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725BCCB4-6C4F-4ACA-9D9F-3EA6246235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Y604" i="1" s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Z565" i="1" s="1"/>
  <c r="BO564" i="1"/>
  <c r="BM564" i="1"/>
  <c r="Y564" i="1"/>
  <c r="BP564" i="1" s="1"/>
  <c r="BO563" i="1"/>
  <c r="BM563" i="1"/>
  <c r="Y563" i="1"/>
  <c r="BP563" i="1" s="1"/>
  <c r="BO562" i="1"/>
  <c r="BM562" i="1"/>
  <c r="Y562" i="1"/>
  <c r="BP562" i="1" s="1"/>
  <c r="P562" i="1"/>
  <c r="BP561" i="1"/>
  <c r="BO561" i="1"/>
  <c r="BN561" i="1"/>
  <c r="BM561" i="1"/>
  <c r="Z561" i="1"/>
  <c r="Y561" i="1"/>
  <c r="P561" i="1"/>
  <c r="BO560" i="1"/>
  <c r="BM560" i="1"/>
  <c r="Y560" i="1"/>
  <c r="BP560" i="1" s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BO553" i="1"/>
  <c r="BM553" i="1"/>
  <c r="Y553" i="1"/>
  <c r="BP553" i="1" s="1"/>
  <c r="P553" i="1"/>
  <c r="BP552" i="1"/>
  <c r="BO552" i="1"/>
  <c r="BN552" i="1"/>
  <c r="BM552" i="1"/>
  <c r="Z552" i="1"/>
  <c r="Y552" i="1"/>
  <c r="P552" i="1"/>
  <c r="BO551" i="1"/>
  <c r="BM551" i="1"/>
  <c r="Y551" i="1"/>
  <c r="Y567" i="1" s="1"/>
  <c r="P551" i="1"/>
  <c r="X547" i="1"/>
  <c r="X546" i="1"/>
  <c r="BO545" i="1"/>
  <c r="BM545" i="1"/>
  <c r="Y545" i="1"/>
  <c r="AB694" i="1" s="1"/>
  <c r="P545" i="1"/>
  <c r="X542" i="1"/>
  <c r="X541" i="1"/>
  <c r="BO540" i="1"/>
  <c r="BM540" i="1"/>
  <c r="Y540" i="1"/>
  <c r="BP540" i="1" s="1"/>
  <c r="P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P537" i="1"/>
  <c r="BO536" i="1"/>
  <c r="BM536" i="1"/>
  <c r="Y536" i="1"/>
  <c r="Y542" i="1" s="1"/>
  <c r="P536" i="1"/>
  <c r="BP535" i="1"/>
  <c r="BO535" i="1"/>
  <c r="BN535" i="1"/>
  <c r="BM535" i="1"/>
  <c r="Z535" i="1"/>
  <c r="Y535" i="1"/>
  <c r="AA694" i="1" s="1"/>
  <c r="P535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BP521" i="1" s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Y523" i="1" s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Y506" i="1" s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BO488" i="1"/>
  <c r="BM488" i="1"/>
  <c r="Y488" i="1"/>
  <c r="BP488" i="1" s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Y500" i="1" s="1"/>
  <c r="X477" i="1"/>
  <c r="X476" i="1"/>
  <c r="BO475" i="1"/>
  <c r="BM475" i="1"/>
  <c r="Y475" i="1"/>
  <c r="Y694" i="1" s="1"/>
  <c r="P475" i="1"/>
  <c r="X471" i="1"/>
  <c r="X470" i="1"/>
  <c r="BO469" i="1"/>
  <c r="BM469" i="1"/>
  <c r="Y469" i="1"/>
  <c r="Y471" i="1" s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P462" i="1" s="1"/>
  <c r="BO461" i="1"/>
  <c r="BM461" i="1"/>
  <c r="Y461" i="1"/>
  <c r="Y466" i="1" s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N424" i="1"/>
  <c r="BM424" i="1"/>
  <c r="Z424" i="1"/>
  <c r="Y424" i="1"/>
  <c r="BP424" i="1" s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Y411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Y400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4" i="1" s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P384" i="1"/>
  <c r="BO383" i="1"/>
  <c r="BM383" i="1"/>
  <c r="Y383" i="1"/>
  <c r="Y388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Y381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94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94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94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94" i="1" s="1"/>
  <c r="P298" i="1"/>
  <c r="X295" i="1"/>
  <c r="X294" i="1"/>
  <c r="BO293" i="1"/>
  <c r="BM293" i="1"/>
  <c r="Y293" i="1"/>
  <c r="O694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Y29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94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94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Y166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Y167" i="1" s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7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94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94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684" i="1" s="1"/>
  <c r="X23" i="1"/>
  <c r="X688" i="1" s="1"/>
  <c r="BO22" i="1"/>
  <c r="X686" i="1" s="1"/>
  <c r="BM22" i="1"/>
  <c r="X685" i="1" s="1"/>
  <c r="X687" i="1" s="1"/>
  <c r="Y22" i="1"/>
  <c r="B694" i="1" s="1"/>
  <c r="P22" i="1"/>
  <c r="H10" i="1"/>
  <c r="A9" i="1"/>
  <c r="F10" i="1" s="1"/>
  <c r="D7" i="1"/>
  <c r="Q6" i="1"/>
  <c r="P2" i="1"/>
  <c r="H9" i="1" l="1"/>
  <c r="A10" i="1"/>
  <c r="Y24" i="1"/>
  <c r="Y35" i="1"/>
  <c r="Y39" i="1"/>
  <c r="Y43" i="1"/>
  <c r="Y53" i="1"/>
  <c r="Y59" i="1"/>
  <c r="Y70" i="1"/>
  <c r="Y78" i="1"/>
  <c r="Y86" i="1"/>
  <c r="BP90" i="1"/>
  <c r="BN90" i="1"/>
  <c r="Z90" i="1"/>
  <c r="Z95" i="1" s="1"/>
  <c r="BP94" i="1"/>
  <c r="BN94" i="1"/>
  <c r="Z94" i="1"/>
  <c r="Y96" i="1"/>
  <c r="Y101" i="1"/>
  <c r="BP98" i="1"/>
  <c r="BN98" i="1"/>
  <c r="Z98" i="1"/>
  <c r="BP107" i="1"/>
  <c r="BN107" i="1"/>
  <c r="Z107" i="1"/>
  <c r="Y109" i="1"/>
  <c r="Y117" i="1"/>
  <c r="BP111" i="1"/>
  <c r="BN111" i="1"/>
  <c r="Z111" i="1"/>
  <c r="BP115" i="1"/>
  <c r="BN115" i="1"/>
  <c r="Z115" i="1"/>
  <c r="BP123" i="1"/>
  <c r="BN123" i="1"/>
  <c r="Z123" i="1"/>
  <c r="BP131" i="1"/>
  <c r="BN131" i="1"/>
  <c r="Z131" i="1"/>
  <c r="BP139" i="1"/>
  <c r="BN139" i="1"/>
  <c r="Z139" i="1"/>
  <c r="Y143" i="1"/>
  <c r="BP147" i="1"/>
  <c r="BN147" i="1"/>
  <c r="Z147" i="1"/>
  <c r="Z148" i="1" s="1"/>
  <c r="Y149" i="1"/>
  <c r="BP153" i="1"/>
  <c r="BN153" i="1"/>
  <c r="Z153" i="1"/>
  <c r="Z155" i="1" s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Z58" i="1" s="1"/>
  <c r="BN57" i="1"/>
  <c r="Z62" i="1"/>
  <c r="BN62" i="1"/>
  <c r="BP62" i="1"/>
  <c r="Z64" i="1"/>
  <c r="BN64" i="1"/>
  <c r="Z66" i="1"/>
  <c r="BN66" i="1"/>
  <c r="Z68" i="1"/>
  <c r="BN68" i="1"/>
  <c r="Y71" i="1"/>
  <c r="Z74" i="1"/>
  <c r="Z77" i="1" s="1"/>
  <c r="BN74" i="1"/>
  <c r="Z76" i="1"/>
  <c r="BN76" i="1"/>
  <c r="Z80" i="1"/>
  <c r="BN80" i="1"/>
  <c r="BP80" i="1"/>
  <c r="Z82" i="1"/>
  <c r="BN82" i="1"/>
  <c r="Z84" i="1"/>
  <c r="BN84" i="1"/>
  <c r="Y95" i="1"/>
  <c r="BP92" i="1"/>
  <c r="BN92" i="1"/>
  <c r="Z92" i="1"/>
  <c r="BP100" i="1"/>
  <c r="BN100" i="1"/>
  <c r="Z100" i="1"/>
  <c r="Y102" i="1"/>
  <c r="E694" i="1"/>
  <c r="Y108" i="1"/>
  <c r="BP105" i="1"/>
  <c r="BN105" i="1"/>
  <c r="Z105" i="1"/>
  <c r="Z108" i="1" s="1"/>
  <c r="BP113" i="1"/>
  <c r="BN113" i="1"/>
  <c r="Z113" i="1"/>
  <c r="BP116" i="1"/>
  <c r="BN116" i="1"/>
  <c r="Z116" i="1"/>
  <c r="Y118" i="1"/>
  <c r="F694" i="1"/>
  <c r="Y126" i="1"/>
  <c r="BP121" i="1"/>
  <c r="BN121" i="1"/>
  <c r="Z121" i="1"/>
  <c r="Z126" i="1" s="1"/>
  <c r="BP125" i="1"/>
  <c r="BN125" i="1"/>
  <c r="Z125" i="1"/>
  <c r="Y127" i="1"/>
  <c r="Y134" i="1"/>
  <c r="BP129" i="1"/>
  <c r="BN129" i="1"/>
  <c r="Z129" i="1"/>
  <c r="Z133" i="1" s="1"/>
  <c r="Y133" i="1"/>
  <c r="BP137" i="1"/>
  <c r="BN137" i="1"/>
  <c r="Z137" i="1"/>
  <c r="BP141" i="1"/>
  <c r="BN141" i="1"/>
  <c r="Z141" i="1"/>
  <c r="Z143" i="1" s="1"/>
  <c r="Y148" i="1"/>
  <c r="Y155" i="1"/>
  <c r="BP159" i="1"/>
  <c r="BN159" i="1"/>
  <c r="Z159" i="1"/>
  <c r="Z160" i="1" s="1"/>
  <c r="Y161" i="1"/>
  <c r="BP164" i="1"/>
  <c r="BN164" i="1"/>
  <c r="Z164" i="1"/>
  <c r="Z166" i="1" s="1"/>
  <c r="G694" i="1"/>
  <c r="Y156" i="1"/>
  <c r="H694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Y202" i="1"/>
  <c r="J694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Z246" i="1" s="1"/>
  <c r="BN240" i="1"/>
  <c r="BP240" i="1"/>
  <c r="Z243" i="1"/>
  <c r="BN243" i="1"/>
  <c r="Z245" i="1"/>
  <c r="BN245" i="1"/>
  <c r="Y246" i="1"/>
  <c r="Z250" i="1"/>
  <c r="Z258" i="1" s="1"/>
  <c r="BN250" i="1"/>
  <c r="BP250" i="1"/>
  <c r="Z252" i="1"/>
  <c r="BN252" i="1"/>
  <c r="Z254" i="1"/>
  <c r="BN254" i="1"/>
  <c r="Z256" i="1"/>
  <c r="BN256" i="1"/>
  <c r="Y259" i="1"/>
  <c r="L694" i="1"/>
  <c r="Z263" i="1"/>
  <c r="Z271" i="1" s="1"/>
  <c r="BN263" i="1"/>
  <c r="BP263" i="1"/>
  <c r="Z265" i="1"/>
  <c r="BN265" i="1"/>
  <c r="Z267" i="1"/>
  <c r="BN267" i="1"/>
  <c r="Z269" i="1"/>
  <c r="BN269" i="1"/>
  <c r="Y272" i="1"/>
  <c r="M694" i="1"/>
  <c r="Z280" i="1"/>
  <c r="Z289" i="1" s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1" i="1" s="1"/>
  <c r="BN305" i="1"/>
  <c r="BP305" i="1"/>
  <c r="Z307" i="1"/>
  <c r="BN307" i="1"/>
  <c r="Z309" i="1"/>
  <c r="BN309" i="1"/>
  <c r="Y312" i="1"/>
  <c r="Y317" i="1"/>
  <c r="S694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94" i="1"/>
  <c r="Z357" i="1"/>
  <c r="Z364" i="1" s="1"/>
  <c r="BN357" i="1"/>
  <c r="Z359" i="1"/>
  <c r="BN359" i="1"/>
  <c r="Z361" i="1"/>
  <c r="BN361" i="1"/>
  <c r="Z363" i="1"/>
  <c r="BN363" i="1"/>
  <c r="Y364" i="1"/>
  <c r="Z367" i="1"/>
  <c r="Z371" i="1" s="1"/>
  <c r="BN367" i="1"/>
  <c r="BP367" i="1"/>
  <c r="Z369" i="1"/>
  <c r="BN369" i="1"/>
  <c r="Y372" i="1"/>
  <c r="Z375" i="1"/>
  <c r="Z380" i="1" s="1"/>
  <c r="BN375" i="1"/>
  <c r="Z377" i="1"/>
  <c r="BN377" i="1"/>
  <c r="Z379" i="1"/>
  <c r="BN379" i="1"/>
  <c r="Y380" i="1"/>
  <c r="Z383" i="1"/>
  <c r="BN383" i="1"/>
  <c r="BP383" i="1"/>
  <c r="Z386" i="1"/>
  <c r="BN386" i="1"/>
  <c r="Y387" i="1"/>
  <c r="Z392" i="1"/>
  <c r="Z394" i="1" s="1"/>
  <c r="BN392" i="1"/>
  <c r="Y395" i="1"/>
  <c r="Z398" i="1"/>
  <c r="Z400" i="1" s="1"/>
  <c r="BN398" i="1"/>
  <c r="Y401" i="1"/>
  <c r="V694" i="1"/>
  <c r="Y406" i="1"/>
  <c r="Z409" i="1"/>
  <c r="Z411" i="1" s="1"/>
  <c r="BN409" i="1"/>
  <c r="Y412" i="1"/>
  <c r="W694" i="1"/>
  <c r="Y427" i="1"/>
  <c r="Z417" i="1"/>
  <c r="Z427" i="1" s="1"/>
  <c r="BN417" i="1"/>
  <c r="Z419" i="1"/>
  <c r="BN419" i="1"/>
  <c r="Z421" i="1"/>
  <c r="BN421" i="1"/>
  <c r="Z423" i="1"/>
  <c r="BN423" i="1"/>
  <c r="Y437" i="1"/>
  <c r="BP435" i="1"/>
  <c r="BN435" i="1"/>
  <c r="Z435" i="1"/>
  <c r="BP448" i="1"/>
  <c r="BN448" i="1"/>
  <c r="Z448" i="1"/>
  <c r="Y191" i="1"/>
  <c r="Y258" i="1"/>
  <c r="Y295" i="1"/>
  <c r="Y302" i="1"/>
  <c r="Y311" i="1"/>
  <c r="Y344" i="1"/>
  <c r="Y365" i="1"/>
  <c r="BP426" i="1"/>
  <c r="BN426" i="1"/>
  <c r="Z426" i="1"/>
  <c r="Y428" i="1"/>
  <c r="Y433" i="1"/>
  <c r="BP430" i="1"/>
  <c r="BN430" i="1"/>
  <c r="Z430" i="1"/>
  <c r="Z432" i="1" s="1"/>
  <c r="BP436" i="1"/>
  <c r="BN436" i="1"/>
  <c r="Z436" i="1"/>
  <c r="Y438" i="1"/>
  <c r="Y454" i="1"/>
  <c r="BP446" i="1"/>
  <c r="BN446" i="1"/>
  <c r="Z446" i="1"/>
  <c r="Z453" i="1" s="1"/>
  <c r="BP450" i="1"/>
  <c r="BN450" i="1"/>
  <c r="Z450" i="1"/>
  <c r="X694" i="1"/>
  <c r="Z452" i="1"/>
  <c r="BN452" i="1"/>
  <c r="Y453" i="1"/>
  <c r="Z456" i="1"/>
  <c r="Z458" i="1" s="1"/>
  <c r="BN456" i="1"/>
  <c r="BP456" i="1"/>
  <c r="Y459" i="1"/>
  <c r="Z461" i="1"/>
  <c r="BN461" i="1"/>
  <c r="BP461" i="1"/>
  <c r="Z462" i="1"/>
  <c r="BN462" i="1"/>
  <c r="Z464" i="1"/>
  <c r="BN464" i="1"/>
  <c r="Y467" i="1"/>
  <c r="Z469" i="1"/>
  <c r="Z470" i="1" s="1"/>
  <c r="BN469" i="1"/>
  <c r="BP469" i="1"/>
  <c r="Y470" i="1"/>
  <c r="Z475" i="1"/>
  <c r="Z476" i="1" s="1"/>
  <c r="BN475" i="1"/>
  <c r="BP475" i="1"/>
  <c r="Y476" i="1"/>
  <c r="Z482" i="1"/>
  <c r="Z500" i="1" s="1"/>
  <c r="BN482" i="1"/>
  <c r="Z484" i="1"/>
  <c r="BN484" i="1"/>
  <c r="Z485" i="1"/>
  <c r="BN485" i="1"/>
  <c r="Z487" i="1"/>
  <c r="BN487" i="1"/>
  <c r="Z488" i="1"/>
  <c r="BN488" i="1"/>
  <c r="Z490" i="1"/>
  <c r="BN490" i="1"/>
  <c r="Z492" i="1"/>
  <c r="BN492" i="1"/>
  <c r="Z493" i="1"/>
  <c r="BN493" i="1"/>
  <c r="Z495" i="1"/>
  <c r="BN495" i="1"/>
  <c r="Z497" i="1"/>
  <c r="BN497" i="1"/>
  <c r="Y501" i="1"/>
  <c r="Z504" i="1"/>
  <c r="Z505" i="1" s="1"/>
  <c r="BN504" i="1"/>
  <c r="BP504" i="1"/>
  <c r="Z508" i="1"/>
  <c r="Z510" i="1" s="1"/>
  <c r="BN508" i="1"/>
  <c r="BP508" i="1"/>
  <c r="Y511" i="1"/>
  <c r="Z694" i="1"/>
  <c r="Y516" i="1"/>
  <c r="Z518" i="1"/>
  <c r="BN518" i="1"/>
  <c r="BP518" i="1"/>
  <c r="Z521" i="1"/>
  <c r="BN521" i="1"/>
  <c r="Y524" i="1"/>
  <c r="Z536" i="1"/>
  <c r="BN536" i="1"/>
  <c r="BP536" i="1"/>
  <c r="Z540" i="1"/>
  <c r="Z541" i="1" s="1"/>
  <c r="BN540" i="1"/>
  <c r="Y541" i="1"/>
  <c r="Z545" i="1"/>
  <c r="Z546" i="1" s="1"/>
  <c r="BN545" i="1"/>
  <c r="BP545" i="1"/>
  <c r="Y546" i="1"/>
  <c r="Z551" i="1"/>
  <c r="BN551" i="1"/>
  <c r="BP551" i="1"/>
  <c r="Z553" i="1"/>
  <c r="BN553" i="1"/>
  <c r="Z555" i="1"/>
  <c r="BN555" i="1"/>
  <c r="Z557" i="1"/>
  <c r="BN557" i="1"/>
  <c r="Z559" i="1"/>
  <c r="BN559" i="1"/>
  <c r="Z560" i="1"/>
  <c r="BN560" i="1"/>
  <c r="Z562" i="1"/>
  <c r="BN562" i="1"/>
  <c r="Z563" i="1"/>
  <c r="BN563" i="1"/>
  <c r="Z564" i="1"/>
  <c r="BN564" i="1"/>
  <c r="Y574" i="1"/>
  <c r="BP569" i="1"/>
  <c r="BN569" i="1"/>
  <c r="Z569" i="1"/>
  <c r="BP573" i="1"/>
  <c r="BN573" i="1"/>
  <c r="Z573" i="1"/>
  <c r="Y575" i="1"/>
  <c r="Y592" i="1"/>
  <c r="BP577" i="1"/>
  <c r="BN577" i="1"/>
  <c r="Z577" i="1"/>
  <c r="BP581" i="1"/>
  <c r="BN581" i="1"/>
  <c r="Z581" i="1"/>
  <c r="BP585" i="1"/>
  <c r="BN585" i="1"/>
  <c r="Z585" i="1"/>
  <c r="BP591" i="1"/>
  <c r="BN591" i="1"/>
  <c r="Z591" i="1"/>
  <c r="Y593" i="1"/>
  <c r="Y598" i="1"/>
  <c r="BP595" i="1"/>
  <c r="BN595" i="1"/>
  <c r="Z595" i="1"/>
  <c r="BP602" i="1"/>
  <c r="BN602" i="1"/>
  <c r="Z602" i="1"/>
  <c r="Y613" i="1"/>
  <c r="BP612" i="1"/>
  <c r="BN612" i="1"/>
  <c r="Z612" i="1"/>
  <c r="Z613" i="1" s="1"/>
  <c r="Y614" i="1"/>
  <c r="Y629" i="1"/>
  <c r="Y630" i="1"/>
  <c r="BP622" i="1"/>
  <c r="BN622" i="1"/>
  <c r="Z622" i="1"/>
  <c r="BP624" i="1"/>
  <c r="BN624" i="1"/>
  <c r="Z624" i="1"/>
  <c r="Y477" i="1"/>
  <c r="Y547" i="1"/>
  <c r="AC694" i="1"/>
  <c r="Y566" i="1"/>
  <c r="BP565" i="1"/>
  <c r="BN565" i="1"/>
  <c r="BP570" i="1"/>
  <c r="BN570" i="1"/>
  <c r="Z570" i="1"/>
  <c r="BP578" i="1"/>
  <c r="BN578" i="1"/>
  <c r="Z578" i="1"/>
  <c r="BP582" i="1"/>
  <c r="BN582" i="1"/>
  <c r="Z582" i="1"/>
  <c r="BP588" i="1"/>
  <c r="BN588" i="1"/>
  <c r="Z588" i="1"/>
  <c r="BP597" i="1"/>
  <c r="BN597" i="1"/>
  <c r="Z597" i="1"/>
  <c r="Y599" i="1"/>
  <c r="Y603" i="1"/>
  <c r="BP601" i="1"/>
  <c r="BN601" i="1"/>
  <c r="Z601" i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664" i="1" l="1"/>
  <c r="Z646" i="1"/>
  <c r="Z603" i="1"/>
  <c r="Z598" i="1"/>
  <c r="Z592" i="1"/>
  <c r="Z574" i="1"/>
  <c r="Z566" i="1"/>
  <c r="Z523" i="1"/>
  <c r="Z466" i="1"/>
  <c r="Z437" i="1"/>
  <c r="Z387" i="1"/>
  <c r="Z86" i="1"/>
  <c r="Z70" i="1"/>
  <c r="Z53" i="1"/>
  <c r="Y688" i="1"/>
  <c r="Y685" i="1"/>
  <c r="Y684" i="1"/>
  <c r="Z629" i="1"/>
  <c r="Z34" i="1"/>
  <c r="Y686" i="1"/>
  <c r="Z117" i="1"/>
  <c r="Z101" i="1"/>
  <c r="Z689" i="1" s="1"/>
  <c r="Y687" i="1" l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<sst xmlns="http://schemas.openxmlformats.org/spreadsheetml/2006/main" count="3251" uniqueCount="1114">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</sst>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0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8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87" customWidth="1"/>
    <col min="19" max="19" width="6.140625" style="787" customWidth="1"/>
    <col min="20" max="20" width="10.85546875" style="789" customWidth="1"/>
    <col min="21" max="21" width="10.42578125" style="789" customWidth="1"/>
    <col min="22" max="22" width="9.42578125" style="789" customWidth="1"/>
    <col min="23" max="23" width="8.42578125" style="789" customWidth="1"/>
    <col min="24" max="24" width="10" style="787" customWidth="1"/>
    <col min="25" max="25" width="11" style="787" customWidth="1"/>
    <col min="26" max="26" width="10" style="787" customWidth="1"/>
    <col min="27" max="27" width="11.5703125" style="787" customWidth="1"/>
    <col min="28" max="28" width="10.42578125" style="787" customWidth="1"/>
    <col min="29" max="29" width="30" style="78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87" customWidth="1"/>
    <col min="34" max="35" width="9.140625" style="787" customWidth="1"/>
    <col min="36" max="16384" width="9.140625" style="787"/>
  </cols>
  <sheetData>
    <row r="1" spans="1:32" s="792" customFormat="1" ht="45" customHeight="1" x14ac:dyDescent="0.2">
      <c r="A1" s="40"/>
      <c r="B1" s="40"/>
      <c r="C1" s="40"/>
      <c r="D1" s="886" t="s">
        <v>0</v>
      </c>
      <c r="E1" s="833"/>
      <c r="F1" s="833"/>
      <c r="G1" s="11" t="s">
        <v>1</v>
      </c>
      <c r="H1" s="886" t="s">
        <v>2</v>
      </c>
      <c r="I1" s="833"/>
      <c r="J1" s="833"/>
      <c r="K1" s="833"/>
      <c r="L1" s="833"/>
      <c r="M1" s="833"/>
      <c r="N1" s="833"/>
      <c r="O1" s="833"/>
      <c r="P1" s="833"/>
      <c r="Q1" s="833"/>
      <c r="R1" s="832" t="s">
        <v>3</v>
      </c>
      <c r="S1" s="833"/>
      <c r="T1" s="833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9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5"/>
      <c r="Y2" s="15"/>
      <c r="Z2" s="15"/>
      <c r="AA2" s="15"/>
      <c r="AB2" s="50"/>
      <c r="AC2" s="50"/>
      <c r="AD2" s="50"/>
      <c r="AE2" s="50"/>
    </row>
    <row r="3" spans="1:32" s="79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813"/>
      <c r="Q3" s="813"/>
      <c r="R3" s="813"/>
      <c r="S3" s="813"/>
      <c r="T3" s="813"/>
      <c r="U3" s="813"/>
      <c r="V3" s="813"/>
      <c r="W3" s="813"/>
      <c r="X3" s="15"/>
      <c r="Y3" s="15"/>
      <c r="Z3" s="15"/>
      <c r="AA3" s="15"/>
      <c r="AB3" s="50"/>
      <c r="AC3" s="50"/>
      <c r="AD3" s="50"/>
      <c r="AE3" s="50"/>
    </row>
    <row r="4" spans="1:32" s="79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92" customFormat="1" ht="23.45" customHeight="1" x14ac:dyDescent="0.2">
      <c r="A5" s="946" t="s">
        <v>8</v>
      </c>
      <c r="B5" s="807"/>
      <c r="C5" s="808"/>
      <c r="D5" s="889"/>
      <c r="E5" s="890"/>
      <c r="F5" s="1188" t="s">
        <v>9</v>
      </c>
      <c r="G5" s="808"/>
      <c r="H5" s="889"/>
      <c r="I5" s="1105"/>
      <c r="J5" s="1105"/>
      <c r="K5" s="1105"/>
      <c r="L5" s="1105"/>
      <c r="M5" s="890"/>
      <c r="N5" s="57"/>
      <c r="P5" s="23" t="s">
        <v>10</v>
      </c>
      <c r="Q5" s="1211">
        <v>45670</v>
      </c>
      <c r="R5" s="945"/>
      <c r="T5" s="1003" t="s">
        <v>11</v>
      </c>
      <c r="U5" s="1004"/>
      <c r="V5" s="1006" t="s">
        <v>12</v>
      </c>
      <c r="W5" s="945"/>
      <c r="AB5" s="50"/>
      <c r="AC5" s="50"/>
      <c r="AD5" s="50"/>
      <c r="AE5" s="50"/>
    </row>
    <row r="6" spans="1:32" s="792" customFormat="1" ht="24" customHeight="1" x14ac:dyDescent="0.2">
      <c r="A6" s="946" t="s">
        <v>13</v>
      </c>
      <c r="B6" s="807"/>
      <c r="C6" s="808"/>
      <c r="D6" s="1107" t="s">
        <v>14</v>
      </c>
      <c r="E6" s="1108"/>
      <c r="F6" s="1108"/>
      <c r="G6" s="1108"/>
      <c r="H6" s="1108"/>
      <c r="I6" s="1108"/>
      <c r="J6" s="1108"/>
      <c r="K6" s="1108"/>
      <c r="L6" s="1108"/>
      <c r="M6" s="945"/>
      <c r="N6" s="58"/>
      <c r="P6" s="23" t="s">
        <v>15</v>
      </c>
      <c r="Q6" s="1226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6" t="s">
        <v>16</v>
      </c>
      <c r="U6" s="1004"/>
      <c r="V6" s="1088" t="s">
        <v>17</v>
      </c>
      <c r="W6" s="852"/>
      <c r="AB6" s="50"/>
      <c r="AC6" s="50"/>
      <c r="AD6" s="50"/>
      <c r="AE6" s="50"/>
    </row>
    <row r="7" spans="1:32" s="792" customFormat="1" ht="21.75" hidden="1" customHeight="1" x14ac:dyDescent="0.2">
      <c r="A7" s="54"/>
      <c r="B7" s="54"/>
      <c r="C7" s="54"/>
      <c r="D7" s="862" t="str">
        <f>IFERROR(VLOOKUP(DeliveryAddress,Table,3,0),1)</f>
        <v>1</v>
      </c>
      <c r="E7" s="863"/>
      <c r="F7" s="863"/>
      <c r="G7" s="863"/>
      <c r="H7" s="863"/>
      <c r="I7" s="863"/>
      <c r="J7" s="863"/>
      <c r="K7" s="863"/>
      <c r="L7" s="863"/>
      <c r="M7" s="864"/>
      <c r="N7" s="59"/>
      <c r="P7" s="23"/>
      <c r="Q7" s="41"/>
      <c r="R7" s="41"/>
      <c r="T7" s="813"/>
      <c r="U7" s="1004"/>
      <c r="V7" s="1089"/>
      <c r="W7" s="1090"/>
      <c r="AB7" s="50"/>
      <c r="AC7" s="50"/>
      <c r="AD7" s="50"/>
      <c r="AE7" s="50"/>
    </row>
    <row r="8" spans="1:32" s="792" customFormat="1" ht="25.5" customHeight="1" x14ac:dyDescent="0.2">
      <c r="A8" s="1245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0"/>
      <c r="P8" s="23" t="s">
        <v>20</v>
      </c>
      <c r="Q8" s="954">
        <v>0.41666666666666669</v>
      </c>
      <c r="R8" s="864"/>
      <c r="T8" s="813"/>
      <c r="U8" s="1004"/>
      <c r="V8" s="1089"/>
      <c r="W8" s="1090"/>
      <c r="AB8" s="50"/>
      <c r="AC8" s="50"/>
      <c r="AD8" s="50"/>
      <c r="AE8" s="50"/>
    </row>
    <row r="9" spans="1:32" s="792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970"/>
      <c r="E9" s="824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3" t="str">
        <f>IF(AND($A$9="Тип доверенности/получателя при получении в адресе перегруза:",$D$9="Разовая доверенность"),"Введите ФИО","")</f>
        <v/>
      </c>
      <c r="I9" s="824"/>
      <c r="J9" s="8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4"/>
      <c r="L9" s="824"/>
      <c r="M9" s="824"/>
      <c r="N9" s="791"/>
      <c r="P9" s="25" t="s">
        <v>21</v>
      </c>
      <c r="Q9" s="939"/>
      <c r="R9" s="940"/>
      <c r="T9" s="813"/>
      <c r="U9" s="1004"/>
      <c r="V9" s="1091"/>
      <c r="W9" s="1092"/>
      <c r="X9" s="42"/>
      <c r="Y9" s="42"/>
      <c r="Z9" s="42"/>
      <c r="AA9" s="42"/>
      <c r="AB9" s="50"/>
      <c r="AC9" s="50"/>
      <c r="AD9" s="50"/>
      <c r="AE9" s="50"/>
    </row>
    <row r="10" spans="1:32" s="792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970"/>
      <c r="E10" s="824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1" t="str">
        <f>IFERROR(VLOOKUP($D$10,Proxy,2,FALSE),"")</f>
        <v/>
      </c>
      <c r="I10" s="813"/>
      <c r="J10" s="813"/>
      <c r="K10" s="813"/>
      <c r="L10" s="813"/>
      <c r="M10" s="813"/>
      <c r="N10" s="794"/>
      <c r="P10" s="25" t="s">
        <v>22</v>
      </c>
      <c r="Q10" s="1018"/>
      <c r="R10" s="1019"/>
      <c r="U10" s="23" t="s">
        <v>23</v>
      </c>
      <c r="V10" s="851" t="s">
        <v>24</v>
      </c>
      <c r="W10" s="852"/>
      <c r="X10" s="43"/>
      <c r="Y10" s="43"/>
      <c r="Z10" s="43"/>
      <c r="AA10" s="43"/>
      <c r="AB10" s="50"/>
      <c r="AC10" s="50"/>
      <c r="AD10" s="50"/>
      <c r="AE10" s="50"/>
    </row>
    <row r="11" spans="1:32" s="79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44"/>
      <c r="R11" s="945"/>
      <c r="U11" s="23" t="s">
        <v>27</v>
      </c>
      <c r="V11" s="1145" t="s">
        <v>28</v>
      </c>
      <c r="W11" s="940"/>
      <c r="X11" s="44"/>
      <c r="Y11" s="44"/>
      <c r="Z11" s="44"/>
      <c r="AA11" s="44"/>
      <c r="AB11" s="50"/>
      <c r="AC11" s="50"/>
      <c r="AD11" s="50"/>
      <c r="AE11" s="50"/>
    </row>
    <row r="12" spans="1:32" s="792" customFormat="1" ht="18.600000000000001" customHeight="1" x14ac:dyDescent="0.2">
      <c r="A12" s="994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1"/>
      <c r="P12" s="23" t="s">
        <v>30</v>
      </c>
      <c r="Q12" s="954"/>
      <c r="R12" s="864"/>
      <c r="S12" s="22"/>
      <c r="U12" s="23"/>
      <c r="V12" s="833"/>
      <c r="W12" s="813"/>
      <c r="AB12" s="50"/>
      <c r="AC12" s="50"/>
      <c r="AD12" s="50"/>
      <c r="AE12" s="50"/>
    </row>
    <row r="13" spans="1:32" s="792" customFormat="1" ht="23.25" customHeight="1" x14ac:dyDescent="0.2">
      <c r="A13" s="994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1"/>
      <c r="O13" s="25"/>
      <c r="P13" s="25" t="s">
        <v>32</v>
      </c>
      <c r="Q13" s="1145"/>
      <c r="R13" s="940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92" customFormat="1" ht="18.600000000000001" customHeight="1" x14ac:dyDescent="0.2">
      <c r="A14" s="994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92" customFormat="1" ht="22.5" customHeight="1" x14ac:dyDescent="0.2">
      <c r="A15" s="1042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2"/>
      <c r="P15" s="982" t="s">
        <v>35</v>
      </c>
      <c r="Q15" s="833"/>
      <c r="R15" s="833"/>
      <c r="S15" s="833"/>
      <c r="T15" s="833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83"/>
      <c r="Q16" s="983"/>
      <c r="R16" s="983"/>
      <c r="S16" s="983"/>
      <c r="T16" s="983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45" t="s">
        <v>36</v>
      </c>
      <c r="B17" s="845" t="s">
        <v>37</v>
      </c>
      <c r="C17" s="962" t="s">
        <v>38</v>
      </c>
      <c r="D17" s="845" t="s">
        <v>39</v>
      </c>
      <c r="E17" s="913"/>
      <c r="F17" s="845" t="s">
        <v>40</v>
      </c>
      <c r="G17" s="845" t="s">
        <v>41</v>
      </c>
      <c r="H17" s="845" t="s">
        <v>42</v>
      </c>
      <c r="I17" s="845" t="s">
        <v>43</v>
      </c>
      <c r="J17" s="845" t="s">
        <v>44</v>
      </c>
      <c r="K17" s="845" t="s">
        <v>45</v>
      </c>
      <c r="L17" s="845" t="s">
        <v>46</v>
      </c>
      <c r="M17" s="845" t="s">
        <v>47</v>
      </c>
      <c r="N17" s="845" t="s">
        <v>48</v>
      </c>
      <c r="O17" s="845" t="s">
        <v>49</v>
      </c>
      <c r="P17" s="845" t="s">
        <v>50</v>
      </c>
      <c r="Q17" s="912"/>
      <c r="R17" s="912"/>
      <c r="S17" s="912"/>
      <c r="T17" s="913"/>
      <c r="U17" s="1240" t="s">
        <v>51</v>
      </c>
      <c r="V17" s="808"/>
      <c r="W17" s="845" t="s">
        <v>52</v>
      </c>
      <c r="X17" s="845" t="s">
        <v>53</v>
      </c>
      <c r="Y17" s="1241" t="s">
        <v>54</v>
      </c>
      <c r="Z17" s="1103" t="s">
        <v>55</v>
      </c>
      <c r="AA17" s="1079" t="s">
        <v>56</v>
      </c>
      <c r="AB17" s="1079" t="s">
        <v>57</v>
      </c>
      <c r="AC17" s="1079" t="s">
        <v>58</v>
      </c>
      <c r="AD17" s="1079" t="s">
        <v>59</v>
      </c>
      <c r="AE17" s="1182"/>
      <c r="AF17" s="1183"/>
      <c r="AG17" s="65"/>
      <c r="BD17" s="64" t="s">
        <v>60</v>
      </c>
    </row>
    <row r="18" spans="1:68" ht="14.25" customHeight="1" x14ac:dyDescent="0.2">
      <c r="A18" s="846"/>
      <c r="B18" s="846"/>
      <c r="C18" s="846"/>
      <c r="D18" s="914"/>
      <c r="E18" s="916"/>
      <c r="F18" s="846"/>
      <c r="G18" s="846"/>
      <c r="H18" s="846"/>
      <c r="I18" s="846"/>
      <c r="J18" s="846"/>
      <c r="K18" s="846"/>
      <c r="L18" s="846"/>
      <c r="M18" s="846"/>
      <c r="N18" s="846"/>
      <c r="O18" s="846"/>
      <c r="P18" s="914"/>
      <c r="Q18" s="915"/>
      <c r="R18" s="915"/>
      <c r="S18" s="915"/>
      <c r="T18" s="916"/>
      <c r="U18" s="795" t="s">
        <v>61</v>
      </c>
      <c r="V18" s="795" t="s">
        <v>62</v>
      </c>
      <c r="W18" s="846"/>
      <c r="X18" s="846"/>
      <c r="Y18" s="1242"/>
      <c r="Z18" s="1104"/>
      <c r="AA18" s="1080"/>
      <c r="AB18" s="1080"/>
      <c r="AC18" s="1080"/>
      <c r="AD18" s="1184"/>
      <c r="AE18" s="1185"/>
      <c r="AF18" s="1186"/>
      <c r="AG18" s="65"/>
      <c r="BD18" s="64"/>
    </row>
    <row r="19" spans="1:68" ht="27.75" customHeight="1" x14ac:dyDescent="0.2">
      <c r="A19" s="959" t="s">
        <v>63</v>
      </c>
      <c r="B19" s="960"/>
      <c r="C19" s="960"/>
      <c r="D19" s="960"/>
      <c r="E19" s="960"/>
      <c r="F19" s="960"/>
      <c r="G19" s="960"/>
      <c r="H19" s="960"/>
      <c r="I19" s="960"/>
      <c r="J19" s="960"/>
      <c r="K19" s="960"/>
      <c r="L19" s="960"/>
      <c r="M19" s="960"/>
      <c r="N19" s="960"/>
      <c r="O19" s="960"/>
      <c r="P19" s="960"/>
      <c r="Q19" s="960"/>
      <c r="R19" s="960"/>
      <c r="S19" s="960"/>
      <c r="T19" s="960"/>
      <c r="U19" s="960"/>
      <c r="V19" s="960"/>
      <c r="W19" s="960"/>
      <c r="X19" s="960"/>
      <c r="Y19" s="960"/>
      <c r="Z19" s="960"/>
      <c r="AA19" s="47"/>
      <c r="AB19" s="47"/>
      <c r="AC19" s="47"/>
    </row>
    <row r="20" spans="1:68" ht="16.5" customHeight="1" x14ac:dyDescent="0.25">
      <c r="A20" s="847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3"/>
      <c r="AB20" s="793"/>
      <c r="AC20" s="793"/>
    </row>
    <row r="21" spans="1:68" ht="14.25" customHeight="1" x14ac:dyDescent="0.25">
      <c r="A21" s="822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0"/>
      <c r="AB21" s="790"/>
      <c r="AC21" s="790"/>
    </row>
    <row r="22" spans="1:68" ht="27" customHeight="1" x14ac:dyDescent="0.25">
      <c r="A22" s="53" t="s">
        <v>65</v>
      </c>
      <c r="B22" s="53" t="s">
        <v>66</v>
      </c>
      <c r="C22" s="30">
        <v>4301051550</v>
      </c>
      <c r="D22" s="804">
        <v>4680115885004</v>
      </c>
      <c r="E22" s="805"/>
      <c r="F22" s="796">
        <v>0.16</v>
      </c>
      <c r="G22" s="31">
        <v>10</v>
      </c>
      <c r="H22" s="796">
        <v>1.6</v>
      </c>
      <c r="I22" s="79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3"/>
      <c r="V22" s="33"/>
      <c r="W22" s="34" t="s">
        <v>69</v>
      </c>
      <c r="X22" s="797">
        <v>0</v>
      </c>
      <c r="Y22" s="79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6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6" t="s">
        <v>69</v>
      </c>
      <c r="X24" s="799">
        <f>IFERROR(SUM(X22:X22),"0")</f>
        <v>0</v>
      </c>
      <c r="Y24" s="799">
        <f>IFERROR(SUM(Y22:Y22),"0")</f>
        <v>0</v>
      </c>
      <c r="Z24" s="36"/>
      <c r="AA24" s="800"/>
      <c r="AB24" s="800"/>
      <c r="AC24" s="800"/>
    </row>
    <row r="25" spans="1:68" ht="14.25" customHeight="1" x14ac:dyDescent="0.25">
      <c r="A25" s="822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0"/>
      <c r="AB25" s="790"/>
      <c r="AC25" s="790"/>
    </row>
    <row r="26" spans="1:68" ht="37.5" customHeight="1" x14ac:dyDescent="0.25">
      <c r="A26" s="53" t="s">
        <v>74</v>
      </c>
      <c r="B26" s="53" t="s">
        <v>75</v>
      </c>
      <c r="C26" s="30">
        <v>4301051558</v>
      </c>
      <c r="D26" s="804">
        <v>4607091383881</v>
      </c>
      <c r="E26" s="805"/>
      <c r="F26" s="796">
        <v>0.33</v>
      </c>
      <c r="G26" s="31">
        <v>6</v>
      </c>
      <c r="H26" s="796">
        <v>1.98</v>
      </c>
      <c r="I26" s="79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2"/>
      <c r="R26" s="802"/>
      <c r="S26" s="802"/>
      <c r="T26" s="803"/>
      <c r="U26" s="33"/>
      <c r="V26" s="33"/>
      <c r="W26" s="34" t="s">
        <v>69</v>
      </c>
      <c r="X26" s="797">
        <v>0</v>
      </c>
      <c r="Y26" s="798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customHeight="1" x14ac:dyDescent="0.25">
      <c r="A27" s="53" t="s">
        <v>79</v>
      </c>
      <c r="B27" s="53" t="s">
        <v>80</v>
      </c>
      <c r="C27" s="30">
        <v>4301051865</v>
      </c>
      <c r="D27" s="804">
        <v>4680115885912</v>
      </c>
      <c r="E27" s="805"/>
      <c r="F27" s="796">
        <v>0.3</v>
      </c>
      <c r="G27" s="31">
        <v>6</v>
      </c>
      <c r="H27" s="796">
        <v>1.8</v>
      </c>
      <c r="I27" s="79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2"/>
      <c r="R27" s="802"/>
      <c r="S27" s="802"/>
      <c r="T27" s="803"/>
      <c r="U27" s="33"/>
      <c r="V27" s="33"/>
      <c r="W27" s="34" t="s">
        <v>69</v>
      </c>
      <c r="X27" s="797">
        <v>0</v>
      </c>
      <c r="Y27" s="79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customHeight="1" x14ac:dyDescent="0.25">
      <c r="A28" s="53" t="s">
        <v>81</v>
      </c>
      <c r="B28" s="53" t="s">
        <v>82</v>
      </c>
      <c r="C28" s="30">
        <v>4301051552</v>
      </c>
      <c r="D28" s="804">
        <v>4607091388237</v>
      </c>
      <c r="E28" s="805"/>
      <c r="F28" s="796">
        <v>0.42</v>
      </c>
      <c r="G28" s="31">
        <v>6</v>
      </c>
      <c r="H28" s="796">
        <v>2.52</v>
      </c>
      <c r="I28" s="79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3"/>
      <c r="V28" s="33"/>
      <c r="W28" s="34" t="s">
        <v>69</v>
      </c>
      <c r="X28" s="797">
        <v>0</v>
      </c>
      <c r="Y28" s="79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customHeight="1" x14ac:dyDescent="0.25">
      <c r="A29" s="53" t="s">
        <v>84</v>
      </c>
      <c r="B29" s="53" t="s">
        <v>85</v>
      </c>
      <c r="C29" s="30">
        <v>4301051907</v>
      </c>
      <c r="D29" s="804">
        <v>4680115886230</v>
      </c>
      <c r="E29" s="805"/>
      <c r="F29" s="796">
        <v>0.3</v>
      </c>
      <c r="G29" s="31">
        <v>6</v>
      </c>
      <c r="H29" s="796">
        <v>1.8</v>
      </c>
      <c r="I29" s="79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71" t="s">
        <v>86</v>
      </c>
      <c r="Q29" s="802"/>
      <c r="R29" s="802"/>
      <c r="S29" s="802"/>
      <c r="T29" s="803"/>
      <c r="U29" s="33"/>
      <c r="V29" s="33"/>
      <c r="W29" s="34" t="s">
        <v>69</v>
      </c>
      <c r="X29" s="797">
        <v>0</v>
      </c>
      <c r="Y29" s="79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customHeight="1" x14ac:dyDescent="0.25">
      <c r="A30" s="53" t="s">
        <v>88</v>
      </c>
      <c r="B30" s="53" t="s">
        <v>89</v>
      </c>
      <c r="C30" s="30">
        <v>4301051908</v>
      </c>
      <c r="D30" s="804">
        <v>4680115886278</v>
      </c>
      <c r="E30" s="805"/>
      <c r="F30" s="796">
        <v>0.3</v>
      </c>
      <c r="G30" s="31">
        <v>6</v>
      </c>
      <c r="H30" s="796">
        <v>1.8</v>
      </c>
      <c r="I30" s="79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43" t="s">
        <v>90</v>
      </c>
      <c r="Q30" s="802"/>
      <c r="R30" s="802"/>
      <c r="S30" s="802"/>
      <c r="T30" s="803"/>
      <c r="U30" s="33"/>
      <c r="V30" s="33"/>
      <c r="W30" s="34" t="s">
        <v>69</v>
      </c>
      <c r="X30" s="797">
        <v>0</v>
      </c>
      <c r="Y30" s="79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customHeight="1" x14ac:dyDescent="0.25">
      <c r="A31" s="53" t="s">
        <v>92</v>
      </c>
      <c r="B31" s="53" t="s">
        <v>93</v>
      </c>
      <c r="C31" s="30">
        <v>4301051909</v>
      </c>
      <c r="D31" s="804">
        <v>4680115886247</v>
      </c>
      <c r="E31" s="805"/>
      <c r="F31" s="796">
        <v>0.3</v>
      </c>
      <c r="G31" s="31">
        <v>6</v>
      </c>
      <c r="H31" s="796">
        <v>1.8</v>
      </c>
      <c r="I31" s="79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80" t="s">
        <v>94</v>
      </c>
      <c r="Q31" s="802"/>
      <c r="R31" s="802"/>
      <c r="S31" s="802"/>
      <c r="T31" s="803"/>
      <c r="U31" s="33"/>
      <c r="V31" s="33"/>
      <c r="W31" s="34" t="s">
        <v>69</v>
      </c>
      <c r="X31" s="797">
        <v>0</v>
      </c>
      <c r="Y31" s="79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customHeight="1" x14ac:dyDescent="0.25">
      <c r="A32" s="53" t="s">
        <v>96</v>
      </c>
      <c r="B32" s="53" t="s">
        <v>97</v>
      </c>
      <c r="C32" s="30">
        <v>4301051861</v>
      </c>
      <c r="D32" s="804">
        <v>4680115885905</v>
      </c>
      <c r="E32" s="805"/>
      <c r="F32" s="796">
        <v>0.3</v>
      </c>
      <c r="G32" s="31">
        <v>6</v>
      </c>
      <c r="H32" s="796">
        <v>1.8</v>
      </c>
      <c r="I32" s="796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9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3"/>
      <c r="V32" s="33"/>
      <c r="W32" s="34" t="s">
        <v>69</v>
      </c>
      <c r="X32" s="797">
        <v>0</v>
      </c>
      <c r="Y32" s="79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customHeight="1" x14ac:dyDescent="0.25">
      <c r="A33" s="53" t="s">
        <v>99</v>
      </c>
      <c r="B33" s="53" t="s">
        <v>100</v>
      </c>
      <c r="C33" s="30">
        <v>4301051592</v>
      </c>
      <c r="D33" s="804">
        <v>4607091388244</v>
      </c>
      <c r="E33" s="805"/>
      <c r="F33" s="796">
        <v>0.42</v>
      </c>
      <c r="G33" s="31">
        <v>6</v>
      </c>
      <c r="H33" s="796">
        <v>2.52</v>
      </c>
      <c r="I33" s="796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3"/>
      <c r="V33" s="33"/>
      <c r="W33" s="34" t="s">
        <v>69</v>
      </c>
      <c r="X33" s="797">
        <v>0</v>
      </c>
      <c r="Y33" s="798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6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6" t="s">
        <v>69</v>
      </c>
      <c r="X35" s="799">
        <f>IFERROR(SUM(X26:X33),"0")</f>
        <v>0</v>
      </c>
      <c r="Y35" s="799">
        <f>IFERROR(SUM(Y26:Y33),"0")</f>
        <v>0</v>
      </c>
      <c r="Z35" s="36"/>
      <c r="AA35" s="800"/>
      <c r="AB35" s="800"/>
      <c r="AC35" s="800"/>
    </row>
    <row r="36" spans="1:68" ht="14.25" customHeight="1" x14ac:dyDescent="0.25">
      <c r="A36" s="822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0"/>
      <c r="AB36" s="790"/>
      <c r="AC36" s="790"/>
    </row>
    <row r="37" spans="1:68" ht="27" customHeight="1" x14ac:dyDescent="0.25">
      <c r="A37" s="53" t="s">
        <v>103</v>
      </c>
      <c r="B37" s="53" t="s">
        <v>104</v>
      </c>
      <c r="C37" s="30">
        <v>4301032013</v>
      </c>
      <c r="D37" s="804">
        <v>4607091388503</v>
      </c>
      <c r="E37" s="805"/>
      <c r="F37" s="796">
        <v>0.05</v>
      </c>
      <c r="G37" s="31">
        <v>12</v>
      </c>
      <c r="H37" s="796">
        <v>0.6</v>
      </c>
      <c r="I37" s="796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3"/>
      <c r="V37" s="33"/>
      <c r="W37" s="34" t="s">
        <v>69</v>
      </c>
      <c r="X37" s="797">
        <v>0</v>
      </c>
      <c r="Y37" s="798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6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6" t="s">
        <v>69</v>
      </c>
      <c r="X39" s="799">
        <f>IFERROR(SUM(X37:X37),"0")</f>
        <v>0</v>
      </c>
      <c r="Y39" s="799">
        <f>IFERROR(SUM(Y37:Y37),"0")</f>
        <v>0</v>
      </c>
      <c r="Z39" s="36"/>
      <c r="AA39" s="800"/>
      <c r="AB39" s="800"/>
      <c r="AC39" s="800"/>
    </row>
    <row r="40" spans="1:68" ht="14.25" customHeight="1" x14ac:dyDescent="0.25">
      <c r="A40" s="822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0"/>
      <c r="AB40" s="790"/>
      <c r="AC40" s="790"/>
    </row>
    <row r="41" spans="1:68" ht="27" customHeight="1" x14ac:dyDescent="0.25">
      <c r="A41" s="53" t="s">
        <v>109</v>
      </c>
      <c r="B41" s="53" t="s">
        <v>110</v>
      </c>
      <c r="C41" s="30">
        <v>4301170002</v>
      </c>
      <c r="D41" s="804">
        <v>4607091389111</v>
      </c>
      <c r="E41" s="805"/>
      <c r="F41" s="796">
        <v>2.5000000000000001E-2</v>
      </c>
      <c r="G41" s="31">
        <v>10</v>
      </c>
      <c r="H41" s="796">
        <v>0.25</v>
      </c>
      <c r="I41" s="796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3"/>
      <c r="V41" s="33"/>
      <c r="W41" s="34" t="s">
        <v>69</v>
      </c>
      <c r="X41" s="797">
        <v>0</v>
      </c>
      <c r="Y41" s="798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6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6" t="s">
        <v>69</v>
      </c>
      <c r="X43" s="799">
        <f>IFERROR(SUM(X41:X41),"0")</f>
        <v>0</v>
      </c>
      <c r="Y43" s="799">
        <f>IFERROR(SUM(Y41:Y41),"0")</f>
        <v>0</v>
      </c>
      <c r="Z43" s="36"/>
      <c r="AA43" s="800"/>
      <c r="AB43" s="800"/>
      <c r="AC43" s="800"/>
    </row>
    <row r="44" spans="1:68" ht="27.75" customHeight="1" x14ac:dyDescent="0.2">
      <c r="A44" s="959" t="s">
        <v>111</v>
      </c>
      <c r="B44" s="960"/>
      <c r="C44" s="960"/>
      <c r="D44" s="960"/>
      <c r="E44" s="960"/>
      <c r="F44" s="960"/>
      <c r="G44" s="960"/>
      <c r="H44" s="960"/>
      <c r="I44" s="960"/>
      <c r="J44" s="960"/>
      <c r="K44" s="960"/>
      <c r="L44" s="960"/>
      <c r="M44" s="960"/>
      <c r="N44" s="960"/>
      <c r="O44" s="960"/>
      <c r="P44" s="960"/>
      <c r="Q44" s="960"/>
      <c r="R44" s="960"/>
      <c r="S44" s="960"/>
      <c r="T44" s="960"/>
      <c r="U44" s="960"/>
      <c r="V44" s="960"/>
      <c r="W44" s="960"/>
      <c r="X44" s="960"/>
      <c r="Y44" s="960"/>
      <c r="Z44" s="960"/>
      <c r="AA44" s="47"/>
      <c r="AB44" s="47"/>
      <c r="AC44" s="47"/>
    </row>
    <row r="45" spans="1:68" ht="16.5" customHeight="1" x14ac:dyDescent="0.25">
      <c r="A45" s="847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3"/>
      <c r="AB45" s="793"/>
      <c r="AC45" s="793"/>
    </row>
    <row r="46" spans="1:68" ht="14.25" customHeight="1" x14ac:dyDescent="0.25">
      <c r="A46" s="822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0"/>
      <c r="AB46" s="790"/>
      <c r="AC46" s="790"/>
    </row>
    <row r="47" spans="1:68" ht="16.5" customHeight="1" x14ac:dyDescent="0.25">
      <c r="A47" s="53" t="s">
        <v>114</v>
      </c>
      <c r="B47" s="53" t="s">
        <v>115</v>
      </c>
      <c r="C47" s="30">
        <v>4301011540</v>
      </c>
      <c r="D47" s="804">
        <v>4607091385670</v>
      </c>
      <c r="E47" s="805"/>
      <c r="F47" s="796">
        <v>1.4</v>
      </c>
      <c r="G47" s="31">
        <v>8</v>
      </c>
      <c r="H47" s="796">
        <v>11.2</v>
      </c>
      <c r="I47" s="796">
        <v>11.68</v>
      </c>
      <c r="J47" s="31">
        <v>56</v>
      </c>
      <c r="K47" s="31" t="s">
        <v>116</v>
      </c>
      <c r="L47" s="31"/>
      <c r="M47" s="32" t="s">
        <v>77</v>
      </c>
      <c r="N47" s="32"/>
      <c r="O47" s="31">
        <v>50</v>
      </c>
      <c r="P47" s="90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3"/>
      <c r="V47" s="33"/>
      <c r="W47" s="34" t="s">
        <v>69</v>
      </c>
      <c r="X47" s="797">
        <v>0</v>
      </c>
      <c r="Y47" s="798">
        <f t="shared" ref="Y47:Y52" si="6">IFERROR(IF(X47="",0,CEILING((X47/$H47),1)*$H47),"")</f>
        <v>0</v>
      </c>
      <c r="Z47" s="35" t="str">
        <f>IFERROR(IF(Y47=0,"",ROUNDUP(Y47/H47,0)*0.02175),"")</f>
        <v/>
      </c>
      <c r="AA47" s="55"/>
      <c r="AB47" s="56"/>
      <c r="AC47" s="89" t="s">
        <v>117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customHeight="1" x14ac:dyDescent="0.25">
      <c r="A48" s="53" t="s">
        <v>114</v>
      </c>
      <c r="B48" s="53" t="s">
        <v>118</v>
      </c>
      <c r="C48" s="30">
        <v>4301011380</v>
      </c>
      <c r="D48" s="804">
        <v>4607091385670</v>
      </c>
      <c r="E48" s="805"/>
      <c r="F48" s="796">
        <v>1.35</v>
      </c>
      <c r="G48" s="31">
        <v>8</v>
      </c>
      <c r="H48" s="796">
        <v>10.8</v>
      </c>
      <c r="I48" s="796">
        <v>11.28</v>
      </c>
      <c r="J48" s="31">
        <v>56</v>
      </c>
      <c r="K48" s="31" t="s">
        <v>116</v>
      </c>
      <c r="L48" s="31"/>
      <c r="M48" s="32" t="s">
        <v>119</v>
      </c>
      <c r="N48" s="32"/>
      <c r="O48" s="31">
        <v>50</v>
      </c>
      <c r="P48" s="113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3"/>
      <c r="V48" s="33"/>
      <c r="W48" s="34" t="s">
        <v>69</v>
      </c>
      <c r="X48" s="797">
        <v>40</v>
      </c>
      <c r="Y48" s="798">
        <f t="shared" si="6"/>
        <v>43.2</v>
      </c>
      <c r="Z48" s="35">
        <f>IFERROR(IF(Y48=0,"",ROUNDUP(Y48/H48,0)*0.02175),"")</f>
        <v>8.6999999999999994E-2</v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41.777777777777771</v>
      </c>
      <c r="BN48" s="63">
        <f t="shared" si="8"/>
        <v>45.12</v>
      </c>
      <c r="BO48" s="63">
        <f t="shared" si="9"/>
        <v>6.613756613756612E-2</v>
      </c>
      <c r="BP48" s="63">
        <f t="shared" si="10"/>
        <v>7.1428571428571425E-2</v>
      </c>
    </row>
    <row r="49" spans="1:68" ht="16.5" customHeight="1" x14ac:dyDescent="0.25">
      <c r="A49" s="53" t="s">
        <v>121</v>
      </c>
      <c r="B49" s="53" t="s">
        <v>122</v>
      </c>
      <c r="C49" s="30">
        <v>4301011625</v>
      </c>
      <c r="D49" s="804">
        <v>4680115883956</v>
      </c>
      <c r="E49" s="805"/>
      <c r="F49" s="796">
        <v>1.4</v>
      </c>
      <c r="G49" s="31">
        <v>8</v>
      </c>
      <c r="H49" s="796">
        <v>11.2</v>
      </c>
      <c r="I49" s="796">
        <v>11.68</v>
      </c>
      <c r="J49" s="31">
        <v>56</v>
      </c>
      <c r="K49" s="31" t="s">
        <v>116</v>
      </c>
      <c r="L49" s="31"/>
      <c r="M49" s="32" t="s">
        <v>119</v>
      </c>
      <c r="N49" s="32"/>
      <c r="O49" s="31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3"/>
      <c r="V49" s="33"/>
      <c r="W49" s="34" t="s">
        <v>69</v>
      </c>
      <c r="X49" s="797">
        <v>0</v>
      </c>
      <c r="Y49" s="79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customHeight="1" x14ac:dyDescent="0.25">
      <c r="A50" s="53" t="s">
        <v>124</v>
      </c>
      <c r="B50" s="53" t="s">
        <v>125</v>
      </c>
      <c r="C50" s="30">
        <v>4301011565</v>
      </c>
      <c r="D50" s="804">
        <v>4680115882539</v>
      </c>
      <c r="E50" s="805"/>
      <c r="F50" s="796">
        <v>0.37</v>
      </c>
      <c r="G50" s="31">
        <v>10</v>
      </c>
      <c r="H50" s="796">
        <v>3.7</v>
      </c>
      <c r="I50" s="796">
        <v>3.91</v>
      </c>
      <c r="J50" s="31">
        <v>132</v>
      </c>
      <c r="K50" s="31" t="s">
        <v>126</v>
      </c>
      <c r="L50" s="31"/>
      <c r="M50" s="32" t="s">
        <v>77</v>
      </c>
      <c r="N50" s="32"/>
      <c r="O50" s="31">
        <v>50</v>
      </c>
      <c r="P50" s="92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3"/>
      <c r="V50" s="33"/>
      <c r="W50" s="34" t="s">
        <v>69</v>
      </c>
      <c r="X50" s="797">
        <v>0</v>
      </c>
      <c r="Y50" s="798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120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customHeight="1" x14ac:dyDescent="0.25">
      <c r="A51" s="53" t="s">
        <v>127</v>
      </c>
      <c r="B51" s="53" t="s">
        <v>128</v>
      </c>
      <c r="C51" s="30">
        <v>4301011382</v>
      </c>
      <c r="D51" s="804">
        <v>4607091385687</v>
      </c>
      <c r="E51" s="805"/>
      <c r="F51" s="796">
        <v>0.4</v>
      </c>
      <c r="G51" s="31">
        <v>10</v>
      </c>
      <c r="H51" s="796">
        <v>4</v>
      </c>
      <c r="I51" s="796">
        <v>4.21</v>
      </c>
      <c r="J51" s="31">
        <v>132</v>
      </c>
      <c r="K51" s="31" t="s">
        <v>126</v>
      </c>
      <c r="L51" s="31" t="s">
        <v>129</v>
      </c>
      <c r="M51" s="32" t="s">
        <v>77</v>
      </c>
      <c r="N51" s="32"/>
      <c r="O51" s="31">
        <v>50</v>
      </c>
      <c r="P51" s="10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3"/>
      <c r="V51" s="33"/>
      <c r="W51" s="34" t="s">
        <v>69</v>
      </c>
      <c r="X51" s="797">
        <v>20</v>
      </c>
      <c r="Y51" s="798">
        <f t="shared" si="6"/>
        <v>20</v>
      </c>
      <c r="Z51" s="35">
        <f>IFERROR(IF(Y51=0,"",ROUNDUP(Y51/H51,0)*0.00902),"")</f>
        <v>4.5100000000000001E-2</v>
      </c>
      <c r="AA51" s="55"/>
      <c r="AB51" s="56"/>
      <c r="AC51" s="97" t="s">
        <v>120</v>
      </c>
      <c r="AG51" s="63"/>
      <c r="AJ51" s="66" t="s">
        <v>130</v>
      </c>
      <c r="AK51" s="66">
        <v>48</v>
      </c>
      <c r="BB51" s="98" t="s">
        <v>1</v>
      </c>
      <c r="BM51" s="63">
        <f t="shared" si="7"/>
        <v>21.05</v>
      </c>
      <c r="BN51" s="63">
        <f t="shared" si="8"/>
        <v>21.05</v>
      </c>
      <c r="BO51" s="63">
        <f t="shared" si="9"/>
        <v>3.787878787878788E-2</v>
      </c>
      <c r="BP51" s="63">
        <f t="shared" si="10"/>
        <v>3.787878787878788E-2</v>
      </c>
    </row>
    <row r="52" spans="1:68" ht="27" customHeight="1" x14ac:dyDescent="0.25">
      <c r="A52" s="53" t="s">
        <v>131</v>
      </c>
      <c r="B52" s="53" t="s">
        <v>132</v>
      </c>
      <c r="C52" s="30">
        <v>4301011624</v>
      </c>
      <c r="D52" s="804">
        <v>4680115883949</v>
      </c>
      <c r="E52" s="805"/>
      <c r="F52" s="796">
        <v>0.37</v>
      </c>
      <c r="G52" s="31">
        <v>10</v>
      </c>
      <c r="H52" s="796">
        <v>3.7</v>
      </c>
      <c r="I52" s="796">
        <v>3.91</v>
      </c>
      <c r="J52" s="31">
        <v>132</v>
      </c>
      <c r="K52" s="31" t="s">
        <v>126</v>
      </c>
      <c r="L52" s="31"/>
      <c r="M52" s="32" t="s">
        <v>119</v>
      </c>
      <c r="N52" s="32"/>
      <c r="O52" s="31">
        <v>50</v>
      </c>
      <c r="P52" s="93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3"/>
      <c r="V52" s="33"/>
      <c r="W52" s="34" t="s">
        <v>69</v>
      </c>
      <c r="X52" s="797">
        <v>0</v>
      </c>
      <c r="Y52" s="79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6" t="s">
        <v>72</v>
      </c>
      <c r="X53" s="799">
        <f>IFERROR(X47/H47,"0")+IFERROR(X48/H48,"0")+IFERROR(X49/H49,"0")+IFERROR(X50/H50,"0")+IFERROR(X51/H51,"0")+IFERROR(X52/H52,"0")</f>
        <v>8.7037037037037024</v>
      </c>
      <c r="Y53" s="799">
        <f>IFERROR(Y47/H47,"0")+IFERROR(Y48/H48,"0")+IFERROR(Y49/H49,"0")+IFERROR(Y50/H50,"0")+IFERROR(Y51/H51,"0")+IFERROR(Y52/H52,"0")</f>
        <v>9</v>
      </c>
      <c r="Z53" s="799">
        <f>IFERROR(IF(Z47="",0,Z47),"0")+IFERROR(IF(Z48="",0,Z48),"0")+IFERROR(IF(Z49="",0,Z49),"0")+IFERROR(IF(Z50="",0,Z50),"0")+IFERROR(IF(Z51="",0,Z51),"0")+IFERROR(IF(Z52="",0,Z52),"0")</f>
        <v>0.1321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6" t="s">
        <v>69</v>
      </c>
      <c r="X54" s="799">
        <f>IFERROR(SUM(X47:X52),"0")</f>
        <v>60</v>
      </c>
      <c r="Y54" s="799">
        <f>IFERROR(SUM(Y47:Y52),"0")</f>
        <v>63.2</v>
      </c>
      <c r="Z54" s="36"/>
      <c r="AA54" s="800"/>
      <c r="AB54" s="800"/>
      <c r="AC54" s="800"/>
    </row>
    <row r="55" spans="1:68" ht="14.25" customHeight="1" x14ac:dyDescent="0.25">
      <c r="A55" s="822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0"/>
      <c r="AB55" s="790"/>
      <c r="AC55" s="790"/>
    </row>
    <row r="56" spans="1:68" ht="27" customHeight="1" x14ac:dyDescent="0.25">
      <c r="A56" s="53" t="s">
        <v>133</v>
      </c>
      <c r="B56" s="53" t="s">
        <v>134</v>
      </c>
      <c r="C56" s="30">
        <v>4301051842</v>
      </c>
      <c r="D56" s="804">
        <v>4680115885233</v>
      </c>
      <c r="E56" s="805"/>
      <c r="F56" s="796">
        <v>0.2</v>
      </c>
      <c r="G56" s="31">
        <v>6</v>
      </c>
      <c r="H56" s="796">
        <v>1.2</v>
      </c>
      <c r="I56" s="796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85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3"/>
      <c r="V56" s="33"/>
      <c r="W56" s="34" t="s">
        <v>69</v>
      </c>
      <c r="X56" s="797">
        <v>0</v>
      </c>
      <c r="Y56" s="798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customHeight="1" x14ac:dyDescent="0.25">
      <c r="A57" s="53" t="s">
        <v>136</v>
      </c>
      <c r="B57" s="53" t="s">
        <v>137</v>
      </c>
      <c r="C57" s="30">
        <v>4301051820</v>
      </c>
      <c r="D57" s="804">
        <v>4680115884915</v>
      </c>
      <c r="E57" s="805"/>
      <c r="F57" s="796">
        <v>0.3</v>
      </c>
      <c r="G57" s="31">
        <v>6</v>
      </c>
      <c r="H57" s="796">
        <v>1.8</v>
      </c>
      <c r="I57" s="796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3"/>
      <c r="V57" s="33"/>
      <c r="W57" s="34" t="s">
        <v>69</v>
      </c>
      <c r="X57" s="797">
        <v>0</v>
      </c>
      <c r="Y57" s="798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6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6" t="s">
        <v>69</v>
      </c>
      <c r="X59" s="799">
        <f>IFERROR(SUM(X56:X57),"0")</f>
        <v>0</v>
      </c>
      <c r="Y59" s="799">
        <f>IFERROR(SUM(Y56:Y57),"0")</f>
        <v>0</v>
      </c>
      <c r="Z59" s="36"/>
      <c r="AA59" s="800"/>
      <c r="AB59" s="800"/>
      <c r="AC59" s="800"/>
    </row>
    <row r="60" spans="1:68" ht="16.5" customHeight="1" x14ac:dyDescent="0.25">
      <c r="A60" s="847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3"/>
      <c r="AB60" s="793"/>
      <c r="AC60" s="793"/>
    </row>
    <row r="61" spans="1:68" ht="14.25" customHeight="1" x14ac:dyDescent="0.25">
      <c r="A61" s="822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0"/>
      <c r="AB61" s="790"/>
      <c r="AC61" s="790"/>
    </row>
    <row r="62" spans="1:68" ht="27" customHeight="1" x14ac:dyDescent="0.25">
      <c r="A62" s="53" t="s">
        <v>140</v>
      </c>
      <c r="B62" s="53" t="s">
        <v>141</v>
      </c>
      <c r="C62" s="30">
        <v>4301012030</v>
      </c>
      <c r="D62" s="804">
        <v>4680115885882</v>
      </c>
      <c r="E62" s="805"/>
      <c r="F62" s="796">
        <v>1.4</v>
      </c>
      <c r="G62" s="31">
        <v>8</v>
      </c>
      <c r="H62" s="796">
        <v>11.2</v>
      </c>
      <c r="I62" s="796">
        <v>11.68</v>
      </c>
      <c r="J62" s="31">
        <v>56</v>
      </c>
      <c r="K62" s="31" t="s">
        <v>116</v>
      </c>
      <c r="L62" s="31"/>
      <c r="M62" s="32" t="s">
        <v>77</v>
      </c>
      <c r="N62" s="32"/>
      <c r="O62" s="31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3"/>
      <c r="V62" s="33"/>
      <c r="W62" s="34" t="s">
        <v>69</v>
      </c>
      <c r="X62" s="797">
        <v>0</v>
      </c>
      <c r="Y62" s="798">
        <f t="shared" ref="Y62:Y69" si="11">IFERROR(IF(X62="",0,CEILING((X62/$H62),1)*$H62),"")</f>
        <v>0</v>
      </c>
      <c r="Z62" s="35" t="str">
        <f>IFERROR(IF(Y62=0,"",ROUNDUP(Y62/H62,0)*0.02175),"")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69" si="12">IFERROR(X62*I62/H62,"0")</f>
        <v>0</v>
      </c>
      <c r="BN62" s="63">
        <f t="shared" ref="BN62:BN69" si="13">IFERROR(Y62*I62/H62,"0")</f>
        <v>0</v>
      </c>
      <c r="BO62" s="63">
        <f t="shared" ref="BO62:BO69" si="14">IFERROR(1/J62*(X62/H62),"0")</f>
        <v>0</v>
      </c>
      <c r="BP62" s="63">
        <f t="shared" ref="BP62:BP69" si="15">IFERROR(1/J62*(Y62/H62),"0")</f>
        <v>0</v>
      </c>
    </row>
    <row r="63" spans="1:68" ht="27" customHeight="1" x14ac:dyDescent="0.25">
      <c r="A63" s="53" t="s">
        <v>143</v>
      </c>
      <c r="B63" s="53" t="s">
        <v>144</v>
      </c>
      <c r="C63" s="30">
        <v>4301011948</v>
      </c>
      <c r="D63" s="804">
        <v>4680115881426</v>
      </c>
      <c r="E63" s="805"/>
      <c r="F63" s="796">
        <v>1.35</v>
      </c>
      <c r="G63" s="31">
        <v>8</v>
      </c>
      <c r="H63" s="796">
        <v>10.8</v>
      </c>
      <c r="I63" s="796">
        <v>11.28</v>
      </c>
      <c r="J63" s="31">
        <v>48</v>
      </c>
      <c r="K63" s="31" t="s">
        <v>116</v>
      </c>
      <c r="L63" s="31"/>
      <c r="M63" s="32" t="s">
        <v>145</v>
      </c>
      <c r="N63" s="32"/>
      <c r="O63" s="31">
        <v>55</v>
      </c>
      <c r="P63" s="91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3"/>
      <c r="V63" s="33"/>
      <c r="W63" s="34" t="s">
        <v>69</v>
      </c>
      <c r="X63" s="797">
        <v>0</v>
      </c>
      <c r="Y63" s="798">
        <f t="shared" si="11"/>
        <v>0</v>
      </c>
      <c r="Z63" s="35" t="str">
        <f>IFERROR(IF(Y63=0,"",ROUNDUP(Y63/H63,0)*0.02039),"")</f>
        <v/>
      </c>
      <c r="AA63" s="55"/>
      <c r="AB63" s="56"/>
      <c r="AC63" s="107" t="s">
        <v>146</v>
      </c>
      <c r="AG63" s="63"/>
      <c r="AJ63" s="66"/>
      <c r="AK63" s="66">
        <v>0</v>
      </c>
      <c r="BB63" s="108" t="s">
        <v>1</v>
      </c>
      <c r="BM63" s="63">
        <f t="shared" si="12"/>
        <v>0</v>
      </c>
      <c r="BN63" s="63">
        <f t="shared" si="13"/>
        <v>0</v>
      </c>
      <c r="BO63" s="63">
        <f t="shared" si="14"/>
        <v>0</v>
      </c>
      <c r="BP63" s="63">
        <f t="shared" si="15"/>
        <v>0</v>
      </c>
    </row>
    <row r="64" spans="1:68" ht="27" customHeight="1" x14ac:dyDescent="0.25">
      <c r="A64" s="53" t="s">
        <v>143</v>
      </c>
      <c r="B64" s="53" t="s">
        <v>147</v>
      </c>
      <c r="C64" s="30">
        <v>4301011816</v>
      </c>
      <c r="D64" s="804">
        <v>4680115881426</v>
      </c>
      <c r="E64" s="805"/>
      <c r="F64" s="796">
        <v>1.35</v>
      </c>
      <c r="G64" s="31">
        <v>8</v>
      </c>
      <c r="H64" s="796">
        <v>10.8</v>
      </c>
      <c r="I64" s="796">
        <v>11.28</v>
      </c>
      <c r="J64" s="31">
        <v>56</v>
      </c>
      <c r="K64" s="31" t="s">
        <v>116</v>
      </c>
      <c r="L64" s="31" t="s">
        <v>148</v>
      </c>
      <c r="M64" s="32" t="s">
        <v>119</v>
      </c>
      <c r="N64" s="32"/>
      <c r="O64" s="31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3"/>
      <c r="V64" s="33"/>
      <c r="W64" s="34" t="s">
        <v>69</v>
      </c>
      <c r="X64" s="797">
        <v>70</v>
      </c>
      <c r="Y64" s="798">
        <f t="shared" si="11"/>
        <v>75.600000000000009</v>
      </c>
      <c r="Z64" s="35">
        <f>IFERROR(IF(Y64=0,"",ROUNDUP(Y64/H64,0)*0.02175),"")</f>
        <v>0.15225</v>
      </c>
      <c r="AA64" s="55"/>
      <c r="AB64" s="56"/>
      <c r="AC64" s="109" t="s">
        <v>149</v>
      </c>
      <c r="AG64" s="63"/>
      <c r="AJ64" s="66" t="s">
        <v>150</v>
      </c>
      <c r="AK64" s="66">
        <v>604.79999999999995</v>
      </c>
      <c r="BB64" s="110" t="s">
        <v>1</v>
      </c>
      <c r="BM64" s="63">
        <f t="shared" si="12"/>
        <v>73.1111111111111</v>
      </c>
      <c r="BN64" s="63">
        <f t="shared" si="13"/>
        <v>78.959999999999994</v>
      </c>
      <c r="BO64" s="63">
        <f t="shared" si="14"/>
        <v>0.11574074074074073</v>
      </c>
      <c r="BP64" s="63">
        <f t="shared" si="15"/>
        <v>0.125</v>
      </c>
    </row>
    <row r="65" spans="1:68" ht="27" customHeight="1" x14ac:dyDescent="0.25">
      <c r="A65" s="53" t="s">
        <v>151</v>
      </c>
      <c r="B65" s="53" t="s">
        <v>152</v>
      </c>
      <c r="C65" s="30">
        <v>4301011386</v>
      </c>
      <c r="D65" s="804">
        <v>4680115880283</v>
      </c>
      <c r="E65" s="805"/>
      <c r="F65" s="796">
        <v>0.6</v>
      </c>
      <c r="G65" s="31">
        <v>8</v>
      </c>
      <c r="H65" s="796">
        <v>4.8</v>
      </c>
      <c r="I65" s="796">
        <v>5.01</v>
      </c>
      <c r="J65" s="31">
        <v>132</v>
      </c>
      <c r="K65" s="31" t="s">
        <v>126</v>
      </c>
      <c r="L65" s="31"/>
      <c r="M65" s="32" t="s">
        <v>119</v>
      </c>
      <c r="N65" s="32"/>
      <c r="O65" s="31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3"/>
      <c r="V65" s="33"/>
      <c r="W65" s="34" t="s">
        <v>69</v>
      </c>
      <c r="X65" s="797">
        <v>0</v>
      </c>
      <c r="Y65" s="798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153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customHeight="1" x14ac:dyDescent="0.25">
      <c r="A66" s="53" t="s">
        <v>154</v>
      </c>
      <c r="B66" s="53" t="s">
        <v>155</v>
      </c>
      <c r="C66" s="30">
        <v>4301011432</v>
      </c>
      <c r="D66" s="804">
        <v>4680115882720</v>
      </c>
      <c r="E66" s="805"/>
      <c r="F66" s="796">
        <v>0.45</v>
      </c>
      <c r="G66" s="31">
        <v>10</v>
      </c>
      <c r="H66" s="796">
        <v>4.5</v>
      </c>
      <c r="I66" s="796">
        <v>4.71</v>
      </c>
      <c r="J66" s="31">
        <v>132</v>
      </c>
      <c r="K66" s="31" t="s">
        <v>126</v>
      </c>
      <c r="L66" s="31"/>
      <c r="M66" s="32" t="s">
        <v>119</v>
      </c>
      <c r="N66" s="32"/>
      <c r="O66" s="31">
        <v>90</v>
      </c>
      <c r="P66" s="96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3"/>
      <c r="V66" s="33"/>
      <c r="W66" s="34" t="s">
        <v>69</v>
      </c>
      <c r="X66" s="797">
        <v>0</v>
      </c>
      <c r="Y66" s="79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156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customHeight="1" x14ac:dyDescent="0.25">
      <c r="A67" s="53" t="s">
        <v>157</v>
      </c>
      <c r="B67" s="53" t="s">
        <v>158</v>
      </c>
      <c r="C67" s="30">
        <v>4301011806</v>
      </c>
      <c r="D67" s="804">
        <v>4680115881525</v>
      </c>
      <c r="E67" s="805"/>
      <c r="F67" s="796">
        <v>0.4</v>
      </c>
      <c r="G67" s="31">
        <v>10</v>
      </c>
      <c r="H67" s="796">
        <v>4</v>
      </c>
      <c r="I67" s="796">
        <v>4.21</v>
      </c>
      <c r="J67" s="31">
        <v>132</v>
      </c>
      <c r="K67" s="31" t="s">
        <v>126</v>
      </c>
      <c r="L67" s="31"/>
      <c r="M67" s="32" t="s">
        <v>119</v>
      </c>
      <c r="N67" s="32"/>
      <c r="O67" s="31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3"/>
      <c r="V67" s="33"/>
      <c r="W67" s="34" t="s">
        <v>69</v>
      </c>
      <c r="X67" s="797">
        <v>0</v>
      </c>
      <c r="Y67" s="79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149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customHeight="1" x14ac:dyDescent="0.25">
      <c r="A68" s="53" t="s">
        <v>159</v>
      </c>
      <c r="B68" s="53" t="s">
        <v>160</v>
      </c>
      <c r="C68" s="30">
        <v>4301011589</v>
      </c>
      <c r="D68" s="804">
        <v>4680115885899</v>
      </c>
      <c r="E68" s="805"/>
      <c r="F68" s="796">
        <v>0.35</v>
      </c>
      <c r="G68" s="31">
        <v>6</v>
      </c>
      <c r="H68" s="796">
        <v>2.1</v>
      </c>
      <c r="I68" s="796">
        <v>2.2799999999999998</v>
      </c>
      <c r="J68" s="31">
        <v>182</v>
      </c>
      <c r="K68" s="31" t="s">
        <v>76</v>
      </c>
      <c r="L68" s="31"/>
      <c r="M68" s="32" t="s">
        <v>161</v>
      </c>
      <c r="N68" s="32"/>
      <c r="O68" s="31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3"/>
      <c r="V68" s="33"/>
      <c r="W68" s="34" t="s">
        <v>69</v>
      </c>
      <c r="X68" s="797">
        <v>0</v>
      </c>
      <c r="Y68" s="798">
        <f t="shared" si="11"/>
        <v>0</v>
      </c>
      <c r="Z68" s="35" t="str">
        <f>IFERROR(IF(Y68=0,"",ROUNDUP(Y68/H68,0)*0.00651),"")</f>
        <v/>
      </c>
      <c r="AA68" s="55"/>
      <c r="AB68" s="56"/>
      <c r="AC68" s="117" t="s">
        <v>162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customHeight="1" x14ac:dyDescent="0.25">
      <c r="A69" s="53" t="s">
        <v>163</v>
      </c>
      <c r="B69" s="53" t="s">
        <v>164</v>
      </c>
      <c r="C69" s="30">
        <v>4301011801</v>
      </c>
      <c r="D69" s="804">
        <v>4680115881419</v>
      </c>
      <c r="E69" s="805"/>
      <c r="F69" s="796">
        <v>0.45</v>
      </c>
      <c r="G69" s="31">
        <v>10</v>
      </c>
      <c r="H69" s="796">
        <v>4.5</v>
      </c>
      <c r="I69" s="796">
        <v>4.71</v>
      </c>
      <c r="J69" s="31">
        <v>132</v>
      </c>
      <c r="K69" s="31" t="s">
        <v>126</v>
      </c>
      <c r="L69" s="31" t="s">
        <v>148</v>
      </c>
      <c r="M69" s="32" t="s">
        <v>119</v>
      </c>
      <c r="N69" s="32"/>
      <c r="O69" s="31">
        <v>50</v>
      </c>
      <c r="P69" s="101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3"/>
      <c r="V69" s="33"/>
      <c r="W69" s="34" t="s">
        <v>69</v>
      </c>
      <c r="X69" s="797">
        <v>0</v>
      </c>
      <c r="Y69" s="798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149</v>
      </c>
      <c r="AG69" s="63"/>
      <c r="AJ69" s="66" t="s">
        <v>150</v>
      </c>
      <c r="AK69" s="66">
        <v>594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6" t="s">
        <v>72</v>
      </c>
      <c r="X70" s="799">
        <f>IFERROR(X62/H62,"0")+IFERROR(X63/H63,"0")+IFERROR(X64/H64,"0")+IFERROR(X65/H65,"0")+IFERROR(X66/H66,"0")+IFERROR(X67/H67,"0")+IFERROR(X68/H68,"0")+IFERROR(X69/H69,"0")</f>
        <v>6.481481481481481</v>
      </c>
      <c r="Y70" s="799">
        <f>IFERROR(Y62/H62,"0")+IFERROR(Y63/H63,"0")+IFERROR(Y64/H64,"0")+IFERROR(Y65/H65,"0")+IFERROR(Y66/H66,"0")+IFERROR(Y67/H67,"0")+IFERROR(Y68/H68,"0")+IFERROR(Y69/H69,"0")</f>
        <v>7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0.15225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6" t="s">
        <v>69</v>
      </c>
      <c r="X71" s="799">
        <f>IFERROR(SUM(X62:X69),"0")</f>
        <v>70</v>
      </c>
      <c r="Y71" s="799">
        <f>IFERROR(SUM(Y62:Y69),"0")</f>
        <v>75.600000000000009</v>
      </c>
      <c r="Z71" s="36"/>
      <c r="AA71" s="800"/>
      <c r="AB71" s="800"/>
      <c r="AC71" s="800"/>
    </row>
    <row r="72" spans="1:68" ht="14.25" customHeight="1" x14ac:dyDescent="0.25">
      <c r="A72" s="822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0"/>
      <c r="AB72" s="790"/>
      <c r="AC72" s="790"/>
    </row>
    <row r="73" spans="1:68" ht="27" customHeight="1" x14ac:dyDescent="0.25">
      <c r="A73" s="53" t="s">
        <v>166</v>
      </c>
      <c r="B73" s="53" t="s">
        <v>167</v>
      </c>
      <c r="C73" s="30">
        <v>4301020298</v>
      </c>
      <c r="D73" s="804">
        <v>4680115881440</v>
      </c>
      <c r="E73" s="805"/>
      <c r="F73" s="796">
        <v>1.35</v>
      </c>
      <c r="G73" s="31">
        <v>8</v>
      </c>
      <c r="H73" s="796">
        <v>10.8</v>
      </c>
      <c r="I73" s="796">
        <v>11.28</v>
      </c>
      <c r="J73" s="31">
        <v>56</v>
      </c>
      <c r="K73" s="31" t="s">
        <v>116</v>
      </c>
      <c r="L73" s="31"/>
      <c r="M73" s="32" t="s">
        <v>119</v>
      </c>
      <c r="N73" s="32"/>
      <c r="O73" s="31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3"/>
      <c r="V73" s="33"/>
      <c r="W73" s="34" t="s">
        <v>69</v>
      </c>
      <c r="X73" s="797">
        <v>100</v>
      </c>
      <c r="Y73" s="798">
        <f>IFERROR(IF(X73="",0,CEILING((X73/$H73),1)*$H73),"")</f>
        <v>108</v>
      </c>
      <c r="Z73" s="35">
        <f>IFERROR(IF(Y73=0,"",ROUNDUP(Y73/H73,0)*0.02175),"")</f>
        <v>0.21749999999999997</v>
      </c>
      <c r="AA73" s="55"/>
      <c r="AB73" s="56"/>
      <c r="AC73" s="121" t="s">
        <v>168</v>
      </c>
      <c r="AG73" s="63"/>
      <c r="AJ73" s="66"/>
      <c r="AK73" s="66">
        <v>0</v>
      </c>
      <c r="BB73" s="122" t="s">
        <v>1</v>
      </c>
      <c r="BM73" s="63">
        <f>IFERROR(X73*I73/H73,"0")</f>
        <v>104.44444444444444</v>
      </c>
      <c r="BN73" s="63">
        <f>IFERROR(Y73*I73/H73,"0")</f>
        <v>112.8</v>
      </c>
      <c r="BO73" s="63">
        <f>IFERROR(1/J73*(X73/H73),"0")</f>
        <v>0.16534391534391535</v>
      </c>
      <c r="BP73" s="63">
        <f>IFERROR(1/J73*(Y73/H73),"0")</f>
        <v>0.17857142857142855</v>
      </c>
    </row>
    <row r="74" spans="1:68" ht="27" customHeight="1" x14ac:dyDescent="0.25">
      <c r="A74" s="53" t="s">
        <v>169</v>
      </c>
      <c r="B74" s="53" t="s">
        <v>170</v>
      </c>
      <c r="C74" s="30">
        <v>4301020228</v>
      </c>
      <c r="D74" s="804">
        <v>4680115882751</v>
      </c>
      <c r="E74" s="805"/>
      <c r="F74" s="796">
        <v>0.45</v>
      </c>
      <c r="G74" s="31">
        <v>10</v>
      </c>
      <c r="H74" s="796">
        <v>4.5</v>
      </c>
      <c r="I74" s="796">
        <v>4.71</v>
      </c>
      <c r="J74" s="31">
        <v>132</v>
      </c>
      <c r="K74" s="31" t="s">
        <v>126</v>
      </c>
      <c r="L74" s="31"/>
      <c r="M74" s="32" t="s">
        <v>119</v>
      </c>
      <c r="N74" s="32"/>
      <c r="O74" s="31">
        <v>90</v>
      </c>
      <c r="P74" s="99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3"/>
      <c r="V74" s="33"/>
      <c r="W74" s="34" t="s">
        <v>69</v>
      </c>
      <c r="X74" s="797">
        <v>0</v>
      </c>
      <c r="Y74" s="798">
        <f>IFERROR(IF(X74="",0,CEILING((X74/$H74),1)*$H74),"")</f>
        <v>0</v>
      </c>
      <c r="Z74" s="35" t="str">
        <f>IFERROR(IF(Y74=0,"",ROUNDUP(Y74/H74,0)*0.00902),"")</f>
        <v/>
      </c>
      <c r="AA74" s="55"/>
      <c r="AB74" s="56"/>
      <c r="AC74" s="123" t="s">
        <v>171</v>
      </c>
      <c r="AG74" s="63"/>
      <c r="AJ74" s="66"/>
      <c r="AK74" s="66">
        <v>0</v>
      </c>
      <c r="BB74" s="124" t="s">
        <v>1</v>
      </c>
      <c r="BM74" s="63">
        <f>IFERROR(X74*I74/H74,"0")</f>
        <v>0</v>
      </c>
      <c r="BN74" s="63">
        <f>IFERROR(Y74*I74/H74,"0")</f>
        <v>0</v>
      </c>
      <c r="BO74" s="63">
        <f>IFERROR(1/J74*(X74/H74),"0")</f>
        <v>0</v>
      </c>
      <c r="BP74" s="63">
        <f>IFERROR(1/J74*(Y74/H74),"0")</f>
        <v>0</v>
      </c>
    </row>
    <row r="75" spans="1:68" ht="16.5" customHeight="1" x14ac:dyDescent="0.25">
      <c r="A75" s="53" t="s">
        <v>172</v>
      </c>
      <c r="B75" s="53" t="s">
        <v>173</v>
      </c>
      <c r="C75" s="30">
        <v>4301020358</v>
      </c>
      <c r="D75" s="804">
        <v>4680115885950</v>
      </c>
      <c r="E75" s="805"/>
      <c r="F75" s="796">
        <v>0.37</v>
      </c>
      <c r="G75" s="31">
        <v>6</v>
      </c>
      <c r="H75" s="796">
        <v>2.2200000000000002</v>
      </c>
      <c r="I75" s="796">
        <v>2.4</v>
      </c>
      <c r="J75" s="31">
        <v>182</v>
      </c>
      <c r="K75" s="31" t="s">
        <v>76</v>
      </c>
      <c r="L75" s="31"/>
      <c r="M75" s="32" t="s">
        <v>77</v>
      </c>
      <c r="N75" s="32"/>
      <c r="O75" s="31">
        <v>50</v>
      </c>
      <c r="P75" s="11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3"/>
      <c r="V75" s="33"/>
      <c r="W75" s="34" t="s">
        <v>69</v>
      </c>
      <c r="X75" s="797">
        <v>0</v>
      </c>
      <c r="Y75" s="798">
        <f>IFERROR(IF(X75="",0,CEILING((X75/$H75),1)*$H75),"")</f>
        <v>0</v>
      </c>
      <c r="Z75" s="35" t="str">
        <f>IFERROR(IF(Y75=0,"",ROUNDUP(Y75/H75,0)*0.00651),"")</f>
        <v/>
      </c>
      <c r="AA75" s="55"/>
      <c r="AB75" s="56"/>
      <c r="AC75" s="125" t="s">
        <v>168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customHeight="1" x14ac:dyDescent="0.25">
      <c r="A76" s="53" t="s">
        <v>174</v>
      </c>
      <c r="B76" s="53" t="s">
        <v>175</v>
      </c>
      <c r="C76" s="30">
        <v>4301020296</v>
      </c>
      <c r="D76" s="804">
        <v>4680115881433</v>
      </c>
      <c r="E76" s="805"/>
      <c r="F76" s="796">
        <v>0.45</v>
      </c>
      <c r="G76" s="31">
        <v>6</v>
      </c>
      <c r="H76" s="796">
        <v>2.7</v>
      </c>
      <c r="I76" s="796">
        <v>2.88</v>
      </c>
      <c r="J76" s="31">
        <v>182</v>
      </c>
      <c r="K76" s="31" t="s">
        <v>76</v>
      </c>
      <c r="L76" s="31" t="s">
        <v>148</v>
      </c>
      <c r="M76" s="32" t="s">
        <v>119</v>
      </c>
      <c r="N76" s="32"/>
      <c r="O76" s="31">
        <v>50</v>
      </c>
      <c r="P76" s="100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3"/>
      <c r="V76" s="33"/>
      <c r="W76" s="34" t="s">
        <v>69</v>
      </c>
      <c r="X76" s="797">
        <v>0</v>
      </c>
      <c r="Y76" s="798">
        <f>IFERROR(IF(X76="",0,CEILING((X76/$H76),1)*$H76),"")</f>
        <v>0</v>
      </c>
      <c r="Z76" s="35" t="str">
        <f>IFERROR(IF(Y76=0,"",ROUNDUP(Y76/H76,0)*0.00651),"")</f>
        <v/>
      </c>
      <c r="AA76" s="55"/>
      <c r="AB76" s="56"/>
      <c r="AC76" s="127" t="s">
        <v>168</v>
      </c>
      <c r="AG76" s="63"/>
      <c r="AJ76" s="66" t="s">
        <v>150</v>
      </c>
      <c r="AK76" s="66">
        <v>491.4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6" t="s">
        <v>72</v>
      </c>
      <c r="X77" s="799">
        <f>IFERROR(X73/H73,"0")+IFERROR(X74/H74,"0")+IFERROR(X75/H75,"0")+IFERROR(X76/H76,"0")</f>
        <v>9.2592592592592595</v>
      </c>
      <c r="Y77" s="799">
        <f>IFERROR(Y73/H73,"0")+IFERROR(Y74/H74,"0")+IFERROR(Y75/H75,"0")+IFERROR(Y76/H76,"0")</f>
        <v>10</v>
      </c>
      <c r="Z77" s="799">
        <f>IFERROR(IF(Z73="",0,Z73),"0")+IFERROR(IF(Z74="",0,Z74),"0")+IFERROR(IF(Z75="",0,Z75),"0")+IFERROR(IF(Z76="",0,Z76),"0")</f>
        <v>0.21749999999999997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6" t="s">
        <v>69</v>
      </c>
      <c r="X78" s="799">
        <f>IFERROR(SUM(X73:X76),"0")</f>
        <v>100</v>
      </c>
      <c r="Y78" s="799">
        <f>IFERROR(SUM(Y73:Y76),"0")</f>
        <v>108</v>
      </c>
      <c r="Z78" s="36"/>
      <c r="AA78" s="800"/>
      <c r="AB78" s="800"/>
      <c r="AC78" s="800"/>
    </row>
    <row r="79" spans="1:68" ht="14.25" customHeight="1" x14ac:dyDescent="0.25">
      <c r="A79" s="822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0"/>
      <c r="AB79" s="790"/>
      <c r="AC79" s="790"/>
    </row>
    <row r="80" spans="1:68" ht="16.5" customHeight="1" x14ac:dyDescent="0.25">
      <c r="A80" s="53" t="s">
        <v>176</v>
      </c>
      <c r="B80" s="53" t="s">
        <v>177</v>
      </c>
      <c r="C80" s="30">
        <v>4301031242</v>
      </c>
      <c r="D80" s="804">
        <v>4680115885066</v>
      </c>
      <c r="E80" s="805"/>
      <c r="F80" s="796">
        <v>0.7</v>
      </c>
      <c r="G80" s="31">
        <v>6</v>
      </c>
      <c r="H80" s="796">
        <v>4.2</v>
      </c>
      <c r="I80" s="796">
        <v>4.41</v>
      </c>
      <c r="J80" s="31">
        <v>132</v>
      </c>
      <c r="K80" s="31" t="s">
        <v>126</v>
      </c>
      <c r="L80" s="31"/>
      <c r="M80" s="32" t="s">
        <v>68</v>
      </c>
      <c r="N80" s="32"/>
      <c r="O80" s="31">
        <v>40</v>
      </c>
      <c r="P80" s="110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3"/>
      <c r="V80" s="33"/>
      <c r="W80" s="34" t="s">
        <v>69</v>
      </c>
      <c r="X80" s="797">
        <v>0</v>
      </c>
      <c r="Y80" s="798">
        <f t="shared" ref="Y80:Y85" si="16">IFERROR(IF(X80="",0,CEILING((X80/$H80),1)*$H80),"")</f>
        <v>0</v>
      </c>
      <c r="Z80" s="35" t="str">
        <f>IFERROR(IF(Y80=0,"",ROUNDUP(Y80/H80,0)*0.00902),"")</f>
        <v/>
      </c>
      <c r="AA80" s="55"/>
      <c r="AB80" s="56"/>
      <c r="AC80" s="129" t="s">
        <v>178</v>
      </c>
      <c r="AG80" s="63"/>
      <c r="AJ80" s="66"/>
      <c r="AK80" s="66">
        <v>0</v>
      </c>
      <c r="BB80" s="130" t="s">
        <v>1</v>
      </c>
      <c r="BM80" s="63">
        <f t="shared" ref="BM80:BM85" si="17">IFERROR(X80*I80/H80,"0")</f>
        <v>0</v>
      </c>
      <c r="BN80" s="63">
        <f t="shared" ref="BN80:BN85" si="18">IFERROR(Y80*I80/H80,"0")</f>
        <v>0</v>
      </c>
      <c r="BO80" s="63">
        <f t="shared" ref="BO80:BO85" si="19">IFERROR(1/J80*(X80/H80),"0")</f>
        <v>0</v>
      </c>
      <c r="BP80" s="63">
        <f t="shared" ref="BP80:BP85" si="20">IFERROR(1/J80*(Y80/H80),"0")</f>
        <v>0</v>
      </c>
    </row>
    <row r="81" spans="1:68" ht="16.5" customHeight="1" x14ac:dyDescent="0.25">
      <c r="A81" s="53" t="s">
        <v>179</v>
      </c>
      <c r="B81" s="53" t="s">
        <v>180</v>
      </c>
      <c r="C81" s="30">
        <v>4301031240</v>
      </c>
      <c r="D81" s="804">
        <v>4680115885042</v>
      </c>
      <c r="E81" s="805"/>
      <c r="F81" s="796">
        <v>0.7</v>
      </c>
      <c r="G81" s="31">
        <v>6</v>
      </c>
      <c r="H81" s="796">
        <v>4.2</v>
      </c>
      <c r="I81" s="796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8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3"/>
      <c r="V81" s="33"/>
      <c r="W81" s="34" t="s">
        <v>69</v>
      </c>
      <c r="X81" s="797">
        <v>0</v>
      </c>
      <c r="Y81" s="798">
        <f t="shared" si="16"/>
        <v>0</v>
      </c>
      <c r="Z81" s="35" t="str">
        <f>IFERROR(IF(Y81=0,"",ROUNDUP(Y81/H81,0)*0.00902),"")</f>
        <v/>
      </c>
      <c r="AA81" s="55"/>
      <c r="AB81" s="56"/>
      <c r="AC81" s="131" t="s">
        <v>181</v>
      </c>
      <c r="AG81" s="63"/>
      <c r="AJ81" s="66"/>
      <c r="AK81" s="66">
        <v>0</v>
      </c>
      <c r="BB81" s="132" t="s">
        <v>1</v>
      </c>
      <c r="BM81" s="63">
        <f t="shared" si="17"/>
        <v>0</v>
      </c>
      <c r="BN81" s="63">
        <f t="shared" si="18"/>
        <v>0</v>
      </c>
      <c r="BO81" s="63">
        <f t="shared" si="19"/>
        <v>0</v>
      </c>
      <c r="BP81" s="63">
        <f t="shared" si="20"/>
        <v>0</v>
      </c>
    </row>
    <row r="82" spans="1:68" ht="16.5" customHeight="1" x14ac:dyDescent="0.25">
      <c r="A82" s="53" t="s">
        <v>182</v>
      </c>
      <c r="B82" s="53" t="s">
        <v>183</v>
      </c>
      <c r="C82" s="30">
        <v>4301031315</v>
      </c>
      <c r="D82" s="804">
        <v>4680115885080</v>
      </c>
      <c r="E82" s="805"/>
      <c r="F82" s="796">
        <v>0.7</v>
      </c>
      <c r="G82" s="31">
        <v>6</v>
      </c>
      <c r="H82" s="796">
        <v>4.2</v>
      </c>
      <c r="I82" s="796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3"/>
      <c r="V82" s="33"/>
      <c r="W82" s="34" t="s">
        <v>69</v>
      </c>
      <c r="X82" s="797">
        <v>0</v>
      </c>
      <c r="Y82" s="798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184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27" customHeight="1" x14ac:dyDescent="0.25">
      <c r="A83" s="53" t="s">
        <v>185</v>
      </c>
      <c r="B83" s="53" t="s">
        <v>186</v>
      </c>
      <c r="C83" s="30">
        <v>4301031243</v>
      </c>
      <c r="D83" s="804">
        <v>4680115885073</v>
      </c>
      <c r="E83" s="805"/>
      <c r="F83" s="796">
        <v>0.3</v>
      </c>
      <c r="G83" s="31">
        <v>6</v>
      </c>
      <c r="H83" s="796">
        <v>1.8</v>
      </c>
      <c r="I83" s="796">
        <v>1.9</v>
      </c>
      <c r="J83" s="31">
        <v>234</v>
      </c>
      <c r="K83" s="31" t="s">
        <v>67</v>
      </c>
      <c r="L83" s="31"/>
      <c r="M83" s="32" t="s">
        <v>68</v>
      </c>
      <c r="N83" s="32"/>
      <c r="O83" s="31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3"/>
      <c r="V83" s="33"/>
      <c r="W83" s="34" t="s">
        <v>69</v>
      </c>
      <c r="X83" s="797">
        <v>0</v>
      </c>
      <c r="Y83" s="798">
        <f t="shared" si="16"/>
        <v>0</v>
      </c>
      <c r="Z83" s="35" t="str">
        <f>IFERROR(IF(Y83=0,"",ROUNDUP(Y83/H83,0)*0.00502),"")</f>
        <v/>
      </c>
      <c r="AA83" s="55"/>
      <c r="AB83" s="56"/>
      <c r="AC83" s="135" t="s">
        <v>178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customHeight="1" x14ac:dyDescent="0.25">
      <c r="A84" s="53" t="s">
        <v>187</v>
      </c>
      <c r="B84" s="53" t="s">
        <v>188</v>
      </c>
      <c r="C84" s="30">
        <v>4301031241</v>
      </c>
      <c r="D84" s="804">
        <v>4680115885059</v>
      </c>
      <c r="E84" s="805"/>
      <c r="F84" s="796">
        <v>0.3</v>
      </c>
      <c r="G84" s="31">
        <v>6</v>
      </c>
      <c r="H84" s="796">
        <v>1.8</v>
      </c>
      <c r="I84" s="796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3"/>
      <c r="V84" s="33"/>
      <c r="W84" s="34" t="s">
        <v>69</v>
      </c>
      <c r="X84" s="797">
        <v>0</v>
      </c>
      <c r="Y84" s="798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181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customHeight="1" x14ac:dyDescent="0.25">
      <c r="A85" s="53" t="s">
        <v>189</v>
      </c>
      <c r="B85" s="53" t="s">
        <v>190</v>
      </c>
      <c r="C85" s="30">
        <v>4301031316</v>
      </c>
      <c r="D85" s="804">
        <v>4680115885097</v>
      </c>
      <c r="E85" s="805"/>
      <c r="F85" s="796">
        <v>0.3</v>
      </c>
      <c r="G85" s="31">
        <v>6</v>
      </c>
      <c r="H85" s="796">
        <v>1.8</v>
      </c>
      <c r="I85" s="79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3"/>
      <c r="V85" s="33"/>
      <c r="W85" s="34" t="s">
        <v>69</v>
      </c>
      <c r="X85" s="797">
        <v>0</v>
      </c>
      <c r="Y85" s="79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184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6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6" t="s">
        <v>69</v>
      </c>
      <c r="X87" s="799">
        <f>IFERROR(SUM(X80:X85),"0")</f>
        <v>0</v>
      </c>
      <c r="Y87" s="799">
        <f>IFERROR(SUM(Y80:Y85),"0")</f>
        <v>0</v>
      </c>
      <c r="Z87" s="36"/>
      <c r="AA87" s="800"/>
      <c r="AB87" s="800"/>
      <c r="AC87" s="800"/>
    </row>
    <row r="88" spans="1:68" ht="14.25" customHeight="1" x14ac:dyDescent="0.25">
      <c r="A88" s="822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0"/>
      <c r="AB88" s="790"/>
      <c r="AC88" s="790"/>
    </row>
    <row r="89" spans="1:68" ht="16.5" customHeight="1" x14ac:dyDescent="0.25">
      <c r="A89" s="53" t="s">
        <v>191</v>
      </c>
      <c r="B89" s="53" t="s">
        <v>192</v>
      </c>
      <c r="C89" s="30">
        <v>4301051838</v>
      </c>
      <c r="D89" s="804">
        <v>4680115881891</v>
      </c>
      <c r="E89" s="805"/>
      <c r="F89" s="796">
        <v>1.4</v>
      </c>
      <c r="G89" s="31">
        <v>6</v>
      </c>
      <c r="H89" s="796">
        <v>8.4</v>
      </c>
      <c r="I89" s="796">
        <v>8.9640000000000004</v>
      </c>
      <c r="J89" s="31">
        <v>56</v>
      </c>
      <c r="K89" s="31" t="s">
        <v>116</v>
      </c>
      <c r="L89" s="31"/>
      <c r="M89" s="32" t="s">
        <v>77</v>
      </c>
      <c r="N89" s="32"/>
      <c r="O89" s="31">
        <v>40</v>
      </c>
      <c r="P89" s="103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3"/>
      <c r="V89" s="33"/>
      <c r="W89" s="34" t="s">
        <v>69</v>
      </c>
      <c r="X89" s="797">
        <v>0</v>
      </c>
      <c r="Y89" s="798">
        <f t="shared" ref="Y89:Y94" si="21">IFERROR(IF(X89="",0,CEILING((X89/$H89),1)*$H89),"")</f>
        <v>0</v>
      </c>
      <c r="Z89" s="35" t="str">
        <f>IFERROR(IF(Y89=0,"",ROUNDUP(Y89/H89,0)*0.02175),"")</f>
        <v/>
      </c>
      <c r="AA89" s="55"/>
      <c r="AB89" s="56"/>
      <c r="AC89" s="141" t="s">
        <v>193</v>
      </c>
      <c r="AG89" s="63"/>
      <c r="AJ89" s="66"/>
      <c r="AK89" s="66">
        <v>0</v>
      </c>
      <c r="BB89" s="142" t="s">
        <v>1</v>
      </c>
      <c r="BM89" s="63">
        <f t="shared" ref="BM89:BM94" si="22">IFERROR(X89*I89/H89,"0")</f>
        <v>0</v>
      </c>
      <c r="BN89" s="63">
        <f t="shared" ref="BN89:BN94" si="23">IFERROR(Y89*I89/H89,"0")</f>
        <v>0</v>
      </c>
      <c r="BO89" s="63">
        <f t="shared" ref="BO89:BO94" si="24">IFERROR(1/J89*(X89/H89),"0")</f>
        <v>0</v>
      </c>
      <c r="BP89" s="63">
        <f t="shared" ref="BP89:BP94" si="25">IFERROR(1/J89*(Y89/H89),"0")</f>
        <v>0</v>
      </c>
    </row>
    <row r="90" spans="1:68" ht="27" customHeight="1" x14ac:dyDescent="0.25">
      <c r="A90" s="53" t="s">
        <v>194</v>
      </c>
      <c r="B90" s="53" t="s">
        <v>195</v>
      </c>
      <c r="C90" s="30">
        <v>4301051846</v>
      </c>
      <c r="D90" s="804">
        <v>4680115885769</v>
      </c>
      <c r="E90" s="805"/>
      <c r="F90" s="796">
        <v>1.4</v>
      </c>
      <c r="G90" s="31">
        <v>6</v>
      </c>
      <c r="H90" s="796">
        <v>8.4</v>
      </c>
      <c r="I90" s="796">
        <v>8.8800000000000008</v>
      </c>
      <c r="J90" s="31">
        <v>56</v>
      </c>
      <c r="K90" s="31" t="s">
        <v>116</v>
      </c>
      <c r="L90" s="31"/>
      <c r="M90" s="32" t="s">
        <v>77</v>
      </c>
      <c r="N90" s="32"/>
      <c r="O90" s="31">
        <v>45</v>
      </c>
      <c r="P90" s="10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3"/>
      <c r="V90" s="33"/>
      <c r="W90" s="34" t="s">
        <v>69</v>
      </c>
      <c r="X90" s="797">
        <v>0</v>
      </c>
      <c r="Y90" s="798">
        <f t="shared" si="21"/>
        <v>0</v>
      </c>
      <c r="Z90" s="35" t="str">
        <f>IFERROR(IF(Y90=0,"",ROUNDUP(Y90/H90,0)*0.02175),"")</f>
        <v/>
      </c>
      <c r="AA90" s="55"/>
      <c r="AB90" s="56"/>
      <c r="AC90" s="143" t="s">
        <v>196</v>
      </c>
      <c r="AG90" s="63"/>
      <c r="AJ90" s="66"/>
      <c r="AK90" s="66">
        <v>0</v>
      </c>
      <c r="BB90" s="144" t="s">
        <v>1</v>
      </c>
      <c r="BM90" s="63">
        <f t="shared" si="22"/>
        <v>0</v>
      </c>
      <c r="BN90" s="63">
        <f t="shared" si="23"/>
        <v>0</v>
      </c>
      <c r="BO90" s="63">
        <f t="shared" si="24"/>
        <v>0</v>
      </c>
      <c r="BP90" s="63">
        <f t="shared" si="25"/>
        <v>0</v>
      </c>
    </row>
    <row r="91" spans="1:68" ht="37.5" customHeight="1" x14ac:dyDescent="0.25">
      <c r="A91" s="53" t="s">
        <v>197</v>
      </c>
      <c r="B91" s="53" t="s">
        <v>198</v>
      </c>
      <c r="C91" s="30">
        <v>4301051822</v>
      </c>
      <c r="D91" s="804">
        <v>4680115884410</v>
      </c>
      <c r="E91" s="805"/>
      <c r="F91" s="796">
        <v>1.4</v>
      </c>
      <c r="G91" s="31">
        <v>6</v>
      </c>
      <c r="H91" s="796">
        <v>8.4</v>
      </c>
      <c r="I91" s="796">
        <v>8.952</v>
      </c>
      <c r="J91" s="31">
        <v>56</v>
      </c>
      <c r="K91" s="31" t="s">
        <v>116</v>
      </c>
      <c r="L91" s="31"/>
      <c r="M91" s="32" t="s">
        <v>68</v>
      </c>
      <c r="N91" s="32"/>
      <c r="O91" s="31">
        <v>40</v>
      </c>
      <c r="P91" s="107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3"/>
      <c r="V91" s="33"/>
      <c r="W91" s="34" t="s">
        <v>69</v>
      </c>
      <c r="X91" s="797">
        <v>0</v>
      </c>
      <c r="Y91" s="798">
        <f t="shared" si="21"/>
        <v>0</v>
      </c>
      <c r="Z91" s="35" t="str">
        <f>IFERROR(IF(Y91=0,"",ROUNDUP(Y91/H91,0)*0.02175),"")</f>
        <v/>
      </c>
      <c r="AA91" s="55"/>
      <c r="AB91" s="56"/>
      <c r="AC91" s="145" t="s">
        <v>199</v>
      </c>
      <c r="AG91" s="63"/>
      <c r="AJ91" s="66"/>
      <c r="AK91" s="66">
        <v>0</v>
      </c>
      <c r="BB91" s="146" t="s">
        <v>1</v>
      </c>
      <c r="BM91" s="63">
        <f t="shared" si="22"/>
        <v>0</v>
      </c>
      <c r="BN91" s="63">
        <f t="shared" si="23"/>
        <v>0</v>
      </c>
      <c r="BO91" s="63">
        <f t="shared" si="24"/>
        <v>0</v>
      </c>
      <c r="BP91" s="63">
        <f t="shared" si="25"/>
        <v>0</v>
      </c>
    </row>
    <row r="92" spans="1:68" ht="16.5" customHeight="1" x14ac:dyDescent="0.25">
      <c r="A92" s="53" t="s">
        <v>200</v>
      </c>
      <c r="B92" s="53" t="s">
        <v>201</v>
      </c>
      <c r="C92" s="30">
        <v>4301051837</v>
      </c>
      <c r="D92" s="804">
        <v>4680115884311</v>
      </c>
      <c r="E92" s="805"/>
      <c r="F92" s="796">
        <v>0.3</v>
      </c>
      <c r="G92" s="31">
        <v>6</v>
      </c>
      <c r="H92" s="796">
        <v>1.8</v>
      </c>
      <c r="I92" s="796">
        <v>2.0459999999999998</v>
      </c>
      <c r="J92" s="31">
        <v>182</v>
      </c>
      <c r="K92" s="31" t="s">
        <v>76</v>
      </c>
      <c r="L92" s="31"/>
      <c r="M92" s="32" t="s">
        <v>77</v>
      </c>
      <c r="N92" s="32"/>
      <c r="O92" s="31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3"/>
      <c r="V92" s="33"/>
      <c r="W92" s="34" t="s">
        <v>69</v>
      </c>
      <c r="X92" s="797">
        <v>0</v>
      </c>
      <c r="Y92" s="798">
        <f t="shared" si="21"/>
        <v>0</v>
      </c>
      <c r="Z92" s="35" t="str">
        <f>IFERROR(IF(Y92=0,"",ROUNDUP(Y92/H92,0)*0.00651),"")</f>
        <v/>
      </c>
      <c r="AA92" s="55"/>
      <c r="AB92" s="56"/>
      <c r="AC92" s="147" t="s">
        <v>193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customHeight="1" x14ac:dyDescent="0.25">
      <c r="A93" s="53" t="s">
        <v>202</v>
      </c>
      <c r="B93" s="53" t="s">
        <v>203</v>
      </c>
      <c r="C93" s="30">
        <v>4301051844</v>
      </c>
      <c r="D93" s="804">
        <v>4680115885929</v>
      </c>
      <c r="E93" s="805"/>
      <c r="F93" s="796">
        <v>0.42</v>
      </c>
      <c r="G93" s="31">
        <v>6</v>
      </c>
      <c r="H93" s="796">
        <v>2.52</v>
      </c>
      <c r="I93" s="796">
        <v>2.7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45</v>
      </c>
      <c r="P93" s="11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3"/>
      <c r="V93" s="33"/>
      <c r="W93" s="34" t="s">
        <v>69</v>
      </c>
      <c r="X93" s="797">
        <v>0</v>
      </c>
      <c r="Y93" s="798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204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customHeight="1" x14ac:dyDescent="0.25">
      <c r="A94" s="53" t="s">
        <v>205</v>
      </c>
      <c r="B94" s="53" t="s">
        <v>206</v>
      </c>
      <c r="C94" s="30">
        <v>4301051827</v>
      </c>
      <c r="D94" s="804">
        <v>4680115884403</v>
      </c>
      <c r="E94" s="805"/>
      <c r="F94" s="796">
        <v>0.3</v>
      </c>
      <c r="G94" s="31">
        <v>6</v>
      </c>
      <c r="H94" s="796">
        <v>1.8</v>
      </c>
      <c r="I94" s="796">
        <v>1.98</v>
      </c>
      <c r="J94" s="31">
        <v>182</v>
      </c>
      <c r="K94" s="31" t="s">
        <v>76</v>
      </c>
      <c r="L94" s="31"/>
      <c r="M94" s="32" t="s">
        <v>68</v>
      </c>
      <c r="N94" s="32"/>
      <c r="O94" s="31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3"/>
      <c r="V94" s="33"/>
      <c r="W94" s="34" t="s">
        <v>69</v>
      </c>
      <c r="X94" s="797">
        <v>0</v>
      </c>
      <c r="Y94" s="79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199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6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6" t="s">
        <v>69</v>
      </c>
      <c r="X96" s="799">
        <f>IFERROR(SUM(X89:X94),"0")</f>
        <v>0</v>
      </c>
      <c r="Y96" s="799">
        <f>IFERROR(SUM(Y89:Y94),"0")</f>
        <v>0</v>
      </c>
      <c r="Z96" s="36"/>
      <c r="AA96" s="800"/>
      <c r="AB96" s="800"/>
      <c r="AC96" s="800"/>
    </row>
    <row r="97" spans="1:68" ht="14.25" customHeight="1" x14ac:dyDescent="0.25">
      <c r="A97" s="822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0"/>
      <c r="AB97" s="790"/>
      <c r="AC97" s="790"/>
    </row>
    <row r="98" spans="1:68" ht="37.5" customHeight="1" x14ac:dyDescent="0.25">
      <c r="A98" s="53" t="s">
        <v>208</v>
      </c>
      <c r="B98" s="53" t="s">
        <v>209</v>
      </c>
      <c r="C98" s="30">
        <v>4301060366</v>
      </c>
      <c r="D98" s="804">
        <v>4680115881532</v>
      </c>
      <c r="E98" s="805"/>
      <c r="F98" s="796">
        <v>1.3</v>
      </c>
      <c r="G98" s="31">
        <v>6</v>
      </c>
      <c r="H98" s="796">
        <v>7.8</v>
      </c>
      <c r="I98" s="796">
        <v>8.2799999999999994</v>
      </c>
      <c r="J98" s="31">
        <v>56</v>
      </c>
      <c r="K98" s="31" t="s">
        <v>116</v>
      </c>
      <c r="L98" s="31"/>
      <c r="M98" s="32" t="s">
        <v>68</v>
      </c>
      <c r="N98" s="32"/>
      <c r="O98" s="31">
        <v>30</v>
      </c>
      <c r="P98" s="110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3"/>
      <c r="V98" s="33"/>
      <c r="W98" s="34" t="s">
        <v>69</v>
      </c>
      <c r="X98" s="797">
        <v>0</v>
      </c>
      <c r="Y98" s="798">
        <f>IFERROR(IF(X98="",0,CEILING((X98/$H98),1)*$H98),"")</f>
        <v>0</v>
      </c>
      <c r="Z98" s="35" t="str">
        <f>IFERROR(IF(Y98=0,"",ROUNDUP(Y98/H98,0)*0.02175),"")</f>
        <v/>
      </c>
      <c r="AA98" s="55"/>
      <c r="AB98" s="56"/>
      <c r="AC98" s="153" t="s">
        <v>210</v>
      </c>
      <c r="AG98" s="63"/>
      <c r="AJ98" s="66"/>
      <c r="AK98" s="66">
        <v>0</v>
      </c>
      <c r="BB98" s="154" t="s">
        <v>1</v>
      </c>
      <c r="BM98" s="63">
        <f>IFERROR(X98*I98/H98,"0")</f>
        <v>0</v>
      </c>
      <c r="BN98" s="63">
        <f>IFERROR(Y98*I98/H98,"0")</f>
        <v>0</v>
      </c>
      <c r="BO98" s="63">
        <f>IFERROR(1/J98*(X98/H98),"0")</f>
        <v>0</v>
      </c>
      <c r="BP98" s="63">
        <f>IFERROR(1/J98*(Y98/H98),"0")</f>
        <v>0</v>
      </c>
    </row>
    <row r="99" spans="1:68" ht="37.5" customHeight="1" x14ac:dyDescent="0.25">
      <c r="A99" s="53" t="s">
        <v>208</v>
      </c>
      <c r="B99" s="53" t="s">
        <v>211</v>
      </c>
      <c r="C99" s="30">
        <v>4301060371</v>
      </c>
      <c r="D99" s="804">
        <v>4680115881532</v>
      </c>
      <c r="E99" s="805"/>
      <c r="F99" s="796">
        <v>1.4</v>
      </c>
      <c r="G99" s="31">
        <v>6</v>
      </c>
      <c r="H99" s="796">
        <v>8.4</v>
      </c>
      <c r="I99" s="796">
        <v>8.9640000000000004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3"/>
      <c r="V99" s="33"/>
      <c r="W99" s="34" t="s">
        <v>69</v>
      </c>
      <c r="X99" s="797">
        <v>0</v>
      </c>
      <c r="Y99" s="798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210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27" customHeight="1" x14ac:dyDescent="0.25">
      <c r="A100" s="53" t="s">
        <v>212</v>
      </c>
      <c r="B100" s="53" t="s">
        <v>213</v>
      </c>
      <c r="C100" s="30">
        <v>4301060351</v>
      </c>
      <c r="D100" s="804">
        <v>4680115881464</v>
      </c>
      <c r="E100" s="805"/>
      <c r="F100" s="796">
        <v>0.4</v>
      </c>
      <c r="G100" s="31">
        <v>6</v>
      </c>
      <c r="H100" s="796">
        <v>2.4</v>
      </c>
      <c r="I100" s="796">
        <v>2.61</v>
      </c>
      <c r="J100" s="31">
        <v>132</v>
      </c>
      <c r="K100" s="31" t="s">
        <v>126</v>
      </c>
      <c r="L100" s="31"/>
      <c r="M100" s="32" t="s">
        <v>77</v>
      </c>
      <c r="N100" s="32"/>
      <c r="O100" s="31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3"/>
      <c r="V100" s="33"/>
      <c r="W100" s="34" t="s">
        <v>69</v>
      </c>
      <c r="X100" s="797">
        <v>0</v>
      </c>
      <c r="Y100" s="798">
        <f>IFERROR(IF(X100="",0,CEILING((X100/$H100),1)*$H100),"")</f>
        <v>0</v>
      </c>
      <c r="Z100" s="35" t="str">
        <f>IFERROR(IF(Y100=0,"",ROUNDUP(Y100/H100,0)*0.00902),"")</f>
        <v/>
      </c>
      <c r="AA100" s="55"/>
      <c r="AB100" s="56"/>
      <c r="AC100" s="157" t="s">
        <v>214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6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6" t="s">
        <v>69</v>
      </c>
      <c r="X102" s="799">
        <f>IFERROR(SUM(X98:X100),"0")</f>
        <v>0</v>
      </c>
      <c r="Y102" s="799">
        <f>IFERROR(SUM(Y98:Y100),"0")</f>
        <v>0</v>
      </c>
      <c r="Z102" s="36"/>
      <c r="AA102" s="800"/>
      <c r="AB102" s="800"/>
      <c r="AC102" s="800"/>
    </row>
    <row r="103" spans="1:68" ht="16.5" customHeight="1" x14ac:dyDescent="0.25">
      <c r="A103" s="847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3"/>
      <c r="AB103" s="793"/>
      <c r="AC103" s="793"/>
    </row>
    <row r="104" spans="1:68" ht="14.25" customHeight="1" x14ac:dyDescent="0.25">
      <c r="A104" s="822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0"/>
      <c r="AB104" s="790"/>
      <c r="AC104" s="790"/>
    </row>
    <row r="105" spans="1:68" ht="27" customHeight="1" x14ac:dyDescent="0.25">
      <c r="A105" s="53" t="s">
        <v>216</v>
      </c>
      <c r="B105" s="53" t="s">
        <v>217</v>
      </c>
      <c r="C105" s="30">
        <v>4301011468</v>
      </c>
      <c r="D105" s="804">
        <v>4680115881327</v>
      </c>
      <c r="E105" s="805"/>
      <c r="F105" s="796">
        <v>1.35</v>
      </c>
      <c r="G105" s="31">
        <v>8</v>
      </c>
      <c r="H105" s="796">
        <v>10.8</v>
      </c>
      <c r="I105" s="796">
        <v>11.28</v>
      </c>
      <c r="J105" s="31">
        <v>56</v>
      </c>
      <c r="K105" s="31" t="s">
        <v>116</v>
      </c>
      <c r="L105" s="31"/>
      <c r="M105" s="32" t="s">
        <v>161</v>
      </c>
      <c r="N105" s="32"/>
      <c r="O105" s="31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3"/>
      <c r="V105" s="33"/>
      <c r="W105" s="34" t="s">
        <v>69</v>
      </c>
      <c r="X105" s="797">
        <v>60</v>
      </c>
      <c r="Y105" s="798">
        <f>IFERROR(IF(X105="",0,CEILING((X105/$H105),1)*$H105),"")</f>
        <v>64.800000000000011</v>
      </c>
      <c r="Z105" s="35">
        <f>IFERROR(IF(Y105=0,"",ROUNDUP(Y105/H105,0)*0.02175),"")</f>
        <v>0.1305</v>
      </c>
      <c r="AA105" s="55"/>
      <c r="AB105" s="56"/>
      <c r="AC105" s="159" t="s">
        <v>218</v>
      </c>
      <c r="AG105" s="63"/>
      <c r="AJ105" s="66"/>
      <c r="AK105" s="66">
        <v>0</v>
      </c>
      <c r="BB105" s="160" t="s">
        <v>1</v>
      </c>
      <c r="BM105" s="63">
        <f>IFERROR(X105*I105/H105,"0")</f>
        <v>62.666666666666657</v>
      </c>
      <c r="BN105" s="63">
        <f>IFERROR(Y105*I105/H105,"0")</f>
        <v>67.680000000000007</v>
      </c>
      <c r="BO105" s="63">
        <f>IFERROR(1/J105*(X105/H105),"0")</f>
        <v>9.9206349206349201E-2</v>
      </c>
      <c r="BP105" s="63">
        <f>IFERROR(1/J105*(Y105/H105),"0")</f>
        <v>0.10714285714285715</v>
      </c>
    </row>
    <row r="106" spans="1:68" ht="16.5" customHeight="1" x14ac:dyDescent="0.25">
      <c r="A106" s="53" t="s">
        <v>219</v>
      </c>
      <c r="B106" s="53" t="s">
        <v>220</v>
      </c>
      <c r="C106" s="30">
        <v>4301011476</v>
      </c>
      <c r="D106" s="804">
        <v>4680115881518</v>
      </c>
      <c r="E106" s="805"/>
      <c r="F106" s="796">
        <v>0.4</v>
      </c>
      <c r="G106" s="31">
        <v>10</v>
      </c>
      <c r="H106" s="796">
        <v>4</v>
      </c>
      <c r="I106" s="796">
        <v>4.21</v>
      </c>
      <c r="J106" s="31">
        <v>132</v>
      </c>
      <c r="K106" s="31" t="s">
        <v>126</v>
      </c>
      <c r="L106" s="31"/>
      <c r="M106" s="32" t="s">
        <v>77</v>
      </c>
      <c r="N106" s="32"/>
      <c r="O106" s="31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3"/>
      <c r="V106" s="33"/>
      <c r="W106" s="34" t="s">
        <v>69</v>
      </c>
      <c r="X106" s="797">
        <v>0</v>
      </c>
      <c r="Y106" s="798">
        <f>IFERROR(IF(X106="",0,CEILING((X106/$H106),1)*$H106),"")</f>
        <v>0</v>
      </c>
      <c r="Z106" s="35" t="str">
        <f>IFERROR(IF(Y106=0,"",ROUNDUP(Y106/H106,0)*0.00902),"")</f>
        <v/>
      </c>
      <c r="AA106" s="55"/>
      <c r="AB106" s="56"/>
      <c r="AC106" s="161" t="s">
        <v>218</v>
      </c>
      <c r="AG106" s="63"/>
      <c r="AJ106" s="66"/>
      <c r="AK106" s="66">
        <v>0</v>
      </c>
      <c r="BB106" s="162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27" customHeight="1" x14ac:dyDescent="0.25">
      <c r="A107" s="53" t="s">
        <v>221</v>
      </c>
      <c r="B107" s="53" t="s">
        <v>222</v>
      </c>
      <c r="C107" s="30">
        <v>4301011443</v>
      </c>
      <c r="D107" s="804">
        <v>4680115881303</v>
      </c>
      <c r="E107" s="805"/>
      <c r="F107" s="796">
        <v>0.45</v>
      </c>
      <c r="G107" s="31">
        <v>10</v>
      </c>
      <c r="H107" s="796">
        <v>4.5</v>
      </c>
      <c r="I107" s="796">
        <v>4.71</v>
      </c>
      <c r="J107" s="31">
        <v>132</v>
      </c>
      <c r="K107" s="31" t="s">
        <v>126</v>
      </c>
      <c r="L107" s="31" t="s">
        <v>129</v>
      </c>
      <c r="M107" s="32" t="s">
        <v>161</v>
      </c>
      <c r="N107" s="32"/>
      <c r="O107" s="31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3"/>
      <c r="V107" s="33"/>
      <c r="W107" s="34" t="s">
        <v>69</v>
      </c>
      <c r="X107" s="797">
        <v>0</v>
      </c>
      <c r="Y107" s="798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63" t="s">
        <v>223</v>
      </c>
      <c r="AG107" s="63"/>
      <c r="AJ107" s="66" t="s">
        <v>130</v>
      </c>
      <c r="AK107" s="66">
        <v>54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6" t="s">
        <v>72</v>
      </c>
      <c r="X108" s="799">
        <f>IFERROR(X105/H105,"0")+IFERROR(X106/H106,"0")+IFERROR(X107/H107,"0")</f>
        <v>5.5555555555555554</v>
      </c>
      <c r="Y108" s="799">
        <f>IFERROR(Y105/H105,"0")+IFERROR(Y106/H106,"0")+IFERROR(Y107/H107,"0")</f>
        <v>6.0000000000000009</v>
      </c>
      <c r="Z108" s="799">
        <f>IFERROR(IF(Z105="",0,Z105),"0")+IFERROR(IF(Z106="",0,Z106),"0")+IFERROR(IF(Z107="",0,Z107),"0")</f>
        <v>0.1305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6" t="s">
        <v>69</v>
      </c>
      <c r="X109" s="799">
        <f>IFERROR(SUM(X105:X107),"0")</f>
        <v>60</v>
      </c>
      <c r="Y109" s="799">
        <f>IFERROR(SUM(Y105:Y107),"0")</f>
        <v>64.800000000000011</v>
      </c>
      <c r="Z109" s="36"/>
      <c r="AA109" s="800"/>
      <c r="AB109" s="800"/>
      <c r="AC109" s="800"/>
    </row>
    <row r="110" spans="1:68" ht="14.25" customHeight="1" x14ac:dyDescent="0.25">
      <c r="A110" s="822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0"/>
      <c r="AB110" s="790"/>
      <c r="AC110" s="790"/>
    </row>
    <row r="111" spans="1:68" ht="27" customHeight="1" x14ac:dyDescent="0.25">
      <c r="A111" s="53" t="s">
        <v>224</v>
      </c>
      <c r="B111" s="53" t="s">
        <v>225</v>
      </c>
      <c r="C111" s="30">
        <v>4301051546</v>
      </c>
      <c r="D111" s="804">
        <v>4607091386967</v>
      </c>
      <c r="E111" s="805"/>
      <c r="F111" s="796">
        <v>1.4</v>
      </c>
      <c r="G111" s="31">
        <v>6</v>
      </c>
      <c r="H111" s="796">
        <v>8.4</v>
      </c>
      <c r="I111" s="796">
        <v>8.9640000000000004</v>
      </c>
      <c r="J111" s="31">
        <v>56</v>
      </c>
      <c r="K111" s="31" t="s">
        <v>116</v>
      </c>
      <c r="L111" s="31"/>
      <c r="M111" s="32" t="s">
        <v>77</v>
      </c>
      <c r="N111" s="32"/>
      <c r="O111" s="31">
        <v>45</v>
      </c>
      <c r="P111" s="113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2"/>
      <c r="R111" s="802"/>
      <c r="S111" s="802"/>
      <c r="T111" s="803"/>
      <c r="U111" s="33"/>
      <c r="V111" s="33"/>
      <c r="W111" s="34" t="s">
        <v>69</v>
      </c>
      <c r="X111" s="797">
        <v>70</v>
      </c>
      <c r="Y111" s="798">
        <f t="shared" ref="Y111:Y116" si="26">IFERROR(IF(X111="",0,CEILING((X111/$H111),1)*$H111),"")</f>
        <v>75.600000000000009</v>
      </c>
      <c r="Z111" s="35">
        <f>IFERROR(IF(Y111=0,"",ROUNDUP(Y111/H111,0)*0.02175),"")</f>
        <v>0.19574999999999998</v>
      </c>
      <c r="AA111" s="55"/>
      <c r="AB111" s="56"/>
      <c r="AC111" s="165" t="s">
        <v>226</v>
      </c>
      <c r="AG111" s="63"/>
      <c r="AJ111" s="66"/>
      <c r="AK111" s="66">
        <v>0</v>
      </c>
      <c r="BB111" s="166" t="s">
        <v>1</v>
      </c>
      <c r="BM111" s="63">
        <f t="shared" ref="BM111:BM116" si="27">IFERROR(X111*I111/H111,"0")</f>
        <v>74.7</v>
      </c>
      <c r="BN111" s="63">
        <f t="shared" ref="BN111:BN116" si="28">IFERROR(Y111*I111/H111,"0")</f>
        <v>80.676000000000016</v>
      </c>
      <c r="BO111" s="63">
        <f t="shared" ref="BO111:BO116" si="29">IFERROR(1/J111*(X111/H111),"0")</f>
        <v>0.14880952380952378</v>
      </c>
      <c r="BP111" s="63">
        <f t="shared" ref="BP111:BP116" si="30">IFERROR(1/J111*(Y111/H111),"0")</f>
        <v>0.1607142857142857</v>
      </c>
    </row>
    <row r="112" spans="1:68" ht="27" customHeight="1" x14ac:dyDescent="0.25">
      <c r="A112" s="53" t="s">
        <v>224</v>
      </c>
      <c r="B112" s="53" t="s">
        <v>227</v>
      </c>
      <c r="C112" s="30">
        <v>4301051437</v>
      </c>
      <c r="D112" s="804">
        <v>4607091386967</v>
      </c>
      <c r="E112" s="805"/>
      <c r="F112" s="796">
        <v>1.35</v>
      </c>
      <c r="G112" s="31">
        <v>6</v>
      </c>
      <c r="H112" s="796">
        <v>8.1</v>
      </c>
      <c r="I112" s="796">
        <v>8.6639999999999997</v>
      </c>
      <c r="J112" s="31">
        <v>56</v>
      </c>
      <c r="K112" s="31" t="s">
        <v>116</v>
      </c>
      <c r="L112" s="31"/>
      <c r="M112" s="32" t="s">
        <v>77</v>
      </c>
      <c r="N112" s="32"/>
      <c r="O112" s="31">
        <v>45</v>
      </c>
      <c r="P112" s="114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2"/>
      <c r="R112" s="802"/>
      <c r="S112" s="802"/>
      <c r="T112" s="803"/>
      <c r="U112" s="33"/>
      <c r="V112" s="33"/>
      <c r="W112" s="34" t="s">
        <v>69</v>
      </c>
      <c r="X112" s="797">
        <v>0</v>
      </c>
      <c r="Y112" s="798">
        <f t="shared" si="26"/>
        <v>0</v>
      </c>
      <c r="Z112" s="35" t="str">
        <f>IFERROR(IF(Y112=0,"",ROUNDUP(Y112/H112,0)*0.02175),"")</f>
        <v/>
      </c>
      <c r="AA112" s="55"/>
      <c r="AB112" s="56"/>
      <c r="AC112" s="167" t="s">
        <v>226</v>
      </c>
      <c r="AG112" s="63"/>
      <c r="AJ112" s="66"/>
      <c r="AK112" s="66">
        <v>0</v>
      </c>
      <c r="BB112" s="168" t="s">
        <v>1</v>
      </c>
      <c r="BM112" s="63">
        <f t="shared" si="27"/>
        <v>0</v>
      </c>
      <c r="BN112" s="63">
        <f t="shared" si="28"/>
        <v>0</v>
      </c>
      <c r="BO112" s="63">
        <f t="shared" si="29"/>
        <v>0</v>
      </c>
      <c r="BP112" s="63">
        <f t="shared" si="30"/>
        <v>0</v>
      </c>
    </row>
    <row r="113" spans="1:68" ht="27" customHeight="1" x14ac:dyDescent="0.25">
      <c r="A113" s="53" t="s">
        <v>228</v>
      </c>
      <c r="B113" s="53" t="s">
        <v>229</v>
      </c>
      <c r="C113" s="30">
        <v>4301051436</v>
      </c>
      <c r="D113" s="804">
        <v>4607091385731</v>
      </c>
      <c r="E113" s="805"/>
      <c r="F113" s="796">
        <v>0.45</v>
      </c>
      <c r="G113" s="31">
        <v>6</v>
      </c>
      <c r="H113" s="796">
        <v>2.7</v>
      </c>
      <c r="I113" s="796">
        <v>2.952</v>
      </c>
      <c r="J113" s="31">
        <v>182</v>
      </c>
      <c r="K113" s="31" t="s">
        <v>76</v>
      </c>
      <c r="L113" s="31" t="s">
        <v>148</v>
      </c>
      <c r="M113" s="32" t="s">
        <v>77</v>
      </c>
      <c r="N113" s="32"/>
      <c r="O113" s="31">
        <v>45</v>
      </c>
      <c r="P113" s="9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3"/>
      <c r="V113" s="33"/>
      <c r="W113" s="34" t="s">
        <v>69</v>
      </c>
      <c r="X113" s="797">
        <v>0</v>
      </c>
      <c r="Y113" s="798">
        <f t="shared" si="26"/>
        <v>0</v>
      </c>
      <c r="Z113" s="35" t="str">
        <f>IFERROR(IF(Y113=0,"",ROUNDUP(Y113/H113,0)*0.00651),"")</f>
        <v/>
      </c>
      <c r="AA113" s="55"/>
      <c r="AB113" s="56"/>
      <c r="AC113" s="169" t="s">
        <v>226</v>
      </c>
      <c r="AG113" s="63"/>
      <c r="AJ113" s="66" t="s">
        <v>150</v>
      </c>
      <c r="AK113" s="66">
        <v>491.4</v>
      </c>
      <c r="BB113" s="170" t="s">
        <v>1</v>
      </c>
      <c r="BM113" s="63">
        <f t="shared" si="27"/>
        <v>0</v>
      </c>
      <c r="BN113" s="63">
        <f t="shared" si="28"/>
        <v>0</v>
      </c>
      <c r="BO113" s="63">
        <f t="shared" si="29"/>
        <v>0</v>
      </c>
      <c r="BP113" s="63">
        <f t="shared" si="30"/>
        <v>0</v>
      </c>
    </row>
    <row r="114" spans="1:68" ht="16.5" customHeight="1" x14ac:dyDescent="0.25">
      <c r="A114" s="53" t="s">
        <v>230</v>
      </c>
      <c r="B114" s="53" t="s">
        <v>231</v>
      </c>
      <c r="C114" s="30">
        <v>4301051438</v>
      </c>
      <c r="D114" s="804">
        <v>4680115880894</v>
      </c>
      <c r="E114" s="805"/>
      <c r="F114" s="796">
        <v>0.33</v>
      </c>
      <c r="G114" s="31">
        <v>6</v>
      </c>
      <c r="H114" s="796">
        <v>1.98</v>
      </c>
      <c r="I114" s="796">
        <v>2.238</v>
      </c>
      <c r="J114" s="31">
        <v>182</v>
      </c>
      <c r="K114" s="31" t="s">
        <v>76</v>
      </c>
      <c r="L114" s="31"/>
      <c r="M114" s="32" t="s">
        <v>77</v>
      </c>
      <c r="N114" s="32"/>
      <c r="O114" s="31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3"/>
      <c r="V114" s="33"/>
      <c r="W114" s="34" t="s">
        <v>69</v>
      </c>
      <c r="X114" s="797">
        <v>0</v>
      </c>
      <c r="Y114" s="798">
        <f t="shared" si="26"/>
        <v>0</v>
      </c>
      <c r="Z114" s="35" t="str">
        <f>IFERROR(IF(Y114=0,"",ROUNDUP(Y114/H114,0)*0.00651),"")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customHeight="1" x14ac:dyDescent="0.25">
      <c r="A115" s="53" t="s">
        <v>233</v>
      </c>
      <c r="B115" s="53" t="s">
        <v>234</v>
      </c>
      <c r="C115" s="30">
        <v>4301051439</v>
      </c>
      <c r="D115" s="804">
        <v>4680115880214</v>
      </c>
      <c r="E115" s="805"/>
      <c r="F115" s="796">
        <v>0.45</v>
      </c>
      <c r="G115" s="31">
        <v>6</v>
      </c>
      <c r="H115" s="796">
        <v>2.7</v>
      </c>
      <c r="I115" s="796">
        <v>2.988</v>
      </c>
      <c r="J115" s="31">
        <v>132</v>
      </c>
      <c r="K115" s="31" t="s">
        <v>126</v>
      </c>
      <c r="L115" s="31"/>
      <c r="M115" s="32" t="s">
        <v>77</v>
      </c>
      <c r="N115" s="32"/>
      <c r="O115" s="31">
        <v>45</v>
      </c>
      <c r="P115" s="104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2"/>
      <c r="R115" s="802"/>
      <c r="S115" s="802"/>
      <c r="T115" s="803"/>
      <c r="U115" s="33"/>
      <c r="V115" s="33"/>
      <c r="W115" s="34" t="s">
        <v>69</v>
      </c>
      <c r="X115" s="797">
        <v>0</v>
      </c>
      <c r="Y115" s="798">
        <f t="shared" si="26"/>
        <v>0</v>
      </c>
      <c r="Z115" s="35" t="str">
        <f>IFERROR(IF(Y115=0,"",ROUNDUP(Y115/H115,0)*0.00902),"")</f>
        <v/>
      </c>
      <c r="AA115" s="55"/>
      <c r="AB115" s="56"/>
      <c r="AC115" s="173" t="s">
        <v>232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customHeight="1" x14ac:dyDescent="0.25">
      <c r="A116" s="53" t="s">
        <v>233</v>
      </c>
      <c r="B116" s="53" t="s">
        <v>235</v>
      </c>
      <c r="C116" s="30">
        <v>4301051687</v>
      </c>
      <c r="D116" s="804">
        <v>4680115880214</v>
      </c>
      <c r="E116" s="805"/>
      <c r="F116" s="796">
        <v>0.45</v>
      </c>
      <c r="G116" s="31">
        <v>4</v>
      </c>
      <c r="H116" s="796">
        <v>1.8</v>
      </c>
      <c r="I116" s="796">
        <v>2.032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903" t="s">
        <v>236</v>
      </c>
      <c r="Q116" s="802"/>
      <c r="R116" s="802"/>
      <c r="S116" s="802"/>
      <c r="T116" s="803"/>
      <c r="U116" s="33"/>
      <c r="V116" s="33"/>
      <c r="W116" s="34" t="s">
        <v>69</v>
      </c>
      <c r="X116" s="797">
        <v>0</v>
      </c>
      <c r="Y116" s="79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232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6" t="s">
        <v>72</v>
      </c>
      <c r="X117" s="799">
        <f>IFERROR(X111/H111,"0")+IFERROR(X112/H112,"0")+IFERROR(X113/H113,"0")+IFERROR(X114/H114,"0")+IFERROR(X115/H115,"0")+IFERROR(X116/H116,"0")</f>
        <v>8.3333333333333321</v>
      </c>
      <c r="Y117" s="799">
        <f>IFERROR(Y111/H111,"0")+IFERROR(Y112/H112,"0")+IFERROR(Y113/H113,"0")+IFERROR(Y114/H114,"0")+IFERROR(Y115/H115,"0")+IFERROR(Y116/H116,"0")</f>
        <v>9</v>
      </c>
      <c r="Z117" s="799">
        <f>IFERROR(IF(Z111="",0,Z111),"0")+IFERROR(IF(Z112="",0,Z112),"0")+IFERROR(IF(Z113="",0,Z113),"0")+IFERROR(IF(Z114="",0,Z114),"0")+IFERROR(IF(Z115="",0,Z115),"0")+IFERROR(IF(Z116="",0,Z116),"0")</f>
        <v>0.19574999999999998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6" t="s">
        <v>69</v>
      </c>
      <c r="X118" s="799">
        <f>IFERROR(SUM(X111:X116),"0")</f>
        <v>70</v>
      </c>
      <c r="Y118" s="799">
        <f>IFERROR(SUM(Y111:Y116),"0")</f>
        <v>75.600000000000009</v>
      </c>
      <c r="Z118" s="36"/>
      <c r="AA118" s="800"/>
      <c r="AB118" s="800"/>
      <c r="AC118" s="800"/>
    </row>
    <row r="119" spans="1:68" ht="16.5" customHeight="1" x14ac:dyDescent="0.25">
      <c r="A119" s="847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3"/>
      <c r="AB119" s="793"/>
      <c r="AC119" s="793"/>
    </row>
    <row r="120" spans="1:68" ht="14.25" customHeight="1" x14ac:dyDescent="0.25">
      <c r="A120" s="822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0"/>
      <c r="AB120" s="790"/>
      <c r="AC120" s="790"/>
    </row>
    <row r="121" spans="1:68" ht="16.5" customHeight="1" x14ac:dyDescent="0.25">
      <c r="A121" s="53" t="s">
        <v>238</v>
      </c>
      <c r="B121" s="53" t="s">
        <v>239</v>
      </c>
      <c r="C121" s="30">
        <v>4301011703</v>
      </c>
      <c r="D121" s="804">
        <v>4680115882133</v>
      </c>
      <c r="E121" s="805"/>
      <c r="F121" s="796">
        <v>1.4</v>
      </c>
      <c r="G121" s="31">
        <v>8</v>
      </c>
      <c r="H121" s="796">
        <v>11.2</v>
      </c>
      <c r="I121" s="796">
        <v>11.68</v>
      </c>
      <c r="J121" s="31">
        <v>56</v>
      </c>
      <c r="K121" s="31" t="s">
        <v>116</v>
      </c>
      <c r="L121" s="31"/>
      <c r="M121" s="32" t="s">
        <v>119</v>
      </c>
      <c r="N121" s="32"/>
      <c r="O121" s="31">
        <v>50</v>
      </c>
      <c r="P121" s="120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3"/>
      <c r="V121" s="33"/>
      <c r="W121" s="34" t="s">
        <v>69</v>
      </c>
      <c r="X121" s="797">
        <v>0</v>
      </c>
      <c r="Y121" s="798">
        <f>IFERROR(IF(X121="",0,CEILING((X121/$H121),1)*$H121),"")</f>
        <v>0</v>
      </c>
      <c r="Z121" s="35" t="str">
        <f>IFERROR(IF(Y121=0,"",ROUNDUP(Y121/H121,0)*0.02175),"")</f>
        <v/>
      </c>
      <c r="AA121" s="55"/>
      <c r="AB121" s="56"/>
      <c r="AC121" s="177" t="s">
        <v>240</v>
      </c>
      <c r="AG121" s="63"/>
      <c r="AJ121" s="66"/>
      <c r="AK121" s="66">
        <v>0</v>
      </c>
      <c r="BB121" s="178" t="s">
        <v>1</v>
      </c>
      <c r="BM121" s="63">
        <f>IFERROR(X121*I121/H121,"0")</f>
        <v>0</v>
      </c>
      <c r="BN121" s="63">
        <f>IFERROR(Y121*I121/H121,"0")</f>
        <v>0</v>
      </c>
      <c r="BO121" s="63">
        <f>IFERROR(1/J121*(X121/H121),"0")</f>
        <v>0</v>
      </c>
      <c r="BP121" s="63">
        <f>IFERROR(1/J121*(Y121/H121),"0")</f>
        <v>0</v>
      </c>
    </row>
    <row r="122" spans="1:68" ht="16.5" customHeight="1" x14ac:dyDescent="0.25">
      <c r="A122" s="53" t="s">
        <v>238</v>
      </c>
      <c r="B122" s="53" t="s">
        <v>241</v>
      </c>
      <c r="C122" s="30">
        <v>4301011514</v>
      </c>
      <c r="D122" s="804">
        <v>4680115882133</v>
      </c>
      <c r="E122" s="805"/>
      <c r="F122" s="796">
        <v>1.35</v>
      </c>
      <c r="G122" s="31">
        <v>8</v>
      </c>
      <c r="H122" s="796">
        <v>10.8</v>
      </c>
      <c r="I122" s="796">
        <v>11.28</v>
      </c>
      <c r="J122" s="31">
        <v>56</v>
      </c>
      <c r="K122" s="31" t="s">
        <v>116</v>
      </c>
      <c r="L122" s="31"/>
      <c r="M122" s="32" t="s">
        <v>119</v>
      </c>
      <c r="N122" s="32"/>
      <c r="O122" s="31">
        <v>50</v>
      </c>
      <c r="P122" s="99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3"/>
      <c r="V122" s="33"/>
      <c r="W122" s="34" t="s">
        <v>69</v>
      </c>
      <c r="X122" s="797">
        <v>0</v>
      </c>
      <c r="Y122" s="798">
        <f>IFERROR(IF(X122="",0,CEILING((X122/$H122),1)*$H122),"")</f>
        <v>0</v>
      </c>
      <c r="Z122" s="35" t="str">
        <f>IFERROR(IF(Y122=0,"",ROUNDUP(Y122/H122,0)*0.02175),"")</f>
        <v/>
      </c>
      <c r="AA122" s="55"/>
      <c r="AB122" s="56"/>
      <c r="AC122" s="179" t="s">
        <v>240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27" customHeight="1" x14ac:dyDescent="0.25">
      <c r="A123" s="53" t="s">
        <v>242</v>
      </c>
      <c r="B123" s="53" t="s">
        <v>243</v>
      </c>
      <c r="C123" s="30">
        <v>4301011417</v>
      </c>
      <c r="D123" s="804">
        <v>4680115880269</v>
      </c>
      <c r="E123" s="805"/>
      <c r="F123" s="796">
        <v>0.375</v>
      </c>
      <c r="G123" s="31">
        <v>10</v>
      </c>
      <c r="H123" s="796">
        <v>3.75</v>
      </c>
      <c r="I123" s="796">
        <v>3.96</v>
      </c>
      <c r="J123" s="31">
        <v>132</v>
      </c>
      <c r="K123" s="31" t="s">
        <v>126</v>
      </c>
      <c r="L123" s="31" t="s">
        <v>129</v>
      </c>
      <c r="M123" s="32" t="s">
        <v>77</v>
      </c>
      <c r="N123" s="32"/>
      <c r="O123" s="31">
        <v>50</v>
      </c>
      <c r="P123" s="12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3"/>
      <c r="V123" s="33"/>
      <c r="W123" s="34" t="s">
        <v>69</v>
      </c>
      <c r="X123" s="797">
        <v>0</v>
      </c>
      <c r="Y123" s="798">
        <f>IFERROR(IF(X123="",0,CEILING((X123/$H123),1)*$H123),"")</f>
        <v>0</v>
      </c>
      <c r="Z123" s="35" t="str">
        <f>IFERROR(IF(Y123=0,"",ROUNDUP(Y123/H123,0)*0.00902),"")</f>
        <v/>
      </c>
      <c r="AA123" s="55"/>
      <c r="AB123" s="56"/>
      <c r="AC123" s="181" t="s">
        <v>244</v>
      </c>
      <c r="AG123" s="63"/>
      <c r="AJ123" s="66" t="s">
        <v>130</v>
      </c>
      <c r="AK123" s="66">
        <v>45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27" customHeight="1" x14ac:dyDescent="0.25">
      <c r="A124" s="53" t="s">
        <v>245</v>
      </c>
      <c r="B124" s="53" t="s">
        <v>246</v>
      </c>
      <c r="C124" s="30">
        <v>4301011415</v>
      </c>
      <c r="D124" s="804">
        <v>4680115880429</v>
      </c>
      <c r="E124" s="805"/>
      <c r="F124" s="796">
        <v>0.45</v>
      </c>
      <c r="G124" s="31">
        <v>10</v>
      </c>
      <c r="H124" s="796">
        <v>4.5</v>
      </c>
      <c r="I124" s="796">
        <v>4.71</v>
      </c>
      <c r="J124" s="31">
        <v>132</v>
      </c>
      <c r="K124" s="31" t="s">
        <v>126</v>
      </c>
      <c r="L124" s="31"/>
      <c r="M124" s="32" t="s">
        <v>77</v>
      </c>
      <c r="N124" s="32"/>
      <c r="O124" s="31">
        <v>50</v>
      </c>
      <c r="P124" s="12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3"/>
      <c r="V124" s="33"/>
      <c r="W124" s="34" t="s">
        <v>69</v>
      </c>
      <c r="X124" s="797">
        <v>0</v>
      </c>
      <c r="Y124" s="798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244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16.5" customHeight="1" x14ac:dyDescent="0.25">
      <c r="A125" s="53" t="s">
        <v>247</v>
      </c>
      <c r="B125" s="53" t="s">
        <v>248</v>
      </c>
      <c r="C125" s="30">
        <v>4301011462</v>
      </c>
      <c r="D125" s="804">
        <v>4680115881457</v>
      </c>
      <c r="E125" s="805"/>
      <c r="F125" s="796">
        <v>0.75</v>
      </c>
      <c r="G125" s="31">
        <v>6</v>
      </c>
      <c r="H125" s="796">
        <v>4.5</v>
      </c>
      <c r="I125" s="796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3"/>
      <c r="V125" s="33"/>
      <c r="W125" s="34" t="s">
        <v>69</v>
      </c>
      <c r="X125" s="797">
        <v>0</v>
      </c>
      <c r="Y125" s="79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240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6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6" t="s">
        <v>69</v>
      </c>
      <c r="X127" s="799">
        <f>IFERROR(SUM(X121:X125),"0")</f>
        <v>0</v>
      </c>
      <c r="Y127" s="799">
        <f>IFERROR(SUM(Y121:Y125),"0")</f>
        <v>0</v>
      </c>
      <c r="Z127" s="36"/>
      <c r="AA127" s="800"/>
      <c r="AB127" s="800"/>
      <c r="AC127" s="800"/>
    </row>
    <row r="128" spans="1:68" ht="14.25" customHeight="1" x14ac:dyDescent="0.25">
      <c r="A128" s="822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0"/>
      <c r="AB128" s="790"/>
      <c r="AC128" s="790"/>
    </row>
    <row r="129" spans="1:68" ht="16.5" customHeight="1" x14ac:dyDescent="0.25">
      <c r="A129" s="53" t="s">
        <v>249</v>
      </c>
      <c r="B129" s="53" t="s">
        <v>250</v>
      </c>
      <c r="C129" s="30">
        <v>4301020345</v>
      </c>
      <c r="D129" s="804">
        <v>4680115881488</v>
      </c>
      <c r="E129" s="805"/>
      <c r="F129" s="796">
        <v>1.35</v>
      </c>
      <c r="G129" s="31">
        <v>8</v>
      </c>
      <c r="H129" s="796">
        <v>10.8</v>
      </c>
      <c r="I129" s="796">
        <v>11.28</v>
      </c>
      <c r="J129" s="31">
        <v>56</v>
      </c>
      <c r="K129" s="31" t="s">
        <v>116</v>
      </c>
      <c r="L129" s="31"/>
      <c r="M129" s="32" t="s">
        <v>119</v>
      </c>
      <c r="N129" s="32"/>
      <c r="O129" s="31">
        <v>55</v>
      </c>
      <c r="P129" s="91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3"/>
      <c r="V129" s="33"/>
      <c r="W129" s="34" t="s">
        <v>69</v>
      </c>
      <c r="X129" s="797">
        <v>0</v>
      </c>
      <c r="Y129" s="798">
        <f>IFERROR(IF(X129="",0,CEILING((X129/$H129),1)*$H129),"")</f>
        <v>0</v>
      </c>
      <c r="Z129" s="35" t="str">
        <f>IFERROR(IF(Y129=0,"",ROUNDUP(Y129/H129,0)*0.02175),"")</f>
        <v/>
      </c>
      <c r="AA129" s="55"/>
      <c r="AB129" s="56"/>
      <c r="AC129" s="187" t="s">
        <v>251</v>
      </c>
      <c r="AG129" s="63"/>
      <c r="AJ129" s="66"/>
      <c r="AK129" s="66">
        <v>0</v>
      </c>
      <c r="BB129" s="188" t="s">
        <v>1</v>
      </c>
      <c r="BM129" s="63">
        <f>IFERROR(X129*I129/H129,"0")</f>
        <v>0</v>
      </c>
      <c r="BN129" s="63">
        <f>IFERROR(Y129*I129/H129,"0")</f>
        <v>0</v>
      </c>
      <c r="BO129" s="63">
        <f>IFERROR(1/J129*(X129/H129),"0")</f>
        <v>0</v>
      </c>
      <c r="BP129" s="63">
        <f>IFERROR(1/J129*(Y129/H129),"0")</f>
        <v>0</v>
      </c>
    </row>
    <row r="130" spans="1:68" ht="16.5" customHeight="1" x14ac:dyDescent="0.25">
      <c r="A130" s="53" t="s">
        <v>252</v>
      </c>
      <c r="B130" s="53" t="s">
        <v>253</v>
      </c>
      <c r="C130" s="30">
        <v>4301020258</v>
      </c>
      <c r="D130" s="804">
        <v>4680115882775</v>
      </c>
      <c r="E130" s="805"/>
      <c r="F130" s="796">
        <v>0.3</v>
      </c>
      <c r="G130" s="31">
        <v>8</v>
      </c>
      <c r="H130" s="796">
        <v>2.4</v>
      </c>
      <c r="I130" s="796">
        <v>2.5</v>
      </c>
      <c r="J130" s="31">
        <v>234</v>
      </c>
      <c r="K130" s="31" t="s">
        <v>67</v>
      </c>
      <c r="L130" s="31"/>
      <c r="M130" s="32" t="s">
        <v>77</v>
      </c>
      <c r="N130" s="32"/>
      <c r="O130" s="31">
        <v>50</v>
      </c>
      <c r="P130" s="112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3"/>
      <c r="V130" s="33"/>
      <c r="W130" s="34" t="s">
        <v>69</v>
      </c>
      <c r="X130" s="797">
        <v>0</v>
      </c>
      <c r="Y130" s="798">
        <f>IFERROR(IF(X130="",0,CEILING((X130/$H130),1)*$H130),"")</f>
        <v>0</v>
      </c>
      <c r="Z130" s="35" t="str">
        <f>IFERROR(IF(Y130=0,"",ROUNDUP(Y130/H130,0)*0.00502),"")</f>
        <v/>
      </c>
      <c r="AA130" s="55"/>
      <c r="AB130" s="56"/>
      <c r="AC130" s="189" t="s">
        <v>254</v>
      </c>
      <c r="AG130" s="63"/>
      <c r="AJ130" s="66"/>
      <c r="AK130" s="66">
        <v>0</v>
      </c>
      <c r="BB130" s="19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16.5" customHeight="1" x14ac:dyDescent="0.25">
      <c r="A131" s="53" t="s">
        <v>252</v>
      </c>
      <c r="B131" s="53" t="s">
        <v>255</v>
      </c>
      <c r="C131" s="30">
        <v>4301020346</v>
      </c>
      <c r="D131" s="804">
        <v>4680115882775</v>
      </c>
      <c r="E131" s="805"/>
      <c r="F131" s="796">
        <v>0.3</v>
      </c>
      <c r="G131" s="31">
        <v>8</v>
      </c>
      <c r="H131" s="796">
        <v>2.4</v>
      </c>
      <c r="I131" s="796">
        <v>2.5</v>
      </c>
      <c r="J131" s="31">
        <v>234</v>
      </c>
      <c r="K131" s="31" t="s">
        <v>67</v>
      </c>
      <c r="L131" s="31"/>
      <c r="M131" s="32" t="s">
        <v>119</v>
      </c>
      <c r="N131" s="32"/>
      <c r="O131" s="31">
        <v>55</v>
      </c>
      <c r="P131" s="9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3"/>
      <c r="V131" s="33"/>
      <c r="W131" s="34" t="s">
        <v>69</v>
      </c>
      <c r="X131" s="797">
        <v>0</v>
      </c>
      <c r="Y131" s="798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251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customHeight="1" x14ac:dyDescent="0.25">
      <c r="A132" s="53" t="s">
        <v>256</v>
      </c>
      <c r="B132" s="53" t="s">
        <v>257</v>
      </c>
      <c r="C132" s="30">
        <v>4301020344</v>
      </c>
      <c r="D132" s="804">
        <v>4680115880658</v>
      </c>
      <c r="E132" s="805"/>
      <c r="F132" s="796">
        <v>0.4</v>
      </c>
      <c r="G132" s="31">
        <v>6</v>
      </c>
      <c r="H132" s="796">
        <v>2.4</v>
      </c>
      <c r="I132" s="796">
        <v>2.58</v>
      </c>
      <c r="J132" s="31">
        <v>182</v>
      </c>
      <c r="K132" s="31" t="s">
        <v>76</v>
      </c>
      <c r="L132" s="31"/>
      <c r="M132" s="32" t="s">
        <v>119</v>
      </c>
      <c r="N132" s="32"/>
      <c r="O132" s="31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3"/>
      <c r="V132" s="33"/>
      <c r="W132" s="34" t="s">
        <v>69</v>
      </c>
      <c r="X132" s="797">
        <v>0</v>
      </c>
      <c r="Y132" s="798">
        <f>IFERROR(IF(X132="",0,CEILING((X132/$H132),1)*$H132),"")</f>
        <v>0</v>
      </c>
      <c r="Z132" s="35" t="str">
        <f>IFERROR(IF(Y132=0,"",ROUNDUP(Y132/H132,0)*0.00651),"")</f>
        <v/>
      </c>
      <c r="AA132" s="55"/>
      <c r="AB132" s="56"/>
      <c r="AC132" s="193" t="s">
        <v>251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6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6" t="s">
        <v>69</v>
      </c>
      <c r="X134" s="799">
        <f>IFERROR(SUM(X129:X132),"0")</f>
        <v>0</v>
      </c>
      <c r="Y134" s="799">
        <f>IFERROR(SUM(Y129:Y132),"0")</f>
        <v>0</v>
      </c>
      <c r="Z134" s="36"/>
      <c r="AA134" s="800"/>
      <c r="AB134" s="800"/>
      <c r="AC134" s="800"/>
    </row>
    <row r="135" spans="1:68" ht="14.25" customHeight="1" x14ac:dyDescent="0.25">
      <c r="A135" s="822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0"/>
      <c r="AB135" s="790"/>
      <c r="AC135" s="790"/>
    </row>
    <row r="136" spans="1:68" ht="27" customHeight="1" x14ac:dyDescent="0.25">
      <c r="A136" s="53" t="s">
        <v>258</v>
      </c>
      <c r="B136" s="53" t="s">
        <v>259</v>
      </c>
      <c r="C136" s="30">
        <v>4301051625</v>
      </c>
      <c r="D136" s="804">
        <v>4607091385168</v>
      </c>
      <c r="E136" s="805"/>
      <c r="F136" s="796">
        <v>1.4</v>
      </c>
      <c r="G136" s="31">
        <v>6</v>
      </c>
      <c r="H136" s="796">
        <v>8.4</v>
      </c>
      <c r="I136" s="796">
        <v>8.9580000000000002</v>
      </c>
      <c r="J136" s="31">
        <v>56</v>
      </c>
      <c r="K136" s="31" t="s">
        <v>116</v>
      </c>
      <c r="L136" s="31"/>
      <c r="M136" s="32" t="s">
        <v>77</v>
      </c>
      <c r="N136" s="32"/>
      <c r="O136" s="31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3"/>
      <c r="V136" s="33"/>
      <c r="W136" s="34" t="s">
        <v>69</v>
      </c>
      <c r="X136" s="797">
        <v>40</v>
      </c>
      <c r="Y136" s="798">
        <f t="shared" ref="Y136:Y142" si="31">IFERROR(IF(X136="",0,CEILING((X136/$H136),1)*$H136),"")</f>
        <v>42</v>
      </c>
      <c r="Z136" s="35">
        <f>IFERROR(IF(Y136=0,"",ROUNDUP(Y136/H136,0)*0.02175),"")</f>
        <v>0.10874999999999999</v>
      </c>
      <c r="AA136" s="55"/>
      <c r="AB136" s="56"/>
      <c r="AC136" s="195" t="s">
        <v>260</v>
      </c>
      <c r="AG136" s="63"/>
      <c r="AJ136" s="66"/>
      <c r="AK136" s="66">
        <v>0</v>
      </c>
      <c r="BB136" s="196" t="s">
        <v>1</v>
      </c>
      <c r="BM136" s="63">
        <f t="shared" ref="BM136:BM142" si="32">IFERROR(X136*I136/H136,"0")</f>
        <v>42.657142857142851</v>
      </c>
      <c r="BN136" s="63">
        <f t="shared" ref="BN136:BN142" si="33">IFERROR(Y136*I136/H136,"0")</f>
        <v>44.79</v>
      </c>
      <c r="BO136" s="63">
        <f t="shared" ref="BO136:BO142" si="34">IFERROR(1/J136*(X136/H136),"0")</f>
        <v>8.5034013605442174E-2</v>
      </c>
      <c r="BP136" s="63">
        <f t="shared" ref="BP136:BP142" si="35">IFERROR(1/J136*(Y136/H136),"0")</f>
        <v>8.9285714285714274E-2</v>
      </c>
    </row>
    <row r="137" spans="1:68" ht="37.5" customHeight="1" x14ac:dyDescent="0.25">
      <c r="A137" s="53" t="s">
        <v>258</v>
      </c>
      <c r="B137" s="53" t="s">
        <v>261</v>
      </c>
      <c r="C137" s="30">
        <v>4301051360</v>
      </c>
      <c r="D137" s="804">
        <v>4607091385168</v>
      </c>
      <c r="E137" s="805"/>
      <c r="F137" s="796">
        <v>1.35</v>
      </c>
      <c r="G137" s="31">
        <v>6</v>
      </c>
      <c r="H137" s="796">
        <v>8.1</v>
      </c>
      <c r="I137" s="796">
        <v>8.6579999999999995</v>
      </c>
      <c r="J137" s="31">
        <v>56</v>
      </c>
      <c r="K137" s="31" t="s">
        <v>116</v>
      </c>
      <c r="L137" s="31"/>
      <c r="M137" s="32" t="s">
        <v>77</v>
      </c>
      <c r="N137" s="32"/>
      <c r="O137" s="31">
        <v>45</v>
      </c>
      <c r="P137" s="96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3"/>
      <c r="V137" s="33"/>
      <c r="W137" s="34" t="s">
        <v>69</v>
      </c>
      <c r="X137" s="797">
        <v>0</v>
      </c>
      <c r="Y137" s="798">
        <f t="shared" si="31"/>
        <v>0</v>
      </c>
      <c r="Z137" s="35" t="str">
        <f>IFERROR(IF(Y137=0,"",ROUNDUP(Y137/H137,0)*0.02175),"")</f>
        <v/>
      </c>
      <c r="AA137" s="55"/>
      <c r="AB137" s="56"/>
      <c r="AC137" s="197" t="s">
        <v>262</v>
      </c>
      <c r="AG137" s="63"/>
      <c r="AJ137" s="66"/>
      <c r="AK137" s="66">
        <v>0</v>
      </c>
      <c r="BB137" s="198" t="s">
        <v>1</v>
      </c>
      <c r="BM137" s="63">
        <f t="shared" si="32"/>
        <v>0</v>
      </c>
      <c r="BN137" s="63">
        <f t="shared" si="33"/>
        <v>0</v>
      </c>
      <c r="BO137" s="63">
        <f t="shared" si="34"/>
        <v>0</v>
      </c>
      <c r="BP137" s="63">
        <f t="shared" si="35"/>
        <v>0</v>
      </c>
    </row>
    <row r="138" spans="1:68" ht="27" customHeight="1" x14ac:dyDescent="0.25">
      <c r="A138" s="53" t="s">
        <v>263</v>
      </c>
      <c r="B138" s="53" t="s">
        <v>264</v>
      </c>
      <c r="C138" s="30">
        <v>4301051742</v>
      </c>
      <c r="D138" s="804">
        <v>4680115884540</v>
      </c>
      <c r="E138" s="805"/>
      <c r="F138" s="796">
        <v>1.4</v>
      </c>
      <c r="G138" s="31">
        <v>6</v>
      </c>
      <c r="H138" s="796">
        <v>8.4</v>
      </c>
      <c r="I138" s="796">
        <v>8.8800000000000008</v>
      </c>
      <c r="J138" s="31">
        <v>56</v>
      </c>
      <c r="K138" s="31" t="s">
        <v>116</v>
      </c>
      <c r="L138" s="31"/>
      <c r="M138" s="32" t="s">
        <v>77</v>
      </c>
      <c r="N138" s="32"/>
      <c r="O138" s="31">
        <v>45</v>
      </c>
      <c r="P138" s="100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3"/>
      <c r="V138" s="33"/>
      <c r="W138" s="34" t="s">
        <v>69</v>
      </c>
      <c r="X138" s="797">
        <v>0</v>
      </c>
      <c r="Y138" s="798">
        <f t="shared" si="31"/>
        <v>0</v>
      </c>
      <c r="Z138" s="35" t="str">
        <f>IFERROR(IF(Y138=0,"",ROUNDUP(Y138/H138,0)*0.02175),"")</f>
        <v/>
      </c>
      <c r="AA138" s="55"/>
      <c r="AB138" s="56"/>
      <c r="AC138" s="199" t="s">
        <v>265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37.5" customHeight="1" x14ac:dyDescent="0.25">
      <c r="A139" s="53" t="s">
        <v>266</v>
      </c>
      <c r="B139" s="53" t="s">
        <v>267</v>
      </c>
      <c r="C139" s="30">
        <v>4301051362</v>
      </c>
      <c r="D139" s="804">
        <v>4607091383256</v>
      </c>
      <c r="E139" s="805"/>
      <c r="F139" s="796">
        <v>0.33</v>
      </c>
      <c r="G139" s="31">
        <v>6</v>
      </c>
      <c r="H139" s="796">
        <v>1.98</v>
      </c>
      <c r="I139" s="796">
        <v>2.226</v>
      </c>
      <c r="J139" s="31">
        <v>182</v>
      </c>
      <c r="K139" s="31" t="s">
        <v>76</v>
      </c>
      <c r="L139" s="31"/>
      <c r="M139" s="32" t="s">
        <v>77</v>
      </c>
      <c r="N139" s="32"/>
      <c r="O139" s="31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3"/>
      <c r="V139" s="33"/>
      <c r="W139" s="34" t="s">
        <v>69</v>
      </c>
      <c r="X139" s="797">
        <v>0</v>
      </c>
      <c r="Y139" s="798">
        <f t="shared" si="31"/>
        <v>0</v>
      </c>
      <c r="Z139" s="35" t="str">
        <f>IFERROR(IF(Y139=0,"",ROUNDUP(Y139/H139,0)*0.00651),"")</f>
        <v/>
      </c>
      <c r="AA139" s="55"/>
      <c r="AB139" s="56"/>
      <c r="AC139" s="201" t="s">
        <v>262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customHeight="1" x14ac:dyDescent="0.25">
      <c r="A140" s="53" t="s">
        <v>268</v>
      </c>
      <c r="B140" s="53" t="s">
        <v>269</v>
      </c>
      <c r="C140" s="30">
        <v>4301051358</v>
      </c>
      <c r="D140" s="804">
        <v>4607091385748</v>
      </c>
      <c r="E140" s="805"/>
      <c r="F140" s="796">
        <v>0.45</v>
      </c>
      <c r="G140" s="31">
        <v>6</v>
      </c>
      <c r="H140" s="796">
        <v>2.7</v>
      </c>
      <c r="I140" s="796">
        <v>2.952</v>
      </c>
      <c r="J140" s="31">
        <v>182</v>
      </c>
      <c r="K140" s="31" t="s">
        <v>76</v>
      </c>
      <c r="L140" s="31" t="s">
        <v>148</v>
      </c>
      <c r="M140" s="32" t="s">
        <v>77</v>
      </c>
      <c r="N140" s="32"/>
      <c r="O140" s="31">
        <v>45</v>
      </c>
      <c r="P140" s="101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3"/>
      <c r="V140" s="33"/>
      <c r="W140" s="34" t="s">
        <v>69</v>
      </c>
      <c r="X140" s="797">
        <v>0</v>
      </c>
      <c r="Y140" s="798">
        <f t="shared" si="31"/>
        <v>0</v>
      </c>
      <c r="Z140" s="35" t="str">
        <f>IFERROR(IF(Y140=0,"",ROUNDUP(Y140/H140,0)*0.00651),"")</f>
        <v/>
      </c>
      <c r="AA140" s="55"/>
      <c r="AB140" s="56"/>
      <c r="AC140" s="203" t="s">
        <v>262</v>
      </c>
      <c r="AG140" s="63"/>
      <c r="AJ140" s="66" t="s">
        <v>150</v>
      </c>
      <c r="AK140" s="66">
        <v>491.4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27" customHeight="1" x14ac:dyDescent="0.25">
      <c r="A141" s="53" t="s">
        <v>270</v>
      </c>
      <c r="B141" s="53" t="s">
        <v>271</v>
      </c>
      <c r="C141" s="30">
        <v>4301051740</v>
      </c>
      <c r="D141" s="804">
        <v>4680115884533</v>
      </c>
      <c r="E141" s="805"/>
      <c r="F141" s="796">
        <v>0.3</v>
      </c>
      <c r="G141" s="31">
        <v>6</v>
      </c>
      <c r="H141" s="796">
        <v>1.8</v>
      </c>
      <c r="I141" s="796">
        <v>1.98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3"/>
      <c r="V141" s="33"/>
      <c r="W141" s="34" t="s">
        <v>69</v>
      </c>
      <c r="X141" s="797">
        <v>0</v>
      </c>
      <c r="Y141" s="79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265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37.5" customHeight="1" x14ac:dyDescent="0.25">
      <c r="A142" s="53" t="s">
        <v>272</v>
      </c>
      <c r="B142" s="53" t="s">
        <v>273</v>
      </c>
      <c r="C142" s="30">
        <v>4301051480</v>
      </c>
      <c r="D142" s="804">
        <v>4680115882645</v>
      </c>
      <c r="E142" s="805"/>
      <c r="F142" s="796">
        <v>0.3</v>
      </c>
      <c r="G142" s="31">
        <v>6</v>
      </c>
      <c r="H142" s="796">
        <v>1.8</v>
      </c>
      <c r="I142" s="796">
        <v>2.64</v>
      </c>
      <c r="J142" s="31">
        <v>182</v>
      </c>
      <c r="K142" s="31" t="s">
        <v>76</v>
      </c>
      <c r="L142" s="31"/>
      <c r="M142" s="32" t="s">
        <v>68</v>
      </c>
      <c r="N142" s="32"/>
      <c r="O142" s="31">
        <v>40</v>
      </c>
      <c r="P142" s="94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3"/>
      <c r="V142" s="33"/>
      <c r="W142" s="34" t="s">
        <v>69</v>
      </c>
      <c r="X142" s="797">
        <v>0</v>
      </c>
      <c r="Y142" s="79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274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6" t="s">
        <v>72</v>
      </c>
      <c r="X143" s="799">
        <f>IFERROR(X136/H136,"0")+IFERROR(X137/H137,"0")+IFERROR(X138/H138,"0")+IFERROR(X139/H139,"0")+IFERROR(X140/H140,"0")+IFERROR(X141/H141,"0")+IFERROR(X142/H142,"0")</f>
        <v>4.7619047619047619</v>
      </c>
      <c r="Y143" s="799">
        <f>IFERROR(Y136/H136,"0")+IFERROR(Y137/H137,"0")+IFERROR(Y138/H138,"0")+IFERROR(Y139/H139,"0")+IFERROR(Y140/H140,"0")+IFERROR(Y141/H141,"0")+IFERROR(Y142/H142,"0")</f>
        <v>5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0.10874999999999999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6" t="s">
        <v>69</v>
      </c>
      <c r="X144" s="799">
        <f>IFERROR(SUM(X136:X142),"0")</f>
        <v>40</v>
      </c>
      <c r="Y144" s="799">
        <f>IFERROR(SUM(Y136:Y142),"0")</f>
        <v>42</v>
      </c>
      <c r="Z144" s="36"/>
      <c r="AA144" s="800"/>
      <c r="AB144" s="800"/>
      <c r="AC144" s="800"/>
    </row>
    <row r="145" spans="1:68" ht="14.25" customHeight="1" x14ac:dyDescent="0.25">
      <c r="A145" s="822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0"/>
      <c r="AB145" s="790"/>
      <c r="AC145" s="790"/>
    </row>
    <row r="146" spans="1:68" ht="37.5" customHeight="1" x14ac:dyDescent="0.25">
      <c r="A146" s="53" t="s">
        <v>275</v>
      </c>
      <c r="B146" s="53" t="s">
        <v>276</v>
      </c>
      <c r="C146" s="30">
        <v>4301060356</v>
      </c>
      <c r="D146" s="804">
        <v>4680115882652</v>
      </c>
      <c r="E146" s="805"/>
      <c r="F146" s="796">
        <v>0.33</v>
      </c>
      <c r="G146" s="31">
        <v>6</v>
      </c>
      <c r="H146" s="796">
        <v>1.98</v>
      </c>
      <c r="I146" s="796">
        <v>2.82</v>
      </c>
      <c r="J146" s="31">
        <v>182</v>
      </c>
      <c r="K146" s="31" t="s">
        <v>76</v>
      </c>
      <c r="L146" s="31"/>
      <c r="M146" s="32" t="s">
        <v>68</v>
      </c>
      <c r="N146" s="32"/>
      <c r="O146" s="31">
        <v>40</v>
      </c>
      <c r="P146" s="11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3"/>
      <c r="V146" s="33"/>
      <c r="W146" s="34" t="s">
        <v>69</v>
      </c>
      <c r="X146" s="797">
        <v>0</v>
      </c>
      <c r="Y146" s="798">
        <f>IFERROR(IF(X146="",0,CEILING((X146/$H146),1)*$H146),"")</f>
        <v>0</v>
      </c>
      <c r="Z146" s="35" t="str">
        <f>IFERROR(IF(Y146=0,"",ROUNDUP(Y146/H146,0)*0.00651),"")</f>
        <v/>
      </c>
      <c r="AA146" s="55"/>
      <c r="AB146" s="56"/>
      <c r="AC146" s="209" t="s">
        <v>277</v>
      </c>
      <c r="AG146" s="63"/>
      <c r="AJ146" s="66"/>
      <c r="AK146" s="66">
        <v>0</v>
      </c>
      <c r="BB146" s="210" t="s">
        <v>1</v>
      </c>
      <c r="BM146" s="63">
        <f>IFERROR(X146*I146/H146,"0")</f>
        <v>0</v>
      </c>
      <c r="BN146" s="63">
        <f>IFERROR(Y146*I146/H146,"0")</f>
        <v>0</v>
      </c>
      <c r="BO146" s="63">
        <f>IFERROR(1/J146*(X146/H146),"0")</f>
        <v>0</v>
      </c>
      <c r="BP146" s="63">
        <f>IFERROR(1/J146*(Y146/H146),"0")</f>
        <v>0</v>
      </c>
    </row>
    <row r="147" spans="1:68" ht="27" customHeight="1" x14ac:dyDescent="0.25">
      <c r="A147" s="53" t="s">
        <v>278</v>
      </c>
      <c r="B147" s="53" t="s">
        <v>279</v>
      </c>
      <c r="C147" s="30">
        <v>4301060309</v>
      </c>
      <c r="D147" s="804">
        <v>4680115880238</v>
      </c>
      <c r="E147" s="805"/>
      <c r="F147" s="796">
        <v>0.33</v>
      </c>
      <c r="G147" s="31">
        <v>6</v>
      </c>
      <c r="H147" s="796">
        <v>1.98</v>
      </c>
      <c r="I147" s="796">
        <v>2.238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3"/>
      <c r="V147" s="33"/>
      <c r="W147" s="34" t="s">
        <v>69</v>
      </c>
      <c r="X147" s="797">
        <v>0</v>
      </c>
      <c r="Y147" s="798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280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6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6" t="s">
        <v>69</v>
      </c>
      <c r="X149" s="799">
        <f>IFERROR(SUM(X146:X147),"0")</f>
        <v>0</v>
      </c>
      <c r="Y149" s="799">
        <f>IFERROR(SUM(Y146:Y147),"0")</f>
        <v>0</v>
      </c>
      <c r="Z149" s="36"/>
      <c r="AA149" s="800"/>
      <c r="AB149" s="800"/>
      <c r="AC149" s="800"/>
    </row>
    <row r="150" spans="1:68" ht="16.5" customHeight="1" x14ac:dyDescent="0.25">
      <c r="A150" s="847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3"/>
      <c r="AB150" s="793"/>
      <c r="AC150" s="793"/>
    </row>
    <row r="151" spans="1:68" ht="14.25" customHeight="1" x14ac:dyDescent="0.25">
      <c r="A151" s="822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0"/>
      <c r="AB151" s="790"/>
      <c r="AC151" s="790"/>
    </row>
    <row r="152" spans="1:68" ht="16.5" customHeight="1" x14ac:dyDescent="0.25">
      <c r="A152" s="53" t="s">
        <v>282</v>
      </c>
      <c r="B152" s="53" t="s">
        <v>283</v>
      </c>
      <c r="C152" s="30">
        <v>4301011988</v>
      </c>
      <c r="D152" s="804">
        <v>4680115885561</v>
      </c>
      <c r="E152" s="805"/>
      <c r="F152" s="796">
        <v>1.35</v>
      </c>
      <c r="G152" s="31">
        <v>4</v>
      </c>
      <c r="H152" s="796">
        <v>5.4</v>
      </c>
      <c r="I152" s="796">
        <v>7.24</v>
      </c>
      <c r="J152" s="31">
        <v>104</v>
      </c>
      <c r="K152" s="31" t="s">
        <v>116</v>
      </c>
      <c r="L152" s="31"/>
      <c r="M152" s="32" t="s">
        <v>284</v>
      </c>
      <c r="N152" s="32"/>
      <c r="O152" s="31">
        <v>90</v>
      </c>
      <c r="P152" s="842" t="s">
        <v>285</v>
      </c>
      <c r="Q152" s="802"/>
      <c r="R152" s="802"/>
      <c r="S152" s="802"/>
      <c r="T152" s="803"/>
      <c r="U152" s="33"/>
      <c r="V152" s="33"/>
      <c r="W152" s="34" t="s">
        <v>69</v>
      </c>
      <c r="X152" s="797">
        <v>0</v>
      </c>
      <c r="Y152" s="798">
        <f>IFERROR(IF(X152="",0,CEILING((X152/$H152),1)*$H152),"")</f>
        <v>0</v>
      </c>
      <c r="Z152" s="35" t="str">
        <f>IFERROR(IF(Y152=0,"",ROUNDUP(Y152/H152,0)*0.01196),"")</f>
        <v/>
      </c>
      <c r="AA152" s="55"/>
      <c r="AB152" s="56"/>
      <c r="AC152" s="213" t="s">
        <v>286</v>
      </c>
      <c r="AG152" s="63"/>
      <c r="AJ152" s="66"/>
      <c r="AK152" s="66">
        <v>0</v>
      </c>
      <c r="BB152" s="214" t="s">
        <v>1</v>
      </c>
      <c r="BM152" s="63">
        <f>IFERROR(X152*I152/H152,"0")</f>
        <v>0</v>
      </c>
      <c r="BN152" s="63">
        <f>IFERROR(Y152*I152/H152,"0")</f>
        <v>0</v>
      </c>
      <c r="BO152" s="63">
        <f>IFERROR(1/J152*(X152/H152),"0")</f>
        <v>0</v>
      </c>
      <c r="BP152" s="63">
        <f>IFERROR(1/J152*(Y152/H152),"0")</f>
        <v>0</v>
      </c>
    </row>
    <row r="153" spans="1:68" ht="27" customHeight="1" x14ac:dyDescent="0.25">
      <c r="A153" s="53" t="s">
        <v>287</v>
      </c>
      <c r="B153" s="53" t="s">
        <v>288</v>
      </c>
      <c r="C153" s="30">
        <v>4301011564</v>
      </c>
      <c r="D153" s="804">
        <v>4680115882577</v>
      </c>
      <c r="E153" s="805"/>
      <c r="F153" s="796">
        <v>0.4</v>
      </c>
      <c r="G153" s="31">
        <v>8</v>
      </c>
      <c r="H153" s="796">
        <v>3.2</v>
      </c>
      <c r="I153" s="796">
        <v>3.38</v>
      </c>
      <c r="J153" s="31">
        <v>182</v>
      </c>
      <c r="K153" s="31" t="s">
        <v>76</v>
      </c>
      <c r="L153" s="31"/>
      <c r="M153" s="32" t="s">
        <v>105</v>
      </c>
      <c r="N153" s="32"/>
      <c r="O153" s="31">
        <v>90</v>
      </c>
      <c r="P153" s="103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2"/>
      <c r="R153" s="802"/>
      <c r="S153" s="802"/>
      <c r="T153" s="803"/>
      <c r="U153" s="33"/>
      <c r="V153" s="33"/>
      <c r="W153" s="34" t="s">
        <v>69</v>
      </c>
      <c r="X153" s="797">
        <v>0</v>
      </c>
      <c r="Y153" s="798">
        <f>IFERROR(IF(X153="",0,CEILING((X153/$H153),1)*$H153),"")</f>
        <v>0</v>
      </c>
      <c r="Z153" s="35" t="str">
        <f>IFERROR(IF(Y153=0,"",ROUNDUP(Y153/H153,0)*0.00651),"")</f>
        <v/>
      </c>
      <c r="AA153" s="55"/>
      <c r="AB153" s="56"/>
      <c r="AC153" s="215" t="s">
        <v>289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customHeight="1" x14ac:dyDescent="0.25">
      <c r="A154" s="53" t="s">
        <v>287</v>
      </c>
      <c r="B154" s="53" t="s">
        <v>290</v>
      </c>
      <c r="C154" s="30">
        <v>4301011562</v>
      </c>
      <c r="D154" s="804">
        <v>4680115882577</v>
      </c>
      <c r="E154" s="805"/>
      <c r="F154" s="796">
        <v>0.4</v>
      </c>
      <c r="G154" s="31">
        <v>8</v>
      </c>
      <c r="H154" s="796">
        <v>3.2</v>
      </c>
      <c r="I154" s="796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10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2"/>
      <c r="R154" s="802"/>
      <c r="S154" s="802"/>
      <c r="T154" s="803"/>
      <c r="U154" s="33"/>
      <c r="V154" s="33"/>
      <c r="W154" s="34" t="s">
        <v>69</v>
      </c>
      <c r="X154" s="797">
        <v>0</v>
      </c>
      <c r="Y154" s="79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289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6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6" t="s">
        <v>69</v>
      </c>
      <c r="X156" s="799">
        <f>IFERROR(SUM(X152:X154),"0")</f>
        <v>0</v>
      </c>
      <c r="Y156" s="799">
        <f>IFERROR(SUM(Y152:Y154),"0")</f>
        <v>0</v>
      </c>
      <c r="Z156" s="36"/>
      <c r="AA156" s="800"/>
      <c r="AB156" s="800"/>
      <c r="AC156" s="800"/>
    </row>
    <row r="157" spans="1:68" ht="14.25" customHeight="1" x14ac:dyDescent="0.25">
      <c r="A157" s="822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0"/>
      <c r="AB157" s="790"/>
      <c r="AC157" s="790"/>
    </row>
    <row r="158" spans="1:68" ht="27" customHeight="1" x14ac:dyDescent="0.25">
      <c r="A158" s="53" t="s">
        <v>291</v>
      </c>
      <c r="B158" s="53" t="s">
        <v>292</v>
      </c>
      <c r="C158" s="30">
        <v>4301031235</v>
      </c>
      <c r="D158" s="804">
        <v>4680115883444</v>
      </c>
      <c r="E158" s="805"/>
      <c r="F158" s="796">
        <v>0.35</v>
      </c>
      <c r="G158" s="31">
        <v>8</v>
      </c>
      <c r="H158" s="796">
        <v>2.8</v>
      </c>
      <c r="I158" s="796">
        <v>3.0680000000000001</v>
      </c>
      <c r="J158" s="31">
        <v>182</v>
      </c>
      <c r="K158" s="31" t="s">
        <v>76</v>
      </c>
      <c r="L158" s="31"/>
      <c r="M158" s="32" t="s">
        <v>105</v>
      </c>
      <c r="N158" s="32"/>
      <c r="O158" s="31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3"/>
      <c r="V158" s="33"/>
      <c r="W158" s="34" t="s">
        <v>69</v>
      </c>
      <c r="X158" s="797">
        <v>0</v>
      </c>
      <c r="Y158" s="798">
        <f>IFERROR(IF(X158="",0,CEILING((X158/$H158),1)*$H158),"")</f>
        <v>0</v>
      </c>
      <c r="Z158" s="35" t="str">
        <f>IFERROR(IF(Y158=0,"",ROUNDUP(Y158/H158,0)*0.00651),"")</f>
        <v/>
      </c>
      <c r="AA158" s="55"/>
      <c r="AB158" s="56"/>
      <c r="AC158" s="219" t="s">
        <v>293</v>
      </c>
      <c r="AG158" s="63"/>
      <c r="AJ158" s="66"/>
      <c r="AK158" s="66">
        <v>0</v>
      </c>
      <c r="BB158" s="220" t="s">
        <v>1</v>
      </c>
      <c r="BM158" s="63">
        <f>IFERROR(X158*I158/H158,"0")</f>
        <v>0</v>
      </c>
      <c r="BN158" s="63">
        <f>IFERROR(Y158*I158/H158,"0")</f>
        <v>0</v>
      </c>
      <c r="BO158" s="63">
        <f>IFERROR(1/J158*(X158/H158),"0")</f>
        <v>0</v>
      </c>
      <c r="BP158" s="63">
        <f>IFERROR(1/J158*(Y158/H158),"0")</f>
        <v>0</v>
      </c>
    </row>
    <row r="159" spans="1:68" ht="27" customHeight="1" x14ac:dyDescent="0.25">
      <c r="A159" s="53" t="s">
        <v>291</v>
      </c>
      <c r="B159" s="53" t="s">
        <v>294</v>
      </c>
      <c r="C159" s="30">
        <v>4301031234</v>
      </c>
      <c r="D159" s="804">
        <v>4680115883444</v>
      </c>
      <c r="E159" s="805"/>
      <c r="F159" s="796">
        <v>0.35</v>
      </c>
      <c r="G159" s="31">
        <v>8</v>
      </c>
      <c r="H159" s="796">
        <v>2.8</v>
      </c>
      <c r="I159" s="796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3"/>
      <c r="V159" s="33"/>
      <c r="W159" s="34" t="s">
        <v>69</v>
      </c>
      <c r="X159" s="797">
        <v>0</v>
      </c>
      <c r="Y159" s="79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293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6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6" t="s">
        <v>69</v>
      </c>
      <c r="X161" s="799">
        <f>IFERROR(SUM(X158:X159),"0")</f>
        <v>0</v>
      </c>
      <c r="Y161" s="799">
        <f>IFERROR(SUM(Y158:Y159),"0")</f>
        <v>0</v>
      </c>
      <c r="Z161" s="36"/>
      <c r="AA161" s="800"/>
      <c r="AB161" s="800"/>
      <c r="AC161" s="800"/>
    </row>
    <row r="162" spans="1:68" ht="14.25" customHeight="1" x14ac:dyDescent="0.25">
      <c r="A162" s="822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0"/>
      <c r="AB162" s="790"/>
      <c r="AC162" s="790"/>
    </row>
    <row r="163" spans="1:68" ht="16.5" customHeight="1" x14ac:dyDescent="0.25">
      <c r="A163" s="53" t="s">
        <v>295</v>
      </c>
      <c r="B163" s="53" t="s">
        <v>296</v>
      </c>
      <c r="C163" s="30">
        <v>4301051817</v>
      </c>
      <c r="D163" s="804">
        <v>4680115885585</v>
      </c>
      <c r="E163" s="805"/>
      <c r="F163" s="796">
        <v>1</v>
      </c>
      <c r="G163" s="31">
        <v>4</v>
      </c>
      <c r="H163" s="796">
        <v>4</v>
      </c>
      <c r="I163" s="796">
        <v>5.69</v>
      </c>
      <c r="J163" s="31">
        <v>120</v>
      </c>
      <c r="K163" s="31" t="s">
        <v>126</v>
      </c>
      <c r="L163" s="31"/>
      <c r="M163" s="32" t="s">
        <v>284</v>
      </c>
      <c r="N163" s="32"/>
      <c r="O163" s="31">
        <v>45</v>
      </c>
      <c r="P163" s="999" t="s">
        <v>297</v>
      </c>
      <c r="Q163" s="802"/>
      <c r="R163" s="802"/>
      <c r="S163" s="802"/>
      <c r="T163" s="803"/>
      <c r="U163" s="33" t="s">
        <v>298</v>
      </c>
      <c r="V163" s="33"/>
      <c r="W163" s="34" t="s">
        <v>69</v>
      </c>
      <c r="X163" s="797">
        <v>0</v>
      </c>
      <c r="Y163" s="798">
        <f>IFERROR(IF(X163="",0,CEILING((X163/$H163),1)*$H163),"")</f>
        <v>0</v>
      </c>
      <c r="Z163" s="35" t="str">
        <f>IFERROR(IF(Y163=0,"",ROUNDUP(Y163/H163,0)*0.00937),"")</f>
        <v/>
      </c>
      <c r="AA163" s="55"/>
      <c r="AB163" s="56"/>
      <c r="AC163" s="223" t="s">
        <v>286</v>
      </c>
      <c r="AG163" s="63"/>
      <c r="AJ163" s="66"/>
      <c r="AK163" s="66">
        <v>0</v>
      </c>
      <c r="BB163" s="224" t="s">
        <v>1</v>
      </c>
      <c r="BM163" s="63">
        <f>IFERROR(X163*I163/H163,"0")</f>
        <v>0</v>
      </c>
      <c r="BN163" s="63">
        <f>IFERROR(Y163*I163/H163,"0")</f>
        <v>0</v>
      </c>
      <c r="BO163" s="63">
        <f>IFERROR(1/J163*(X163/H163),"0")</f>
        <v>0</v>
      </c>
      <c r="BP163" s="63">
        <f>IFERROR(1/J163*(Y163/H163),"0")</f>
        <v>0</v>
      </c>
    </row>
    <row r="164" spans="1:68" ht="16.5" customHeight="1" x14ac:dyDescent="0.25">
      <c r="A164" s="53" t="s">
        <v>299</v>
      </c>
      <c r="B164" s="53" t="s">
        <v>300</v>
      </c>
      <c r="C164" s="30">
        <v>4301051477</v>
      </c>
      <c r="D164" s="804">
        <v>4680115882584</v>
      </c>
      <c r="E164" s="805"/>
      <c r="F164" s="796">
        <v>0.33</v>
      </c>
      <c r="G164" s="31">
        <v>8</v>
      </c>
      <c r="H164" s="796">
        <v>2.64</v>
      </c>
      <c r="I164" s="796">
        <v>2.9079999999999999</v>
      </c>
      <c r="J164" s="31">
        <v>182</v>
      </c>
      <c r="K164" s="31" t="s">
        <v>76</v>
      </c>
      <c r="L164" s="31"/>
      <c r="M164" s="32" t="s">
        <v>105</v>
      </c>
      <c r="N164" s="32"/>
      <c r="O164" s="31">
        <v>60</v>
      </c>
      <c r="P164" s="11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3"/>
      <c r="V164" s="33"/>
      <c r="W164" s="34" t="s">
        <v>69</v>
      </c>
      <c r="X164" s="797">
        <v>0</v>
      </c>
      <c r="Y164" s="79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289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customHeight="1" x14ac:dyDescent="0.25">
      <c r="A165" s="53" t="s">
        <v>299</v>
      </c>
      <c r="B165" s="53" t="s">
        <v>301</v>
      </c>
      <c r="C165" s="30">
        <v>4301051476</v>
      </c>
      <c r="D165" s="804">
        <v>4680115882584</v>
      </c>
      <c r="E165" s="805"/>
      <c r="F165" s="796">
        <v>0.33</v>
      </c>
      <c r="G165" s="31">
        <v>8</v>
      </c>
      <c r="H165" s="796">
        <v>2.64</v>
      </c>
      <c r="I165" s="796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84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3"/>
      <c r="V165" s="33"/>
      <c r="W165" s="34" t="s">
        <v>69</v>
      </c>
      <c r="X165" s="797">
        <v>0</v>
      </c>
      <c r="Y165" s="79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289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6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6" t="s">
        <v>69</v>
      </c>
      <c r="X167" s="799">
        <f>IFERROR(SUM(X163:X165),"0")</f>
        <v>0</v>
      </c>
      <c r="Y167" s="799">
        <f>IFERROR(SUM(Y163:Y165),"0")</f>
        <v>0</v>
      </c>
      <c r="Z167" s="36"/>
      <c r="AA167" s="800"/>
      <c r="AB167" s="800"/>
      <c r="AC167" s="800"/>
    </row>
    <row r="168" spans="1:68" ht="16.5" customHeight="1" x14ac:dyDescent="0.25">
      <c r="A168" s="847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3"/>
      <c r="AB168" s="793"/>
      <c r="AC168" s="793"/>
    </row>
    <row r="169" spans="1:68" ht="14.25" customHeight="1" x14ac:dyDescent="0.25">
      <c r="A169" s="822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0"/>
      <c r="AB169" s="790"/>
      <c r="AC169" s="790"/>
    </row>
    <row r="170" spans="1:68" ht="27" customHeight="1" x14ac:dyDescent="0.25">
      <c r="A170" s="53" t="s">
        <v>302</v>
      </c>
      <c r="B170" s="53" t="s">
        <v>303</v>
      </c>
      <c r="C170" s="30">
        <v>4301011705</v>
      </c>
      <c r="D170" s="804">
        <v>4607091384604</v>
      </c>
      <c r="E170" s="805"/>
      <c r="F170" s="796">
        <v>0.4</v>
      </c>
      <c r="G170" s="31">
        <v>10</v>
      </c>
      <c r="H170" s="796">
        <v>4</v>
      </c>
      <c r="I170" s="796">
        <v>4.21</v>
      </c>
      <c r="J170" s="31">
        <v>132</v>
      </c>
      <c r="K170" s="31" t="s">
        <v>126</v>
      </c>
      <c r="L170" s="31"/>
      <c r="M170" s="32" t="s">
        <v>119</v>
      </c>
      <c r="N170" s="32"/>
      <c r="O170" s="31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3"/>
      <c r="V170" s="33"/>
      <c r="W170" s="34" t="s">
        <v>69</v>
      </c>
      <c r="X170" s="797">
        <v>0</v>
      </c>
      <c r="Y170" s="79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304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6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6" t="s">
        <v>69</v>
      </c>
      <c r="X172" s="799">
        <f>IFERROR(SUM(X170:X170),"0")</f>
        <v>0</v>
      </c>
      <c r="Y172" s="799">
        <f>IFERROR(SUM(Y170:Y170),"0")</f>
        <v>0</v>
      </c>
      <c r="Z172" s="36"/>
      <c r="AA172" s="800"/>
      <c r="AB172" s="800"/>
      <c r="AC172" s="800"/>
    </row>
    <row r="173" spans="1:68" ht="14.25" customHeight="1" x14ac:dyDescent="0.25">
      <c r="A173" s="822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0"/>
      <c r="AB173" s="790"/>
      <c r="AC173" s="790"/>
    </row>
    <row r="174" spans="1:68" ht="16.5" customHeight="1" x14ac:dyDescent="0.25">
      <c r="A174" s="53" t="s">
        <v>305</v>
      </c>
      <c r="B174" s="53" t="s">
        <v>306</v>
      </c>
      <c r="C174" s="30">
        <v>4301030895</v>
      </c>
      <c r="D174" s="804">
        <v>4607091387667</v>
      </c>
      <c r="E174" s="805"/>
      <c r="F174" s="796">
        <v>0.9</v>
      </c>
      <c r="G174" s="31">
        <v>10</v>
      </c>
      <c r="H174" s="796">
        <v>9</v>
      </c>
      <c r="I174" s="796">
        <v>9.6300000000000008</v>
      </c>
      <c r="J174" s="31">
        <v>56</v>
      </c>
      <c r="K174" s="31" t="s">
        <v>116</v>
      </c>
      <c r="L174" s="31"/>
      <c r="M174" s="32" t="s">
        <v>119</v>
      </c>
      <c r="N174" s="32"/>
      <c r="O174" s="31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3"/>
      <c r="V174" s="33"/>
      <c r="W174" s="34" t="s">
        <v>69</v>
      </c>
      <c r="X174" s="797">
        <v>0</v>
      </c>
      <c r="Y174" s="79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307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customHeight="1" x14ac:dyDescent="0.25">
      <c r="A175" s="53" t="s">
        <v>308</v>
      </c>
      <c r="B175" s="53" t="s">
        <v>309</v>
      </c>
      <c r="C175" s="30">
        <v>4301030961</v>
      </c>
      <c r="D175" s="804">
        <v>4607091387636</v>
      </c>
      <c r="E175" s="805"/>
      <c r="F175" s="796">
        <v>0.7</v>
      </c>
      <c r="G175" s="31">
        <v>6</v>
      </c>
      <c r="H175" s="796">
        <v>4.2</v>
      </c>
      <c r="I175" s="796">
        <v>4.5</v>
      </c>
      <c r="J175" s="31">
        <v>132</v>
      </c>
      <c r="K175" s="31" t="s">
        <v>126</v>
      </c>
      <c r="L175" s="31"/>
      <c r="M175" s="32" t="s">
        <v>68</v>
      </c>
      <c r="N175" s="32"/>
      <c r="O175" s="31">
        <v>40</v>
      </c>
      <c r="P175" s="11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3"/>
      <c r="V175" s="33"/>
      <c r="W175" s="34" t="s">
        <v>69</v>
      </c>
      <c r="X175" s="797">
        <v>0</v>
      </c>
      <c r="Y175" s="79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310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customHeight="1" x14ac:dyDescent="0.25">
      <c r="A176" s="53" t="s">
        <v>311</v>
      </c>
      <c r="B176" s="53" t="s">
        <v>312</v>
      </c>
      <c r="C176" s="30">
        <v>4301030963</v>
      </c>
      <c r="D176" s="804">
        <v>4607091382426</v>
      </c>
      <c r="E176" s="805"/>
      <c r="F176" s="796">
        <v>0.9</v>
      </c>
      <c r="G176" s="31">
        <v>10</v>
      </c>
      <c r="H176" s="796">
        <v>9</v>
      </c>
      <c r="I176" s="796">
        <v>9.6300000000000008</v>
      </c>
      <c r="J176" s="31">
        <v>56</v>
      </c>
      <c r="K176" s="31" t="s">
        <v>116</v>
      </c>
      <c r="L176" s="31"/>
      <c r="M176" s="32" t="s">
        <v>68</v>
      </c>
      <c r="N176" s="32"/>
      <c r="O176" s="31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3"/>
      <c r="V176" s="33"/>
      <c r="W176" s="34" t="s">
        <v>69</v>
      </c>
      <c r="X176" s="797">
        <v>100</v>
      </c>
      <c r="Y176" s="798">
        <f>IFERROR(IF(X176="",0,CEILING((X176/$H176),1)*$H176),"")</f>
        <v>108</v>
      </c>
      <c r="Z176" s="35">
        <f>IFERROR(IF(Y176=0,"",ROUNDUP(Y176/H176,0)*0.02175),"")</f>
        <v>0.26100000000000001</v>
      </c>
      <c r="AA176" s="55"/>
      <c r="AB176" s="56"/>
      <c r="AC176" s="235" t="s">
        <v>313</v>
      </c>
      <c r="AG176" s="63"/>
      <c r="AJ176" s="66"/>
      <c r="AK176" s="66">
        <v>0</v>
      </c>
      <c r="BB176" s="236" t="s">
        <v>1</v>
      </c>
      <c r="BM176" s="63">
        <f>IFERROR(X176*I176/H176,"0")</f>
        <v>107.00000000000001</v>
      </c>
      <c r="BN176" s="63">
        <f>IFERROR(Y176*I176/H176,"0")</f>
        <v>115.56000000000002</v>
      </c>
      <c r="BO176" s="63">
        <f>IFERROR(1/J176*(X176/H176),"0")</f>
        <v>0.1984126984126984</v>
      </c>
      <c r="BP176" s="63">
        <f>IFERROR(1/J176*(Y176/H176),"0")</f>
        <v>0.21428571428571427</v>
      </c>
    </row>
    <row r="177" spans="1:68" ht="27" customHeight="1" x14ac:dyDescent="0.25">
      <c r="A177" s="53" t="s">
        <v>314</v>
      </c>
      <c r="B177" s="53" t="s">
        <v>315</v>
      </c>
      <c r="C177" s="30">
        <v>4301030962</v>
      </c>
      <c r="D177" s="804">
        <v>4607091386547</v>
      </c>
      <c r="E177" s="805"/>
      <c r="F177" s="796">
        <v>0.35</v>
      </c>
      <c r="G177" s="31">
        <v>8</v>
      </c>
      <c r="H177" s="796">
        <v>2.8</v>
      </c>
      <c r="I177" s="79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3"/>
      <c r="V177" s="33"/>
      <c r="W177" s="34" t="s">
        <v>69</v>
      </c>
      <c r="X177" s="797">
        <v>0</v>
      </c>
      <c r="Y177" s="79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310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customHeight="1" x14ac:dyDescent="0.25">
      <c r="A178" s="53" t="s">
        <v>316</v>
      </c>
      <c r="B178" s="53" t="s">
        <v>317</v>
      </c>
      <c r="C178" s="30">
        <v>4301030964</v>
      </c>
      <c r="D178" s="804">
        <v>4607091382464</v>
      </c>
      <c r="E178" s="805"/>
      <c r="F178" s="796">
        <v>0.35</v>
      </c>
      <c r="G178" s="31">
        <v>8</v>
      </c>
      <c r="H178" s="796">
        <v>2.8</v>
      </c>
      <c r="I178" s="79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3"/>
      <c r="V178" s="33"/>
      <c r="W178" s="34" t="s">
        <v>69</v>
      </c>
      <c r="X178" s="797">
        <v>0</v>
      </c>
      <c r="Y178" s="79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313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6" t="s">
        <v>72</v>
      </c>
      <c r="X179" s="799">
        <f>IFERROR(X174/H174,"0")+IFERROR(X175/H175,"0")+IFERROR(X176/H176,"0")+IFERROR(X177/H177,"0")+IFERROR(X178/H178,"0")</f>
        <v>11.111111111111111</v>
      </c>
      <c r="Y179" s="799">
        <f>IFERROR(Y174/H174,"0")+IFERROR(Y175/H175,"0")+IFERROR(Y176/H176,"0")+IFERROR(Y177/H177,"0")+IFERROR(Y178/H178,"0")</f>
        <v>12</v>
      </c>
      <c r="Z179" s="799">
        <f>IFERROR(IF(Z174="",0,Z174),"0")+IFERROR(IF(Z175="",0,Z175),"0")+IFERROR(IF(Z176="",0,Z176),"0")+IFERROR(IF(Z177="",0,Z177),"0")+IFERROR(IF(Z178="",0,Z178),"0")</f>
        <v>0.26100000000000001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6" t="s">
        <v>69</v>
      </c>
      <c r="X180" s="799">
        <f>IFERROR(SUM(X174:X178),"0")</f>
        <v>100</v>
      </c>
      <c r="Y180" s="799">
        <f>IFERROR(SUM(Y174:Y178),"0")</f>
        <v>108</v>
      </c>
      <c r="Z180" s="36"/>
      <c r="AA180" s="800"/>
      <c r="AB180" s="800"/>
      <c r="AC180" s="800"/>
    </row>
    <row r="181" spans="1:68" ht="14.25" customHeight="1" x14ac:dyDescent="0.25">
      <c r="A181" s="822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0"/>
      <c r="AB181" s="790"/>
      <c r="AC181" s="790"/>
    </row>
    <row r="182" spans="1:68" ht="16.5" customHeight="1" x14ac:dyDescent="0.25">
      <c r="A182" s="53" t="s">
        <v>318</v>
      </c>
      <c r="B182" s="53" t="s">
        <v>319</v>
      </c>
      <c r="C182" s="30">
        <v>4301051653</v>
      </c>
      <c r="D182" s="804">
        <v>4607091386264</v>
      </c>
      <c r="E182" s="805"/>
      <c r="F182" s="796">
        <v>0.5</v>
      </c>
      <c r="G182" s="31">
        <v>6</v>
      </c>
      <c r="H182" s="796">
        <v>3</v>
      </c>
      <c r="I182" s="79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3"/>
      <c r="V182" s="33"/>
      <c r="W182" s="34" t="s">
        <v>69</v>
      </c>
      <c r="X182" s="797">
        <v>0</v>
      </c>
      <c r="Y182" s="79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320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customHeight="1" x14ac:dyDescent="0.25">
      <c r="A183" s="53" t="s">
        <v>321</v>
      </c>
      <c r="B183" s="53" t="s">
        <v>322</v>
      </c>
      <c r="C183" s="30">
        <v>4301051313</v>
      </c>
      <c r="D183" s="804">
        <v>4607091385427</v>
      </c>
      <c r="E183" s="805"/>
      <c r="F183" s="796">
        <v>0.5</v>
      </c>
      <c r="G183" s="31">
        <v>6</v>
      </c>
      <c r="H183" s="796">
        <v>3</v>
      </c>
      <c r="I183" s="79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11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3"/>
      <c r="V183" s="33"/>
      <c r="W183" s="34" t="s">
        <v>69</v>
      </c>
      <c r="X183" s="797">
        <v>0</v>
      </c>
      <c r="Y183" s="79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323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6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6" t="s">
        <v>69</v>
      </c>
      <c r="X185" s="799">
        <f>IFERROR(SUM(X182:X183),"0")</f>
        <v>0</v>
      </c>
      <c r="Y185" s="799">
        <f>IFERROR(SUM(Y182:Y183),"0")</f>
        <v>0</v>
      </c>
      <c r="Z185" s="36"/>
      <c r="AA185" s="800"/>
      <c r="AB185" s="800"/>
      <c r="AC185" s="800"/>
    </row>
    <row r="186" spans="1:68" ht="27.75" customHeight="1" x14ac:dyDescent="0.2">
      <c r="A186" s="959" t="s">
        <v>324</v>
      </c>
      <c r="B186" s="960"/>
      <c r="C186" s="960"/>
      <c r="D186" s="960"/>
      <c r="E186" s="960"/>
      <c r="F186" s="960"/>
      <c r="G186" s="960"/>
      <c r="H186" s="960"/>
      <c r="I186" s="960"/>
      <c r="J186" s="960"/>
      <c r="K186" s="960"/>
      <c r="L186" s="960"/>
      <c r="M186" s="960"/>
      <c r="N186" s="960"/>
      <c r="O186" s="960"/>
      <c r="P186" s="960"/>
      <c r="Q186" s="960"/>
      <c r="R186" s="960"/>
      <c r="S186" s="960"/>
      <c r="T186" s="960"/>
      <c r="U186" s="960"/>
      <c r="V186" s="960"/>
      <c r="W186" s="960"/>
      <c r="X186" s="960"/>
      <c r="Y186" s="960"/>
      <c r="Z186" s="960"/>
      <c r="AA186" s="47"/>
      <c r="AB186" s="47"/>
      <c r="AC186" s="47"/>
    </row>
    <row r="187" spans="1:68" ht="16.5" customHeight="1" x14ac:dyDescent="0.25">
      <c r="A187" s="847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3"/>
      <c r="AB187" s="793"/>
      <c r="AC187" s="793"/>
    </row>
    <row r="188" spans="1:68" ht="14.25" customHeight="1" x14ac:dyDescent="0.25">
      <c r="A188" s="822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0"/>
      <c r="AB188" s="790"/>
      <c r="AC188" s="790"/>
    </row>
    <row r="189" spans="1:68" ht="27" customHeight="1" x14ac:dyDescent="0.25">
      <c r="A189" s="53" t="s">
        <v>326</v>
      </c>
      <c r="B189" s="53" t="s">
        <v>327</v>
      </c>
      <c r="C189" s="30">
        <v>4301020323</v>
      </c>
      <c r="D189" s="804">
        <v>4680115886223</v>
      </c>
      <c r="E189" s="805"/>
      <c r="F189" s="796">
        <v>0.33</v>
      </c>
      <c r="G189" s="31">
        <v>6</v>
      </c>
      <c r="H189" s="796">
        <v>1.98</v>
      </c>
      <c r="I189" s="79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3"/>
      <c r="V189" s="33"/>
      <c r="W189" s="34" t="s">
        <v>69</v>
      </c>
      <c r="X189" s="797">
        <v>0</v>
      </c>
      <c r="Y189" s="79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328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6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6" t="s">
        <v>69</v>
      </c>
      <c r="X191" s="799">
        <f>IFERROR(SUM(X189:X189),"0")</f>
        <v>0</v>
      </c>
      <c r="Y191" s="799">
        <f>IFERROR(SUM(Y189:Y189),"0")</f>
        <v>0</v>
      </c>
      <c r="Z191" s="36"/>
      <c r="AA191" s="800"/>
      <c r="AB191" s="800"/>
      <c r="AC191" s="800"/>
    </row>
    <row r="192" spans="1:68" ht="14.25" customHeight="1" x14ac:dyDescent="0.25">
      <c r="A192" s="822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0"/>
      <c r="AB192" s="790"/>
      <c r="AC192" s="790"/>
    </row>
    <row r="193" spans="1:68" ht="27" customHeight="1" x14ac:dyDescent="0.25">
      <c r="A193" s="53" t="s">
        <v>329</v>
      </c>
      <c r="B193" s="53" t="s">
        <v>330</v>
      </c>
      <c r="C193" s="30">
        <v>4301031191</v>
      </c>
      <c r="D193" s="804">
        <v>4680115880993</v>
      </c>
      <c r="E193" s="805"/>
      <c r="F193" s="796">
        <v>0.7</v>
      </c>
      <c r="G193" s="31">
        <v>6</v>
      </c>
      <c r="H193" s="796">
        <v>4.2</v>
      </c>
      <c r="I193" s="796">
        <v>4.47</v>
      </c>
      <c r="J193" s="31">
        <v>132</v>
      </c>
      <c r="K193" s="31" t="s">
        <v>126</v>
      </c>
      <c r="L193" s="31"/>
      <c r="M193" s="32" t="s">
        <v>68</v>
      </c>
      <c r="N193" s="32"/>
      <c r="O193" s="31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3"/>
      <c r="V193" s="33"/>
      <c r="W193" s="34" t="s">
        <v>69</v>
      </c>
      <c r="X193" s="797">
        <v>0</v>
      </c>
      <c r="Y193" s="798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331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customHeight="1" x14ac:dyDescent="0.25">
      <c r="A194" s="53" t="s">
        <v>332</v>
      </c>
      <c r="B194" s="53" t="s">
        <v>333</v>
      </c>
      <c r="C194" s="30">
        <v>4301031204</v>
      </c>
      <c r="D194" s="804">
        <v>4680115881761</v>
      </c>
      <c r="E194" s="805"/>
      <c r="F194" s="796">
        <v>0.7</v>
      </c>
      <c r="G194" s="31">
        <v>6</v>
      </c>
      <c r="H194" s="796">
        <v>4.2</v>
      </c>
      <c r="I194" s="796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9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3"/>
      <c r="V194" s="33"/>
      <c r="W194" s="34" t="s">
        <v>69</v>
      </c>
      <c r="X194" s="797">
        <v>0</v>
      </c>
      <c r="Y194" s="798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334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customHeight="1" x14ac:dyDescent="0.25">
      <c r="A195" s="53" t="s">
        <v>335</v>
      </c>
      <c r="B195" s="53" t="s">
        <v>336</v>
      </c>
      <c r="C195" s="30">
        <v>4301031201</v>
      </c>
      <c r="D195" s="804">
        <v>4680115881563</v>
      </c>
      <c r="E195" s="805"/>
      <c r="F195" s="796">
        <v>0.7</v>
      </c>
      <c r="G195" s="31">
        <v>6</v>
      </c>
      <c r="H195" s="796">
        <v>4.2</v>
      </c>
      <c r="I195" s="796">
        <v>4.41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9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3"/>
      <c r="V195" s="33"/>
      <c r="W195" s="34" t="s">
        <v>69</v>
      </c>
      <c r="X195" s="797">
        <v>0</v>
      </c>
      <c r="Y195" s="798">
        <f t="shared" si="36"/>
        <v>0</v>
      </c>
      <c r="Z195" s="35" t="str">
        <f>IFERROR(IF(Y195=0,"",ROUNDUP(Y195/H195,0)*0.00902),"")</f>
        <v/>
      </c>
      <c r="AA195" s="55"/>
      <c r="AB195" s="56"/>
      <c r="AC195" s="251" t="s">
        <v>337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customHeight="1" x14ac:dyDescent="0.25">
      <c r="A196" s="53" t="s">
        <v>338</v>
      </c>
      <c r="B196" s="53" t="s">
        <v>339</v>
      </c>
      <c r="C196" s="30">
        <v>4301031199</v>
      </c>
      <c r="D196" s="804">
        <v>4680115880986</v>
      </c>
      <c r="E196" s="805"/>
      <c r="F196" s="796">
        <v>0.35</v>
      </c>
      <c r="G196" s="31">
        <v>6</v>
      </c>
      <c r="H196" s="796">
        <v>2.1</v>
      </c>
      <c r="I196" s="79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3"/>
      <c r="V196" s="33"/>
      <c r="W196" s="34" t="s">
        <v>69</v>
      </c>
      <c r="X196" s="797">
        <v>0</v>
      </c>
      <c r="Y196" s="79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331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customHeight="1" x14ac:dyDescent="0.25">
      <c r="A197" s="53" t="s">
        <v>340</v>
      </c>
      <c r="B197" s="53" t="s">
        <v>341</v>
      </c>
      <c r="C197" s="30">
        <v>4301031205</v>
      </c>
      <c r="D197" s="804">
        <v>4680115881785</v>
      </c>
      <c r="E197" s="805"/>
      <c r="F197" s="796">
        <v>0.35</v>
      </c>
      <c r="G197" s="31">
        <v>6</v>
      </c>
      <c r="H197" s="796">
        <v>2.1</v>
      </c>
      <c r="I197" s="79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3"/>
      <c r="V197" s="33"/>
      <c r="W197" s="34" t="s">
        <v>69</v>
      </c>
      <c r="X197" s="797">
        <v>0</v>
      </c>
      <c r="Y197" s="79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334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customHeight="1" x14ac:dyDescent="0.25">
      <c r="A198" s="53" t="s">
        <v>342</v>
      </c>
      <c r="B198" s="53" t="s">
        <v>343</v>
      </c>
      <c r="C198" s="30">
        <v>4301031202</v>
      </c>
      <c r="D198" s="804">
        <v>4680115881679</v>
      </c>
      <c r="E198" s="805"/>
      <c r="F198" s="796">
        <v>0.35</v>
      </c>
      <c r="G198" s="31">
        <v>6</v>
      </c>
      <c r="H198" s="796">
        <v>2.1</v>
      </c>
      <c r="I198" s="79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3"/>
      <c r="V198" s="33"/>
      <c r="W198" s="34" t="s">
        <v>69</v>
      </c>
      <c r="X198" s="797">
        <v>0</v>
      </c>
      <c r="Y198" s="79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337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customHeight="1" x14ac:dyDescent="0.25">
      <c r="A199" s="53" t="s">
        <v>344</v>
      </c>
      <c r="B199" s="53" t="s">
        <v>345</v>
      </c>
      <c r="C199" s="30">
        <v>4301031158</v>
      </c>
      <c r="D199" s="804">
        <v>4680115880191</v>
      </c>
      <c r="E199" s="805"/>
      <c r="F199" s="796">
        <v>0.4</v>
      </c>
      <c r="G199" s="31">
        <v>6</v>
      </c>
      <c r="H199" s="796">
        <v>2.4</v>
      </c>
      <c r="I199" s="79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12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3"/>
      <c r="V199" s="33"/>
      <c r="W199" s="34" t="s">
        <v>69</v>
      </c>
      <c r="X199" s="797">
        <v>0</v>
      </c>
      <c r="Y199" s="79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337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customHeight="1" x14ac:dyDescent="0.25">
      <c r="A200" s="53" t="s">
        <v>346</v>
      </c>
      <c r="B200" s="53" t="s">
        <v>347</v>
      </c>
      <c r="C200" s="30">
        <v>4301031245</v>
      </c>
      <c r="D200" s="804">
        <v>4680115883963</v>
      </c>
      <c r="E200" s="805"/>
      <c r="F200" s="796">
        <v>0.28000000000000003</v>
      </c>
      <c r="G200" s="31">
        <v>6</v>
      </c>
      <c r="H200" s="796">
        <v>1.68</v>
      </c>
      <c r="I200" s="79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12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3"/>
      <c r="V200" s="33"/>
      <c r="W200" s="34" t="s">
        <v>69</v>
      </c>
      <c r="X200" s="797">
        <v>0</v>
      </c>
      <c r="Y200" s="79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348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6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6" t="s">
        <v>69</v>
      </c>
      <c r="X202" s="799">
        <f>IFERROR(SUM(X193:X200),"0")</f>
        <v>0</v>
      </c>
      <c r="Y202" s="799">
        <f>IFERROR(SUM(Y193:Y200),"0")</f>
        <v>0</v>
      </c>
      <c r="Z202" s="36"/>
      <c r="AA202" s="800"/>
      <c r="AB202" s="800"/>
      <c r="AC202" s="800"/>
    </row>
    <row r="203" spans="1:68" ht="16.5" customHeight="1" x14ac:dyDescent="0.25">
      <c r="A203" s="847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3"/>
      <c r="AB203" s="793"/>
      <c r="AC203" s="793"/>
    </row>
    <row r="204" spans="1:68" ht="14.25" customHeight="1" x14ac:dyDescent="0.25">
      <c r="A204" s="822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0"/>
      <c r="AB204" s="790"/>
      <c r="AC204" s="790"/>
    </row>
    <row r="205" spans="1:68" ht="16.5" customHeight="1" x14ac:dyDescent="0.25">
      <c r="A205" s="53" t="s">
        <v>350</v>
      </c>
      <c r="B205" s="53" t="s">
        <v>351</v>
      </c>
      <c r="C205" s="30">
        <v>4301011450</v>
      </c>
      <c r="D205" s="804">
        <v>4680115881402</v>
      </c>
      <c r="E205" s="805"/>
      <c r="F205" s="796">
        <v>1.35</v>
      </c>
      <c r="G205" s="31">
        <v>8</v>
      </c>
      <c r="H205" s="796">
        <v>10.8</v>
      </c>
      <c r="I205" s="796">
        <v>11.28</v>
      </c>
      <c r="J205" s="31">
        <v>56</v>
      </c>
      <c r="K205" s="31" t="s">
        <v>116</v>
      </c>
      <c r="L205" s="31"/>
      <c r="M205" s="32" t="s">
        <v>119</v>
      </c>
      <c r="N205" s="32"/>
      <c r="O205" s="31">
        <v>55</v>
      </c>
      <c r="P205" s="9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3"/>
      <c r="V205" s="33"/>
      <c r="W205" s="34" t="s">
        <v>69</v>
      </c>
      <c r="X205" s="797">
        <v>0</v>
      </c>
      <c r="Y205" s="79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352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customHeight="1" x14ac:dyDescent="0.25">
      <c r="A206" s="53" t="s">
        <v>353</v>
      </c>
      <c r="B206" s="53" t="s">
        <v>354</v>
      </c>
      <c r="C206" s="30">
        <v>4301011767</v>
      </c>
      <c r="D206" s="804">
        <v>4680115881396</v>
      </c>
      <c r="E206" s="805"/>
      <c r="F206" s="796">
        <v>0.45</v>
      </c>
      <c r="G206" s="31">
        <v>6</v>
      </c>
      <c r="H206" s="796">
        <v>2.7</v>
      </c>
      <c r="I206" s="79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3"/>
      <c r="V206" s="33"/>
      <c r="W206" s="34" t="s">
        <v>69</v>
      </c>
      <c r="X206" s="797">
        <v>0</v>
      </c>
      <c r="Y206" s="79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355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6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6" t="s">
        <v>69</v>
      </c>
      <c r="X208" s="799">
        <f>IFERROR(SUM(X205:X206),"0")</f>
        <v>0</v>
      </c>
      <c r="Y208" s="799">
        <f>IFERROR(SUM(Y205:Y206),"0")</f>
        <v>0</v>
      </c>
      <c r="Z208" s="36"/>
      <c r="AA208" s="800"/>
      <c r="AB208" s="800"/>
      <c r="AC208" s="800"/>
    </row>
    <row r="209" spans="1:68" ht="14.25" customHeight="1" x14ac:dyDescent="0.25">
      <c r="A209" s="822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0"/>
      <c r="AB209" s="790"/>
      <c r="AC209" s="790"/>
    </row>
    <row r="210" spans="1:68" ht="16.5" customHeight="1" x14ac:dyDescent="0.25">
      <c r="A210" s="53" t="s">
        <v>356</v>
      </c>
      <c r="B210" s="53" t="s">
        <v>357</v>
      </c>
      <c r="C210" s="30">
        <v>4301020262</v>
      </c>
      <c r="D210" s="804">
        <v>4680115882935</v>
      </c>
      <c r="E210" s="805"/>
      <c r="F210" s="796">
        <v>1.35</v>
      </c>
      <c r="G210" s="31">
        <v>8</v>
      </c>
      <c r="H210" s="796">
        <v>10.8</v>
      </c>
      <c r="I210" s="796">
        <v>11.28</v>
      </c>
      <c r="J210" s="31">
        <v>56</v>
      </c>
      <c r="K210" s="31" t="s">
        <v>116</v>
      </c>
      <c r="L210" s="31"/>
      <c r="M210" s="32" t="s">
        <v>77</v>
      </c>
      <c r="N210" s="32"/>
      <c r="O210" s="31">
        <v>50</v>
      </c>
      <c r="P210" s="98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3"/>
      <c r="V210" s="33"/>
      <c r="W210" s="34" t="s">
        <v>69</v>
      </c>
      <c r="X210" s="797">
        <v>0</v>
      </c>
      <c r="Y210" s="79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358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customHeight="1" x14ac:dyDescent="0.25">
      <c r="A211" s="53" t="s">
        <v>359</v>
      </c>
      <c r="B211" s="53" t="s">
        <v>360</v>
      </c>
      <c r="C211" s="30">
        <v>4301020220</v>
      </c>
      <c r="D211" s="804">
        <v>4680115880764</v>
      </c>
      <c r="E211" s="805"/>
      <c r="F211" s="796">
        <v>0.35</v>
      </c>
      <c r="G211" s="31">
        <v>6</v>
      </c>
      <c r="H211" s="796">
        <v>2.1</v>
      </c>
      <c r="I211" s="796">
        <v>2.2799999999999998</v>
      </c>
      <c r="J211" s="31">
        <v>182</v>
      </c>
      <c r="K211" s="31" t="s">
        <v>76</v>
      </c>
      <c r="L211" s="31"/>
      <c r="M211" s="32" t="s">
        <v>119</v>
      </c>
      <c r="N211" s="32"/>
      <c r="O211" s="31">
        <v>50</v>
      </c>
      <c r="P211" s="10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3"/>
      <c r="V211" s="33"/>
      <c r="W211" s="34" t="s">
        <v>69</v>
      </c>
      <c r="X211" s="797">
        <v>0</v>
      </c>
      <c r="Y211" s="79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358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6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6" t="s">
        <v>69</v>
      </c>
      <c r="X213" s="799">
        <f>IFERROR(SUM(X210:X211),"0")</f>
        <v>0</v>
      </c>
      <c r="Y213" s="799">
        <f>IFERROR(SUM(Y210:Y211),"0")</f>
        <v>0</v>
      </c>
      <c r="Z213" s="36"/>
      <c r="AA213" s="800"/>
      <c r="AB213" s="800"/>
      <c r="AC213" s="800"/>
    </row>
    <row r="214" spans="1:68" ht="14.25" customHeight="1" x14ac:dyDescent="0.25">
      <c r="A214" s="822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0"/>
      <c r="AB214" s="790"/>
      <c r="AC214" s="790"/>
    </row>
    <row r="215" spans="1:68" ht="27" customHeight="1" x14ac:dyDescent="0.25">
      <c r="A215" s="53" t="s">
        <v>361</v>
      </c>
      <c r="B215" s="53" t="s">
        <v>362</v>
      </c>
      <c r="C215" s="30">
        <v>4301031224</v>
      </c>
      <c r="D215" s="804">
        <v>4680115882683</v>
      </c>
      <c r="E215" s="805"/>
      <c r="F215" s="796">
        <v>0.9</v>
      </c>
      <c r="G215" s="31">
        <v>6</v>
      </c>
      <c r="H215" s="796">
        <v>5.4</v>
      </c>
      <c r="I215" s="796">
        <v>5.61</v>
      </c>
      <c r="J215" s="31">
        <v>132</v>
      </c>
      <c r="K215" s="31" t="s">
        <v>126</v>
      </c>
      <c r="L215" s="31"/>
      <c r="M215" s="32" t="s">
        <v>68</v>
      </c>
      <c r="N215" s="32"/>
      <c r="O215" s="31">
        <v>40</v>
      </c>
      <c r="P215" s="8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3"/>
      <c r="V215" s="33"/>
      <c r="W215" s="34" t="s">
        <v>69</v>
      </c>
      <c r="X215" s="797">
        <v>0</v>
      </c>
      <c r="Y215" s="798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363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customHeight="1" x14ac:dyDescent="0.25">
      <c r="A216" s="53" t="s">
        <v>364</v>
      </c>
      <c r="B216" s="53" t="s">
        <v>365</v>
      </c>
      <c r="C216" s="30">
        <v>4301031230</v>
      </c>
      <c r="D216" s="804">
        <v>4680115882690</v>
      </c>
      <c r="E216" s="805"/>
      <c r="F216" s="796">
        <v>0.9</v>
      </c>
      <c r="G216" s="31">
        <v>6</v>
      </c>
      <c r="H216" s="796">
        <v>5.4</v>
      </c>
      <c r="I216" s="796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3"/>
      <c r="V216" s="33"/>
      <c r="W216" s="34" t="s">
        <v>69</v>
      </c>
      <c r="X216" s="797">
        <v>0</v>
      </c>
      <c r="Y216" s="798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366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customHeight="1" x14ac:dyDescent="0.25">
      <c r="A217" s="53" t="s">
        <v>367</v>
      </c>
      <c r="B217" s="53" t="s">
        <v>368</v>
      </c>
      <c r="C217" s="30">
        <v>4301031220</v>
      </c>
      <c r="D217" s="804">
        <v>4680115882669</v>
      </c>
      <c r="E217" s="805"/>
      <c r="F217" s="796">
        <v>0.9</v>
      </c>
      <c r="G217" s="31">
        <v>6</v>
      </c>
      <c r="H217" s="796">
        <v>5.4</v>
      </c>
      <c r="I217" s="796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10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3"/>
      <c r="V217" s="33"/>
      <c r="W217" s="34" t="s">
        <v>69</v>
      </c>
      <c r="X217" s="797">
        <v>0</v>
      </c>
      <c r="Y217" s="798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369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customHeight="1" x14ac:dyDescent="0.25">
      <c r="A218" s="53" t="s">
        <v>370</v>
      </c>
      <c r="B218" s="53" t="s">
        <v>371</v>
      </c>
      <c r="C218" s="30">
        <v>4301031221</v>
      </c>
      <c r="D218" s="804">
        <v>4680115882676</v>
      </c>
      <c r="E218" s="805"/>
      <c r="F218" s="796">
        <v>0.9</v>
      </c>
      <c r="G218" s="31">
        <v>6</v>
      </c>
      <c r="H218" s="796">
        <v>5.4</v>
      </c>
      <c r="I218" s="796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3"/>
      <c r="V218" s="33"/>
      <c r="W218" s="34" t="s">
        <v>69</v>
      </c>
      <c r="X218" s="797">
        <v>0</v>
      </c>
      <c r="Y218" s="798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372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customHeight="1" x14ac:dyDescent="0.25">
      <c r="A219" s="53" t="s">
        <v>373</v>
      </c>
      <c r="B219" s="53" t="s">
        <v>374</v>
      </c>
      <c r="C219" s="30">
        <v>4301031223</v>
      </c>
      <c r="D219" s="804">
        <v>4680115884014</v>
      </c>
      <c r="E219" s="805"/>
      <c r="F219" s="796">
        <v>0.3</v>
      </c>
      <c r="G219" s="31">
        <v>6</v>
      </c>
      <c r="H219" s="796">
        <v>1.8</v>
      </c>
      <c r="I219" s="79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9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3"/>
      <c r="V219" s="33"/>
      <c r="W219" s="34" t="s">
        <v>69</v>
      </c>
      <c r="X219" s="797">
        <v>0</v>
      </c>
      <c r="Y219" s="79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363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customHeight="1" x14ac:dyDescent="0.25">
      <c r="A220" s="53" t="s">
        <v>375</v>
      </c>
      <c r="B220" s="53" t="s">
        <v>376</v>
      </c>
      <c r="C220" s="30">
        <v>4301031222</v>
      </c>
      <c r="D220" s="804">
        <v>4680115884007</v>
      </c>
      <c r="E220" s="805"/>
      <c r="F220" s="796">
        <v>0.3</v>
      </c>
      <c r="G220" s="31">
        <v>6</v>
      </c>
      <c r="H220" s="796">
        <v>1.8</v>
      </c>
      <c r="I220" s="79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8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3"/>
      <c r="V220" s="33"/>
      <c r="W220" s="34" t="s">
        <v>69</v>
      </c>
      <c r="X220" s="797">
        <v>0</v>
      </c>
      <c r="Y220" s="79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366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customHeight="1" x14ac:dyDescent="0.25">
      <c r="A221" s="53" t="s">
        <v>377</v>
      </c>
      <c r="B221" s="53" t="s">
        <v>378</v>
      </c>
      <c r="C221" s="30">
        <v>4301031229</v>
      </c>
      <c r="D221" s="804">
        <v>4680115884038</v>
      </c>
      <c r="E221" s="805"/>
      <c r="F221" s="796">
        <v>0.3</v>
      </c>
      <c r="G221" s="31">
        <v>6</v>
      </c>
      <c r="H221" s="796">
        <v>1.8</v>
      </c>
      <c r="I221" s="79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3"/>
      <c r="V221" s="33"/>
      <c r="W221" s="34" t="s">
        <v>69</v>
      </c>
      <c r="X221" s="797">
        <v>0</v>
      </c>
      <c r="Y221" s="79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369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customHeight="1" x14ac:dyDescent="0.25">
      <c r="A222" s="53" t="s">
        <v>379</v>
      </c>
      <c r="B222" s="53" t="s">
        <v>380</v>
      </c>
      <c r="C222" s="30">
        <v>4301031225</v>
      </c>
      <c r="D222" s="804">
        <v>4680115884021</v>
      </c>
      <c r="E222" s="805"/>
      <c r="F222" s="796">
        <v>0.3</v>
      </c>
      <c r="G222" s="31">
        <v>6</v>
      </c>
      <c r="H222" s="796">
        <v>1.8</v>
      </c>
      <c r="I222" s="79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3"/>
      <c r="V222" s="33"/>
      <c r="W222" s="34" t="s">
        <v>69</v>
      </c>
      <c r="X222" s="797">
        <v>0</v>
      </c>
      <c r="Y222" s="79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372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6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6" t="s">
        <v>69</v>
      </c>
      <c r="X224" s="799">
        <f>IFERROR(SUM(X215:X222),"0")</f>
        <v>0</v>
      </c>
      <c r="Y224" s="799">
        <f>IFERROR(SUM(Y215:Y222),"0")</f>
        <v>0</v>
      </c>
      <c r="Z224" s="36"/>
      <c r="AA224" s="800"/>
      <c r="AB224" s="800"/>
      <c r="AC224" s="800"/>
    </row>
    <row r="225" spans="1:68" ht="14.25" customHeight="1" x14ac:dyDescent="0.25">
      <c r="A225" s="822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0"/>
      <c r="AB225" s="790"/>
      <c r="AC225" s="790"/>
    </row>
    <row r="226" spans="1:68" ht="37.5" customHeight="1" x14ac:dyDescent="0.25">
      <c r="A226" s="53" t="s">
        <v>381</v>
      </c>
      <c r="B226" s="53" t="s">
        <v>382</v>
      </c>
      <c r="C226" s="30">
        <v>4301051408</v>
      </c>
      <c r="D226" s="804">
        <v>4680115881594</v>
      </c>
      <c r="E226" s="805"/>
      <c r="F226" s="796">
        <v>1.35</v>
      </c>
      <c r="G226" s="31">
        <v>6</v>
      </c>
      <c r="H226" s="796">
        <v>8.1</v>
      </c>
      <c r="I226" s="796">
        <v>8.6639999999999997</v>
      </c>
      <c r="J226" s="31">
        <v>56</v>
      </c>
      <c r="K226" s="31" t="s">
        <v>116</v>
      </c>
      <c r="L226" s="31"/>
      <c r="M226" s="32" t="s">
        <v>77</v>
      </c>
      <c r="N226" s="32"/>
      <c r="O226" s="31">
        <v>40</v>
      </c>
      <c r="P226" s="11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3"/>
      <c r="V226" s="33"/>
      <c r="W226" s="34" t="s">
        <v>69</v>
      </c>
      <c r="X226" s="797">
        <v>0</v>
      </c>
      <c r="Y226" s="798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383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customHeight="1" x14ac:dyDescent="0.25">
      <c r="A227" s="53" t="s">
        <v>384</v>
      </c>
      <c r="B227" s="53" t="s">
        <v>385</v>
      </c>
      <c r="C227" s="30">
        <v>4301051754</v>
      </c>
      <c r="D227" s="804">
        <v>4680115880962</v>
      </c>
      <c r="E227" s="805"/>
      <c r="F227" s="796">
        <v>1.3</v>
      </c>
      <c r="G227" s="31">
        <v>6</v>
      </c>
      <c r="H227" s="796">
        <v>7.8</v>
      </c>
      <c r="I227" s="796">
        <v>8.3640000000000008</v>
      </c>
      <c r="J227" s="31">
        <v>56</v>
      </c>
      <c r="K227" s="31" t="s">
        <v>116</v>
      </c>
      <c r="L227" s="31"/>
      <c r="M227" s="32" t="s">
        <v>68</v>
      </c>
      <c r="N227" s="32"/>
      <c r="O227" s="31">
        <v>40</v>
      </c>
      <c r="P227" s="111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3"/>
      <c r="V227" s="33"/>
      <c r="W227" s="34" t="s">
        <v>69</v>
      </c>
      <c r="X227" s="797">
        <v>0</v>
      </c>
      <c r="Y227" s="798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386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customHeight="1" x14ac:dyDescent="0.25">
      <c r="A228" s="53" t="s">
        <v>387</v>
      </c>
      <c r="B228" s="53" t="s">
        <v>388</v>
      </c>
      <c r="C228" s="30">
        <v>4301051411</v>
      </c>
      <c r="D228" s="804">
        <v>4680115881617</v>
      </c>
      <c r="E228" s="805"/>
      <c r="F228" s="796">
        <v>1.35</v>
      </c>
      <c r="G228" s="31">
        <v>6</v>
      </c>
      <c r="H228" s="796">
        <v>8.1</v>
      </c>
      <c r="I228" s="796">
        <v>8.6460000000000008</v>
      </c>
      <c r="J228" s="31">
        <v>56</v>
      </c>
      <c r="K228" s="31" t="s">
        <v>116</v>
      </c>
      <c r="L228" s="31"/>
      <c r="M228" s="32" t="s">
        <v>77</v>
      </c>
      <c r="N228" s="32"/>
      <c r="O228" s="31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3"/>
      <c r="V228" s="33"/>
      <c r="W228" s="34" t="s">
        <v>69</v>
      </c>
      <c r="X228" s="797">
        <v>0</v>
      </c>
      <c r="Y228" s="798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389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customHeight="1" x14ac:dyDescent="0.25">
      <c r="A229" s="53" t="s">
        <v>390</v>
      </c>
      <c r="B229" s="53" t="s">
        <v>391</v>
      </c>
      <c r="C229" s="30">
        <v>4301051632</v>
      </c>
      <c r="D229" s="804">
        <v>4680115880573</v>
      </c>
      <c r="E229" s="805"/>
      <c r="F229" s="796">
        <v>1.45</v>
      </c>
      <c r="G229" s="31">
        <v>6</v>
      </c>
      <c r="H229" s="796">
        <v>8.6999999999999993</v>
      </c>
      <c r="I229" s="796">
        <v>9.2639999999999993</v>
      </c>
      <c r="J229" s="31">
        <v>56</v>
      </c>
      <c r="K229" s="31" t="s">
        <v>116</v>
      </c>
      <c r="L229" s="31"/>
      <c r="M229" s="32" t="s">
        <v>68</v>
      </c>
      <c r="N229" s="32"/>
      <c r="O229" s="31">
        <v>45</v>
      </c>
      <c r="P229" s="10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3"/>
      <c r="V229" s="33"/>
      <c r="W229" s="34" t="s">
        <v>69</v>
      </c>
      <c r="X229" s="797">
        <v>0</v>
      </c>
      <c r="Y229" s="79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392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customHeight="1" x14ac:dyDescent="0.25">
      <c r="A230" s="53" t="s">
        <v>393</v>
      </c>
      <c r="B230" s="53" t="s">
        <v>394</v>
      </c>
      <c r="C230" s="30">
        <v>4301051407</v>
      </c>
      <c r="D230" s="804">
        <v>4680115882195</v>
      </c>
      <c r="E230" s="805"/>
      <c r="F230" s="796">
        <v>0.4</v>
      </c>
      <c r="G230" s="31">
        <v>6</v>
      </c>
      <c r="H230" s="796">
        <v>2.4</v>
      </c>
      <c r="I230" s="79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9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3"/>
      <c r="V230" s="33"/>
      <c r="W230" s="34" t="s">
        <v>69</v>
      </c>
      <c r="X230" s="797">
        <v>0</v>
      </c>
      <c r="Y230" s="79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383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customHeight="1" x14ac:dyDescent="0.25">
      <c r="A231" s="53" t="s">
        <v>395</v>
      </c>
      <c r="B231" s="53" t="s">
        <v>396</v>
      </c>
      <c r="C231" s="30">
        <v>4301051752</v>
      </c>
      <c r="D231" s="804">
        <v>4680115882607</v>
      </c>
      <c r="E231" s="805"/>
      <c r="F231" s="796">
        <v>0.3</v>
      </c>
      <c r="G231" s="31">
        <v>6</v>
      </c>
      <c r="H231" s="796">
        <v>1.8</v>
      </c>
      <c r="I231" s="796">
        <v>2.052</v>
      </c>
      <c r="J231" s="31">
        <v>182</v>
      </c>
      <c r="K231" s="31" t="s">
        <v>76</v>
      </c>
      <c r="L231" s="31"/>
      <c r="M231" s="32" t="s">
        <v>161</v>
      </c>
      <c r="N231" s="32"/>
      <c r="O231" s="31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3"/>
      <c r="V231" s="33"/>
      <c r="W231" s="34" t="s">
        <v>69</v>
      </c>
      <c r="X231" s="797">
        <v>0</v>
      </c>
      <c r="Y231" s="798">
        <f t="shared" si="46"/>
        <v>0</v>
      </c>
      <c r="Z231" s="35" t="str">
        <f t="shared" si="51"/>
        <v/>
      </c>
      <c r="AA231" s="55"/>
      <c r="AB231" s="56"/>
      <c r="AC231" s="297" t="s">
        <v>397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customHeight="1" x14ac:dyDescent="0.25">
      <c r="A232" s="53" t="s">
        <v>398</v>
      </c>
      <c r="B232" s="53" t="s">
        <v>399</v>
      </c>
      <c r="C232" s="30">
        <v>4301051630</v>
      </c>
      <c r="D232" s="804">
        <v>4680115880092</v>
      </c>
      <c r="E232" s="805"/>
      <c r="F232" s="796">
        <v>0.4</v>
      </c>
      <c r="G232" s="31">
        <v>6</v>
      </c>
      <c r="H232" s="796">
        <v>2.4</v>
      </c>
      <c r="I232" s="79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3"/>
      <c r="V232" s="33"/>
      <c r="W232" s="34" t="s">
        <v>69</v>
      </c>
      <c r="X232" s="797">
        <v>0</v>
      </c>
      <c r="Y232" s="798">
        <f t="shared" si="46"/>
        <v>0</v>
      </c>
      <c r="Z232" s="35" t="str">
        <f t="shared" si="51"/>
        <v/>
      </c>
      <c r="AA232" s="55"/>
      <c r="AB232" s="56"/>
      <c r="AC232" s="299" t="s">
        <v>400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customHeight="1" x14ac:dyDescent="0.25">
      <c r="A233" s="53" t="s">
        <v>401</v>
      </c>
      <c r="B233" s="53" t="s">
        <v>402</v>
      </c>
      <c r="C233" s="30">
        <v>4301051631</v>
      </c>
      <c r="D233" s="804">
        <v>4680115880221</v>
      </c>
      <c r="E233" s="805"/>
      <c r="F233" s="796">
        <v>0.4</v>
      </c>
      <c r="G233" s="31">
        <v>6</v>
      </c>
      <c r="H233" s="796">
        <v>2.4</v>
      </c>
      <c r="I233" s="79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1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3"/>
      <c r="V233" s="33"/>
      <c r="W233" s="34" t="s">
        <v>69</v>
      </c>
      <c r="X233" s="797">
        <v>0</v>
      </c>
      <c r="Y233" s="798">
        <f t="shared" si="46"/>
        <v>0</v>
      </c>
      <c r="Z233" s="35" t="str">
        <f t="shared" si="51"/>
        <v/>
      </c>
      <c r="AA233" s="55"/>
      <c r="AB233" s="56"/>
      <c r="AC233" s="301" t="s">
        <v>392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customHeight="1" x14ac:dyDescent="0.25">
      <c r="A234" s="53" t="s">
        <v>403</v>
      </c>
      <c r="B234" s="53" t="s">
        <v>404</v>
      </c>
      <c r="C234" s="30">
        <v>4301051749</v>
      </c>
      <c r="D234" s="804">
        <v>4680115882942</v>
      </c>
      <c r="E234" s="805"/>
      <c r="F234" s="796">
        <v>0.3</v>
      </c>
      <c r="G234" s="31">
        <v>6</v>
      </c>
      <c r="H234" s="796">
        <v>1.8</v>
      </c>
      <c r="I234" s="79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3"/>
      <c r="V234" s="33"/>
      <c r="W234" s="34" t="s">
        <v>69</v>
      </c>
      <c r="X234" s="797">
        <v>0</v>
      </c>
      <c r="Y234" s="798">
        <f t="shared" si="46"/>
        <v>0</v>
      </c>
      <c r="Z234" s="35" t="str">
        <f t="shared" si="51"/>
        <v/>
      </c>
      <c r="AA234" s="55"/>
      <c r="AB234" s="56"/>
      <c r="AC234" s="303" t="s">
        <v>386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405</v>
      </c>
      <c r="B235" s="53" t="s">
        <v>406</v>
      </c>
      <c r="C235" s="30">
        <v>4301051753</v>
      </c>
      <c r="D235" s="804">
        <v>4680115880504</v>
      </c>
      <c r="E235" s="805"/>
      <c r="F235" s="796">
        <v>0.4</v>
      </c>
      <c r="G235" s="31">
        <v>6</v>
      </c>
      <c r="H235" s="796">
        <v>2.4</v>
      </c>
      <c r="I235" s="79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6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3"/>
      <c r="V235" s="33"/>
      <c r="W235" s="34" t="s">
        <v>69</v>
      </c>
      <c r="X235" s="797">
        <v>0</v>
      </c>
      <c r="Y235" s="798">
        <f t="shared" si="46"/>
        <v>0</v>
      </c>
      <c r="Z235" s="35" t="str">
        <f t="shared" si="51"/>
        <v/>
      </c>
      <c r="AA235" s="55"/>
      <c r="AB235" s="56"/>
      <c r="AC235" s="305" t="s">
        <v>386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customHeight="1" x14ac:dyDescent="0.25">
      <c r="A236" s="53" t="s">
        <v>407</v>
      </c>
      <c r="B236" s="53" t="s">
        <v>408</v>
      </c>
      <c r="C236" s="30">
        <v>4301051410</v>
      </c>
      <c r="D236" s="804">
        <v>4680115882164</v>
      </c>
      <c r="E236" s="805"/>
      <c r="F236" s="796">
        <v>0.4</v>
      </c>
      <c r="G236" s="31">
        <v>6</v>
      </c>
      <c r="H236" s="796">
        <v>2.4</v>
      </c>
      <c r="I236" s="79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3"/>
      <c r="V236" s="33"/>
      <c r="W236" s="34" t="s">
        <v>69</v>
      </c>
      <c r="X236" s="797">
        <v>0</v>
      </c>
      <c r="Y236" s="798">
        <f t="shared" si="46"/>
        <v>0</v>
      </c>
      <c r="Z236" s="35" t="str">
        <f t="shared" si="51"/>
        <v/>
      </c>
      <c r="AA236" s="55"/>
      <c r="AB236" s="56"/>
      <c r="AC236" s="307" t="s">
        <v>409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6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6" t="s">
        <v>69</v>
      </c>
      <c r="X238" s="799">
        <f>IFERROR(SUM(X226:X236),"0")</f>
        <v>0</v>
      </c>
      <c r="Y238" s="799">
        <f>IFERROR(SUM(Y226:Y236),"0")</f>
        <v>0</v>
      </c>
      <c r="Z238" s="36"/>
      <c r="AA238" s="800"/>
      <c r="AB238" s="800"/>
      <c r="AC238" s="800"/>
    </row>
    <row r="239" spans="1:68" ht="14.25" customHeight="1" x14ac:dyDescent="0.25">
      <c r="A239" s="822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0"/>
      <c r="AB239" s="790"/>
      <c r="AC239" s="790"/>
    </row>
    <row r="240" spans="1:68" ht="16.5" customHeight="1" x14ac:dyDescent="0.25">
      <c r="A240" s="53" t="s">
        <v>410</v>
      </c>
      <c r="B240" s="53" t="s">
        <v>411</v>
      </c>
      <c r="C240" s="30">
        <v>4301060360</v>
      </c>
      <c r="D240" s="804">
        <v>4680115882874</v>
      </c>
      <c r="E240" s="805"/>
      <c r="F240" s="796">
        <v>0.8</v>
      </c>
      <c r="G240" s="31">
        <v>4</v>
      </c>
      <c r="H240" s="796">
        <v>3.2</v>
      </c>
      <c r="I240" s="796">
        <v>3.4660000000000002</v>
      </c>
      <c r="J240" s="31">
        <v>120</v>
      </c>
      <c r="K240" s="31" t="s">
        <v>126</v>
      </c>
      <c r="L240" s="31"/>
      <c r="M240" s="32" t="s">
        <v>68</v>
      </c>
      <c r="N240" s="32"/>
      <c r="O240" s="31">
        <v>30</v>
      </c>
      <c r="P240" s="89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3"/>
      <c r="V240" s="33"/>
      <c r="W240" s="34" t="s">
        <v>69</v>
      </c>
      <c r="X240" s="797">
        <v>0</v>
      </c>
      <c r="Y240" s="798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412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customHeight="1" x14ac:dyDescent="0.25">
      <c r="A241" s="53" t="s">
        <v>410</v>
      </c>
      <c r="B241" s="53" t="s">
        <v>413</v>
      </c>
      <c r="C241" s="30">
        <v>4301060404</v>
      </c>
      <c r="D241" s="804">
        <v>4680115882874</v>
      </c>
      <c r="E241" s="805"/>
      <c r="F241" s="796">
        <v>0.8</v>
      </c>
      <c r="G241" s="31">
        <v>4</v>
      </c>
      <c r="H241" s="796">
        <v>3.2</v>
      </c>
      <c r="I241" s="796">
        <v>3.4660000000000002</v>
      </c>
      <c r="J241" s="31">
        <v>132</v>
      </c>
      <c r="K241" s="31" t="s">
        <v>126</v>
      </c>
      <c r="L241" s="31"/>
      <c r="M241" s="32" t="s">
        <v>68</v>
      </c>
      <c r="N241" s="32"/>
      <c r="O241" s="31">
        <v>40</v>
      </c>
      <c r="P241" s="115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2"/>
      <c r="R241" s="802"/>
      <c r="S241" s="802"/>
      <c r="T241" s="803"/>
      <c r="U241" s="33"/>
      <c r="V241" s="33"/>
      <c r="W241" s="34" t="s">
        <v>69</v>
      </c>
      <c r="X241" s="797">
        <v>0</v>
      </c>
      <c r="Y241" s="798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414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customHeight="1" x14ac:dyDescent="0.25">
      <c r="A242" s="53" t="s">
        <v>410</v>
      </c>
      <c r="B242" s="53" t="s">
        <v>415</v>
      </c>
      <c r="C242" s="30">
        <v>4301060460</v>
      </c>
      <c r="D242" s="804">
        <v>4680115882874</v>
      </c>
      <c r="E242" s="805"/>
      <c r="F242" s="796">
        <v>0.8</v>
      </c>
      <c r="G242" s="31">
        <v>4</v>
      </c>
      <c r="H242" s="796">
        <v>3.2</v>
      </c>
      <c r="I242" s="796">
        <v>3.4660000000000002</v>
      </c>
      <c r="J242" s="31">
        <v>132</v>
      </c>
      <c r="K242" s="31" t="s">
        <v>126</v>
      </c>
      <c r="L242" s="31"/>
      <c r="M242" s="32" t="s">
        <v>161</v>
      </c>
      <c r="N242" s="32"/>
      <c r="O242" s="31">
        <v>30</v>
      </c>
      <c r="P242" s="888" t="s">
        <v>416</v>
      </c>
      <c r="Q242" s="802"/>
      <c r="R242" s="802"/>
      <c r="S242" s="802"/>
      <c r="T242" s="803"/>
      <c r="U242" s="33"/>
      <c r="V242" s="33"/>
      <c r="W242" s="34" t="s">
        <v>69</v>
      </c>
      <c r="X242" s="797">
        <v>0</v>
      </c>
      <c r="Y242" s="79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417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customHeight="1" x14ac:dyDescent="0.25">
      <c r="A243" s="53" t="s">
        <v>418</v>
      </c>
      <c r="B243" s="53" t="s">
        <v>419</v>
      </c>
      <c r="C243" s="30">
        <v>4301060359</v>
      </c>
      <c r="D243" s="804">
        <v>4680115884434</v>
      </c>
      <c r="E243" s="805"/>
      <c r="F243" s="796">
        <v>0.8</v>
      </c>
      <c r="G243" s="31">
        <v>4</v>
      </c>
      <c r="H243" s="796">
        <v>3.2</v>
      </c>
      <c r="I243" s="796">
        <v>3.4660000000000002</v>
      </c>
      <c r="J243" s="31">
        <v>132</v>
      </c>
      <c r="K243" s="31" t="s">
        <v>126</v>
      </c>
      <c r="L243" s="31"/>
      <c r="M243" s="32" t="s">
        <v>68</v>
      </c>
      <c r="N243" s="32"/>
      <c r="O243" s="31">
        <v>30</v>
      </c>
      <c r="P243" s="122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3"/>
      <c r="V243" s="33"/>
      <c r="W243" s="34" t="s">
        <v>69</v>
      </c>
      <c r="X243" s="797">
        <v>0</v>
      </c>
      <c r="Y243" s="79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420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customHeight="1" x14ac:dyDescent="0.25">
      <c r="A244" s="53" t="s">
        <v>421</v>
      </c>
      <c r="B244" s="53" t="s">
        <v>422</v>
      </c>
      <c r="C244" s="30">
        <v>4301060375</v>
      </c>
      <c r="D244" s="804">
        <v>4680115880818</v>
      </c>
      <c r="E244" s="805"/>
      <c r="F244" s="796">
        <v>0.4</v>
      </c>
      <c r="G244" s="31">
        <v>6</v>
      </c>
      <c r="H244" s="796">
        <v>2.4</v>
      </c>
      <c r="I244" s="79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3"/>
      <c r="V244" s="33"/>
      <c r="W244" s="34" t="s">
        <v>69</v>
      </c>
      <c r="X244" s="797">
        <v>0</v>
      </c>
      <c r="Y244" s="79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423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customHeight="1" x14ac:dyDescent="0.25">
      <c r="A245" s="53" t="s">
        <v>424</v>
      </c>
      <c r="B245" s="53" t="s">
        <v>425</v>
      </c>
      <c r="C245" s="30">
        <v>4301060389</v>
      </c>
      <c r="D245" s="804">
        <v>4680115880801</v>
      </c>
      <c r="E245" s="805"/>
      <c r="F245" s="796">
        <v>0.4</v>
      </c>
      <c r="G245" s="31">
        <v>6</v>
      </c>
      <c r="H245" s="796">
        <v>2.4</v>
      </c>
      <c r="I245" s="79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3"/>
      <c r="V245" s="33"/>
      <c r="W245" s="34" t="s">
        <v>69</v>
      </c>
      <c r="X245" s="797">
        <v>0</v>
      </c>
      <c r="Y245" s="79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426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6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6" t="s">
        <v>69</v>
      </c>
      <c r="X247" s="799">
        <f>IFERROR(SUM(X240:X245),"0")</f>
        <v>0</v>
      </c>
      <c r="Y247" s="799">
        <f>IFERROR(SUM(Y240:Y245),"0")</f>
        <v>0</v>
      </c>
      <c r="Z247" s="36"/>
      <c r="AA247" s="800"/>
      <c r="AB247" s="800"/>
      <c r="AC247" s="800"/>
    </row>
    <row r="248" spans="1:68" ht="16.5" customHeight="1" x14ac:dyDescent="0.25">
      <c r="A248" s="847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3"/>
      <c r="AB248" s="793"/>
      <c r="AC248" s="793"/>
    </row>
    <row r="249" spans="1:68" ht="14.25" customHeight="1" x14ac:dyDescent="0.25">
      <c r="A249" s="822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0"/>
      <c r="AB249" s="790"/>
      <c r="AC249" s="790"/>
    </row>
    <row r="250" spans="1:68" ht="27" customHeight="1" x14ac:dyDescent="0.25">
      <c r="A250" s="53" t="s">
        <v>428</v>
      </c>
      <c r="B250" s="53" t="s">
        <v>429</v>
      </c>
      <c r="C250" s="30">
        <v>4301011717</v>
      </c>
      <c r="D250" s="804">
        <v>4680115884274</v>
      </c>
      <c r="E250" s="805"/>
      <c r="F250" s="796">
        <v>1.45</v>
      </c>
      <c r="G250" s="31">
        <v>8</v>
      </c>
      <c r="H250" s="796">
        <v>11.6</v>
      </c>
      <c r="I250" s="796">
        <v>12.08</v>
      </c>
      <c r="J250" s="31">
        <v>56</v>
      </c>
      <c r="K250" s="31" t="s">
        <v>116</v>
      </c>
      <c r="L250" s="31"/>
      <c r="M250" s="32" t="s">
        <v>119</v>
      </c>
      <c r="N250" s="32"/>
      <c r="O250" s="31">
        <v>55</v>
      </c>
      <c r="P250" s="92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3"/>
      <c r="V250" s="33"/>
      <c r="W250" s="34" t="s">
        <v>69</v>
      </c>
      <c r="X250" s="797">
        <v>0</v>
      </c>
      <c r="Y250" s="79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430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customHeight="1" x14ac:dyDescent="0.25">
      <c r="A251" s="53" t="s">
        <v>428</v>
      </c>
      <c r="B251" s="53" t="s">
        <v>431</v>
      </c>
      <c r="C251" s="30">
        <v>4301011945</v>
      </c>
      <c r="D251" s="804">
        <v>4680115884274</v>
      </c>
      <c r="E251" s="805"/>
      <c r="F251" s="796">
        <v>1.45</v>
      </c>
      <c r="G251" s="31">
        <v>8</v>
      </c>
      <c r="H251" s="796">
        <v>11.6</v>
      </c>
      <c r="I251" s="796">
        <v>12.08</v>
      </c>
      <c r="J251" s="31">
        <v>48</v>
      </c>
      <c r="K251" s="31" t="s">
        <v>116</v>
      </c>
      <c r="L251" s="31"/>
      <c r="M251" s="32" t="s">
        <v>145</v>
      </c>
      <c r="N251" s="32"/>
      <c r="O251" s="31">
        <v>55</v>
      </c>
      <c r="P251" s="108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3"/>
      <c r="V251" s="33"/>
      <c r="W251" s="34" t="s">
        <v>69</v>
      </c>
      <c r="X251" s="797">
        <v>0</v>
      </c>
      <c r="Y251" s="798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432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customHeight="1" x14ac:dyDescent="0.25">
      <c r="A252" s="53" t="s">
        <v>433</v>
      </c>
      <c r="B252" s="53" t="s">
        <v>434</v>
      </c>
      <c r="C252" s="30">
        <v>4301011719</v>
      </c>
      <c r="D252" s="804">
        <v>4680115884298</v>
      </c>
      <c r="E252" s="805"/>
      <c r="F252" s="796">
        <v>1.45</v>
      </c>
      <c r="G252" s="31">
        <v>8</v>
      </c>
      <c r="H252" s="796">
        <v>11.6</v>
      </c>
      <c r="I252" s="796">
        <v>12.08</v>
      </c>
      <c r="J252" s="31">
        <v>56</v>
      </c>
      <c r="K252" s="31" t="s">
        <v>116</v>
      </c>
      <c r="L252" s="31"/>
      <c r="M252" s="32" t="s">
        <v>119</v>
      </c>
      <c r="N252" s="32"/>
      <c r="O252" s="31">
        <v>55</v>
      </c>
      <c r="P252" s="8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3"/>
      <c r="V252" s="33"/>
      <c r="W252" s="34" t="s">
        <v>69</v>
      </c>
      <c r="X252" s="797">
        <v>0</v>
      </c>
      <c r="Y252" s="79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435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customHeight="1" x14ac:dyDescent="0.25">
      <c r="A253" s="53" t="s">
        <v>436</v>
      </c>
      <c r="B253" s="53" t="s">
        <v>437</v>
      </c>
      <c r="C253" s="30">
        <v>4301011733</v>
      </c>
      <c r="D253" s="804">
        <v>4680115884250</v>
      </c>
      <c r="E253" s="805"/>
      <c r="F253" s="796">
        <v>1.45</v>
      </c>
      <c r="G253" s="31">
        <v>8</v>
      </c>
      <c r="H253" s="796">
        <v>11.6</v>
      </c>
      <c r="I253" s="796">
        <v>12.08</v>
      </c>
      <c r="J253" s="31">
        <v>56</v>
      </c>
      <c r="K253" s="31" t="s">
        <v>116</v>
      </c>
      <c r="L253" s="31"/>
      <c r="M253" s="32" t="s">
        <v>77</v>
      </c>
      <c r="N253" s="32"/>
      <c r="O253" s="31">
        <v>55</v>
      </c>
      <c r="P253" s="11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3"/>
      <c r="V253" s="33"/>
      <c r="W253" s="34" t="s">
        <v>69</v>
      </c>
      <c r="X253" s="797">
        <v>0</v>
      </c>
      <c r="Y253" s="79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438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customHeight="1" x14ac:dyDescent="0.25">
      <c r="A254" s="53" t="s">
        <v>436</v>
      </c>
      <c r="B254" s="53" t="s">
        <v>439</v>
      </c>
      <c r="C254" s="30">
        <v>4301011944</v>
      </c>
      <c r="D254" s="804">
        <v>4680115884250</v>
      </c>
      <c r="E254" s="805"/>
      <c r="F254" s="796">
        <v>1.45</v>
      </c>
      <c r="G254" s="31">
        <v>8</v>
      </c>
      <c r="H254" s="796">
        <v>11.6</v>
      </c>
      <c r="I254" s="796">
        <v>12.08</v>
      </c>
      <c r="J254" s="31">
        <v>48</v>
      </c>
      <c r="K254" s="31" t="s">
        <v>116</v>
      </c>
      <c r="L254" s="31"/>
      <c r="M254" s="32" t="s">
        <v>145</v>
      </c>
      <c r="N254" s="32"/>
      <c r="O254" s="31">
        <v>55</v>
      </c>
      <c r="P254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3"/>
      <c r="V254" s="33"/>
      <c r="W254" s="34" t="s">
        <v>69</v>
      </c>
      <c r="X254" s="797">
        <v>0</v>
      </c>
      <c r="Y254" s="798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432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customHeight="1" x14ac:dyDescent="0.25">
      <c r="A255" s="53" t="s">
        <v>440</v>
      </c>
      <c r="B255" s="53" t="s">
        <v>441</v>
      </c>
      <c r="C255" s="30">
        <v>4301011718</v>
      </c>
      <c r="D255" s="804">
        <v>4680115884281</v>
      </c>
      <c r="E255" s="805"/>
      <c r="F255" s="796">
        <v>0.4</v>
      </c>
      <c r="G255" s="31">
        <v>10</v>
      </c>
      <c r="H255" s="796">
        <v>4</v>
      </c>
      <c r="I255" s="796">
        <v>4.21</v>
      </c>
      <c r="J255" s="31">
        <v>132</v>
      </c>
      <c r="K255" s="31" t="s">
        <v>126</v>
      </c>
      <c r="L255" s="31"/>
      <c r="M255" s="32" t="s">
        <v>119</v>
      </c>
      <c r="N255" s="32"/>
      <c r="O255" s="31">
        <v>55</v>
      </c>
      <c r="P255" s="9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3"/>
      <c r="V255" s="33"/>
      <c r="W255" s="34" t="s">
        <v>69</v>
      </c>
      <c r="X255" s="797">
        <v>0</v>
      </c>
      <c r="Y255" s="79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430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customHeight="1" x14ac:dyDescent="0.25">
      <c r="A256" s="53" t="s">
        <v>442</v>
      </c>
      <c r="B256" s="53" t="s">
        <v>443</v>
      </c>
      <c r="C256" s="30">
        <v>4301011720</v>
      </c>
      <c r="D256" s="804">
        <v>4680115884199</v>
      </c>
      <c r="E256" s="805"/>
      <c r="F256" s="796">
        <v>0.37</v>
      </c>
      <c r="G256" s="31">
        <v>10</v>
      </c>
      <c r="H256" s="796">
        <v>3.7</v>
      </c>
      <c r="I256" s="796">
        <v>3.91</v>
      </c>
      <c r="J256" s="31">
        <v>132</v>
      </c>
      <c r="K256" s="31" t="s">
        <v>126</v>
      </c>
      <c r="L256" s="31"/>
      <c r="M256" s="32" t="s">
        <v>119</v>
      </c>
      <c r="N256" s="32"/>
      <c r="O256" s="31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3"/>
      <c r="V256" s="33"/>
      <c r="W256" s="34" t="s">
        <v>69</v>
      </c>
      <c r="X256" s="797">
        <v>0</v>
      </c>
      <c r="Y256" s="79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435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customHeight="1" x14ac:dyDescent="0.25">
      <c r="A257" s="53" t="s">
        <v>444</v>
      </c>
      <c r="B257" s="53" t="s">
        <v>445</v>
      </c>
      <c r="C257" s="30">
        <v>4301011716</v>
      </c>
      <c r="D257" s="804">
        <v>4680115884267</v>
      </c>
      <c r="E257" s="805"/>
      <c r="F257" s="796">
        <v>0.4</v>
      </c>
      <c r="G257" s="31">
        <v>10</v>
      </c>
      <c r="H257" s="796">
        <v>4</v>
      </c>
      <c r="I257" s="796">
        <v>4.21</v>
      </c>
      <c r="J257" s="31">
        <v>132</v>
      </c>
      <c r="K257" s="31" t="s">
        <v>126</v>
      </c>
      <c r="L257" s="31"/>
      <c r="M257" s="32" t="s">
        <v>119</v>
      </c>
      <c r="N257" s="32"/>
      <c r="O257" s="31">
        <v>55</v>
      </c>
      <c r="P257" s="11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3"/>
      <c r="V257" s="33"/>
      <c r="W257" s="34" t="s">
        <v>69</v>
      </c>
      <c r="X257" s="797">
        <v>0</v>
      </c>
      <c r="Y257" s="79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6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6" t="s">
        <v>69</v>
      </c>
      <c r="X259" s="799">
        <f>IFERROR(SUM(X250:X257),"0")</f>
        <v>0</v>
      </c>
      <c r="Y259" s="799">
        <f>IFERROR(SUM(Y250:Y257),"0")</f>
        <v>0</v>
      </c>
      <c r="Z259" s="36"/>
      <c r="AA259" s="800"/>
      <c r="AB259" s="800"/>
      <c r="AC259" s="800"/>
    </row>
    <row r="260" spans="1:68" ht="16.5" customHeight="1" x14ac:dyDescent="0.25">
      <c r="A260" s="847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3"/>
      <c r="AB260" s="793"/>
      <c r="AC260" s="793"/>
    </row>
    <row r="261" spans="1:68" ht="14.25" customHeight="1" x14ac:dyDescent="0.25">
      <c r="A261" s="822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0"/>
      <c r="AB261" s="790"/>
      <c r="AC261" s="790"/>
    </row>
    <row r="262" spans="1:68" ht="27" customHeight="1" x14ac:dyDescent="0.25">
      <c r="A262" s="53" t="s">
        <v>447</v>
      </c>
      <c r="B262" s="53" t="s">
        <v>448</v>
      </c>
      <c r="C262" s="30">
        <v>4301011826</v>
      </c>
      <c r="D262" s="804">
        <v>4680115884137</v>
      </c>
      <c r="E262" s="805"/>
      <c r="F262" s="796">
        <v>1.45</v>
      </c>
      <c r="G262" s="31">
        <v>8</v>
      </c>
      <c r="H262" s="796">
        <v>11.6</v>
      </c>
      <c r="I262" s="796">
        <v>12.08</v>
      </c>
      <c r="J262" s="31">
        <v>56</v>
      </c>
      <c r="K262" s="31" t="s">
        <v>116</v>
      </c>
      <c r="L262" s="31"/>
      <c r="M262" s="32" t="s">
        <v>119</v>
      </c>
      <c r="N262" s="32"/>
      <c r="O262" s="31">
        <v>55</v>
      </c>
      <c r="P262" s="12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3"/>
      <c r="V262" s="33"/>
      <c r="W262" s="34" t="s">
        <v>69</v>
      </c>
      <c r="X262" s="797">
        <v>0</v>
      </c>
      <c r="Y262" s="79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449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customHeight="1" x14ac:dyDescent="0.25">
      <c r="A263" s="53" t="s">
        <v>447</v>
      </c>
      <c r="B263" s="53" t="s">
        <v>450</v>
      </c>
      <c r="C263" s="30">
        <v>4301011942</v>
      </c>
      <c r="D263" s="804">
        <v>4680115884137</v>
      </c>
      <c r="E263" s="805"/>
      <c r="F263" s="796">
        <v>1.45</v>
      </c>
      <c r="G263" s="31">
        <v>8</v>
      </c>
      <c r="H263" s="796">
        <v>11.6</v>
      </c>
      <c r="I263" s="796">
        <v>12.08</v>
      </c>
      <c r="J263" s="31">
        <v>48</v>
      </c>
      <c r="K263" s="31" t="s">
        <v>116</v>
      </c>
      <c r="L263" s="31"/>
      <c r="M263" s="32" t="s">
        <v>145</v>
      </c>
      <c r="N263" s="32"/>
      <c r="O263" s="31">
        <v>55</v>
      </c>
      <c r="P263" s="122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3"/>
      <c r="V263" s="33"/>
      <c r="W263" s="34" t="s">
        <v>69</v>
      </c>
      <c r="X263" s="797">
        <v>0</v>
      </c>
      <c r="Y263" s="79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146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customHeight="1" x14ac:dyDescent="0.25">
      <c r="A264" s="53" t="s">
        <v>451</v>
      </c>
      <c r="B264" s="53" t="s">
        <v>452</v>
      </c>
      <c r="C264" s="30">
        <v>4301011724</v>
      </c>
      <c r="D264" s="804">
        <v>4680115884236</v>
      </c>
      <c r="E264" s="805"/>
      <c r="F264" s="796">
        <v>1.45</v>
      </c>
      <c r="G264" s="31">
        <v>8</v>
      </c>
      <c r="H264" s="796">
        <v>11.6</v>
      </c>
      <c r="I264" s="796">
        <v>12.08</v>
      </c>
      <c r="J264" s="31">
        <v>56</v>
      </c>
      <c r="K264" s="31" t="s">
        <v>116</v>
      </c>
      <c r="L264" s="31"/>
      <c r="M264" s="32" t="s">
        <v>119</v>
      </c>
      <c r="N264" s="32"/>
      <c r="O264" s="31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3"/>
      <c r="V264" s="33"/>
      <c r="W264" s="34" t="s">
        <v>69</v>
      </c>
      <c r="X264" s="797">
        <v>0</v>
      </c>
      <c r="Y264" s="79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453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customHeight="1" x14ac:dyDescent="0.25">
      <c r="A265" s="53" t="s">
        <v>454</v>
      </c>
      <c r="B265" s="53" t="s">
        <v>455</v>
      </c>
      <c r="C265" s="30">
        <v>4301011721</v>
      </c>
      <c r="D265" s="804">
        <v>4680115884175</v>
      </c>
      <c r="E265" s="805"/>
      <c r="F265" s="796">
        <v>1.45</v>
      </c>
      <c r="G265" s="31">
        <v>8</v>
      </c>
      <c r="H265" s="796">
        <v>11.6</v>
      </c>
      <c r="I265" s="796">
        <v>12.08</v>
      </c>
      <c r="J265" s="31">
        <v>56</v>
      </c>
      <c r="K265" s="31" t="s">
        <v>116</v>
      </c>
      <c r="L265" s="31"/>
      <c r="M265" s="32" t="s">
        <v>119</v>
      </c>
      <c r="N265" s="32"/>
      <c r="O265" s="31">
        <v>55</v>
      </c>
      <c r="P265" s="8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3"/>
      <c r="V265" s="33"/>
      <c r="W265" s="34" t="s">
        <v>69</v>
      </c>
      <c r="X265" s="797">
        <v>0</v>
      </c>
      <c r="Y265" s="79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456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customHeight="1" x14ac:dyDescent="0.25">
      <c r="A266" s="53" t="s">
        <v>454</v>
      </c>
      <c r="B266" s="53" t="s">
        <v>457</v>
      </c>
      <c r="C266" s="30">
        <v>4301011941</v>
      </c>
      <c r="D266" s="804">
        <v>4680115884175</v>
      </c>
      <c r="E266" s="805"/>
      <c r="F266" s="796">
        <v>1.45</v>
      </c>
      <c r="G266" s="31">
        <v>8</v>
      </c>
      <c r="H266" s="796">
        <v>11.6</v>
      </c>
      <c r="I266" s="796">
        <v>12.08</v>
      </c>
      <c r="J266" s="31">
        <v>48</v>
      </c>
      <c r="K266" s="31" t="s">
        <v>116</v>
      </c>
      <c r="L266" s="31"/>
      <c r="M266" s="32" t="s">
        <v>145</v>
      </c>
      <c r="N266" s="32"/>
      <c r="O266" s="31">
        <v>55</v>
      </c>
      <c r="P266" s="88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3"/>
      <c r="V266" s="33"/>
      <c r="W266" s="34" t="s">
        <v>69</v>
      </c>
      <c r="X266" s="797">
        <v>0</v>
      </c>
      <c r="Y266" s="79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146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customHeight="1" x14ac:dyDescent="0.25">
      <c r="A267" s="53" t="s">
        <v>458</v>
      </c>
      <c r="B267" s="53" t="s">
        <v>459</v>
      </c>
      <c r="C267" s="30">
        <v>4301011824</v>
      </c>
      <c r="D267" s="804">
        <v>4680115884144</v>
      </c>
      <c r="E267" s="805"/>
      <c r="F267" s="796">
        <v>0.4</v>
      </c>
      <c r="G267" s="31">
        <v>10</v>
      </c>
      <c r="H267" s="796">
        <v>4</v>
      </c>
      <c r="I267" s="796">
        <v>4.21</v>
      </c>
      <c r="J267" s="31">
        <v>132</v>
      </c>
      <c r="K267" s="31" t="s">
        <v>126</v>
      </c>
      <c r="L267" s="31"/>
      <c r="M267" s="32" t="s">
        <v>119</v>
      </c>
      <c r="N267" s="32"/>
      <c r="O267" s="31">
        <v>55</v>
      </c>
      <c r="P267" s="10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3"/>
      <c r="V267" s="33"/>
      <c r="W267" s="34" t="s">
        <v>69</v>
      </c>
      <c r="X267" s="797">
        <v>0</v>
      </c>
      <c r="Y267" s="79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449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customHeight="1" x14ac:dyDescent="0.25">
      <c r="A268" s="53" t="s">
        <v>460</v>
      </c>
      <c r="B268" s="53" t="s">
        <v>461</v>
      </c>
      <c r="C268" s="30">
        <v>4301011963</v>
      </c>
      <c r="D268" s="804">
        <v>4680115885288</v>
      </c>
      <c r="E268" s="805"/>
      <c r="F268" s="796">
        <v>0.37</v>
      </c>
      <c r="G268" s="31">
        <v>10</v>
      </c>
      <c r="H268" s="796">
        <v>3.7</v>
      </c>
      <c r="I268" s="796">
        <v>3.91</v>
      </c>
      <c r="J268" s="31">
        <v>132</v>
      </c>
      <c r="K268" s="31" t="s">
        <v>126</v>
      </c>
      <c r="L268" s="31"/>
      <c r="M268" s="32" t="s">
        <v>119</v>
      </c>
      <c r="N268" s="32"/>
      <c r="O268" s="31">
        <v>55</v>
      </c>
      <c r="P268" s="90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3"/>
      <c r="V268" s="33"/>
      <c r="W268" s="34" t="s">
        <v>69</v>
      </c>
      <c r="X268" s="797">
        <v>0</v>
      </c>
      <c r="Y268" s="79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462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customHeight="1" x14ac:dyDescent="0.25">
      <c r="A269" s="53" t="s">
        <v>463</v>
      </c>
      <c r="B269" s="53" t="s">
        <v>464</v>
      </c>
      <c r="C269" s="30">
        <v>4301011726</v>
      </c>
      <c r="D269" s="804">
        <v>4680115884182</v>
      </c>
      <c r="E269" s="805"/>
      <c r="F269" s="796">
        <v>0.37</v>
      </c>
      <c r="G269" s="31">
        <v>10</v>
      </c>
      <c r="H269" s="796">
        <v>3.7</v>
      </c>
      <c r="I269" s="796">
        <v>3.91</v>
      </c>
      <c r="J269" s="31">
        <v>132</v>
      </c>
      <c r="K269" s="31" t="s">
        <v>126</v>
      </c>
      <c r="L269" s="31"/>
      <c r="M269" s="32" t="s">
        <v>119</v>
      </c>
      <c r="N269" s="32"/>
      <c r="O269" s="31">
        <v>55</v>
      </c>
      <c r="P269" s="112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3"/>
      <c r="V269" s="33"/>
      <c r="W269" s="34" t="s">
        <v>69</v>
      </c>
      <c r="X269" s="797">
        <v>0</v>
      </c>
      <c r="Y269" s="79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453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customHeight="1" x14ac:dyDescent="0.25">
      <c r="A270" s="53" t="s">
        <v>465</v>
      </c>
      <c r="B270" s="53" t="s">
        <v>466</v>
      </c>
      <c r="C270" s="30">
        <v>4301011722</v>
      </c>
      <c r="D270" s="804">
        <v>4680115884205</v>
      </c>
      <c r="E270" s="805"/>
      <c r="F270" s="796">
        <v>0.4</v>
      </c>
      <c r="G270" s="31">
        <v>10</v>
      </c>
      <c r="H270" s="796">
        <v>4</v>
      </c>
      <c r="I270" s="796">
        <v>4.21</v>
      </c>
      <c r="J270" s="31">
        <v>132</v>
      </c>
      <c r="K270" s="31" t="s">
        <v>126</v>
      </c>
      <c r="L270" s="31"/>
      <c r="M270" s="32" t="s">
        <v>119</v>
      </c>
      <c r="N270" s="32"/>
      <c r="O270" s="31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3"/>
      <c r="V270" s="33"/>
      <c r="W270" s="34" t="s">
        <v>69</v>
      </c>
      <c r="X270" s="797">
        <v>0</v>
      </c>
      <c r="Y270" s="79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456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6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6" t="s">
        <v>69</v>
      </c>
      <c r="X272" s="799">
        <f>IFERROR(SUM(X262:X270),"0")</f>
        <v>0</v>
      </c>
      <c r="Y272" s="799">
        <f>IFERROR(SUM(Y262:Y270),"0")</f>
        <v>0</v>
      </c>
      <c r="Z272" s="36"/>
      <c r="AA272" s="800"/>
      <c r="AB272" s="800"/>
      <c r="AC272" s="800"/>
    </row>
    <row r="273" spans="1:68" ht="14.25" customHeight="1" x14ac:dyDescent="0.25">
      <c r="A273" s="822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0"/>
      <c r="AB273" s="790"/>
      <c r="AC273" s="790"/>
    </row>
    <row r="274" spans="1:68" ht="27" customHeight="1" x14ac:dyDescent="0.25">
      <c r="A274" s="53" t="s">
        <v>467</v>
      </c>
      <c r="B274" s="53" t="s">
        <v>468</v>
      </c>
      <c r="C274" s="30">
        <v>4301020340</v>
      </c>
      <c r="D274" s="804">
        <v>4680115885721</v>
      </c>
      <c r="E274" s="805"/>
      <c r="F274" s="796">
        <v>0.33</v>
      </c>
      <c r="G274" s="31">
        <v>6</v>
      </c>
      <c r="H274" s="796">
        <v>1.98</v>
      </c>
      <c r="I274" s="79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109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3"/>
      <c r="V274" s="33"/>
      <c r="W274" s="34" t="s">
        <v>69</v>
      </c>
      <c r="X274" s="797">
        <v>0</v>
      </c>
      <c r="Y274" s="79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469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6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6" t="s">
        <v>69</v>
      </c>
      <c r="X276" s="799">
        <f>IFERROR(SUM(X274:X274),"0")</f>
        <v>0</v>
      </c>
      <c r="Y276" s="799">
        <f>IFERROR(SUM(Y274:Y274),"0")</f>
        <v>0</v>
      </c>
      <c r="Z276" s="36"/>
      <c r="AA276" s="800"/>
      <c r="AB276" s="800"/>
      <c r="AC276" s="800"/>
    </row>
    <row r="277" spans="1:68" ht="16.5" customHeight="1" x14ac:dyDescent="0.25">
      <c r="A277" s="847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3"/>
      <c r="AB277" s="793"/>
      <c r="AC277" s="793"/>
    </row>
    <row r="278" spans="1:68" ht="14.25" customHeight="1" x14ac:dyDescent="0.25">
      <c r="A278" s="822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0"/>
      <c r="AB278" s="790"/>
      <c r="AC278" s="790"/>
    </row>
    <row r="279" spans="1:68" ht="27" customHeight="1" x14ac:dyDescent="0.25">
      <c r="A279" s="53" t="s">
        <v>471</v>
      </c>
      <c r="B279" s="53" t="s">
        <v>472</v>
      </c>
      <c r="C279" s="30">
        <v>4301011855</v>
      </c>
      <c r="D279" s="804">
        <v>4680115885837</v>
      </c>
      <c r="E279" s="805"/>
      <c r="F279" s="796">
        <v>1.35</v>
      </c>
      <c r="G279" s="31">
        <v>8</v>
      </c>
      <c r="H279" s="796">
        <v>10.8</v>
      </c>
      <c r="I279" s="796">
        <v>11.28</v>
      </c>
      <c r="J279" s="31">
        <v>56</v>
      </c>
      <c r="K279" s="31" t="s">
        <v>116</v>
      </c>
      <c r="L279" s="31"/>
      <c r="M279" s="32" t="s">
        <v>119</v>
      </c>
      <c r="N279" s="32"/>
      <c r="O279" s="31">
        <v>55</v>
      </c>
      <c r="P279" s="10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3"/>
      <c r="V279" s="33"/>
      <c r="W279" s="34" t="s">
        <v>69</v>
      </c>
      <c r="X279" s="797">
        <v>0</v>
      </c>
      <c r="Y279" s="79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473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customHeight="1" x14ac:dyDescent="0.25">
      <c r="A280" s="53" t="s">
        <v>474</v>
      </c>
      <c r="B280" s="53" t="s">
        <v>475</v>
      </c>
      <c r="C280" s="30">
        <v>4301011322</v>
      </c>
      <c r="D280" s="804">
        <v>4607091387452</v>
      </c>
      <c r="E280" s="805"/>
      <c r="F280" s="796">
        <v>1.35</v>
      </c>
      <c r="G280" s="31">
        <v>8</v>
      </c>
      <c r="H280" s="796">
        <v>10.8</v>
      </c>
      <c r="I280" s="796">
        <v>11.28</v>
      </c>
      <c r="J280" s="31">
        <v>56</v>
      </c>
      <c r="K280" s="31" t="s">
        <v>116</v>
      </c>
      <c r="L280" s="31"/>
      <c r="M280" s="32" t="s">
        <v>77</v>
      </c>
      <c r="N280" s="32"/>
      <c r="O280" s="31">
        <v>55</v>
      </c>
      <c r="P280" s="95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3"/>
      <c r="V280" s="33"/>
      <c r="W280" s="34" t="s">
        <v>69</v>
      </c>
      <c r="X280" s="797">
        <v>0</v>
      </c>
      <c r="Y280" s="79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476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customHeight="1" x14ac:dyDescent="0.25">
      <c r="A281" s="53" t="s">
        <v>477</v>
      </c>
      <c r="B281" s="53" t="s">
        <v>478</v>
      </c>
      <c r="C281" s="30">
        <v>4301011850</v>
      </c>
      <c r="D281" s="804">
        <v>4680115885806</v>
      </c>
      <c r="E281" s="805"/>
      <c r="F281" s="796">
        <v>1.35</v>
      </c>
      <c r="G281" s="31">
        <v>8</v>
      </c>
      <c r="H281" s="796">
        <v>10.8</v>
      </c>
      <c r="I281" s="796">
        <v>11.28</v>
      </c>
      <c r="J281" s="31">
        <v>56</v>
      </c>
      <c r="K281" s="31" t="s">
        <v>116</v>
      </c>
      <c r="L281" s="31"/>
      <c r="M281" s="32" t="s">
        <v>119</v>
      </c>
      <c r="N281" s="32"/>
      <c r="O281" s="31">
        <v>55</v>
      </c>
      <c r="P281" s="9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3"/>
      <c r="V281" s="33"/>
      <c r="W281" s="34" t="s">
        <v>69</v>
      </c>
      <c r="X281" s="797">
        <v>0</v>
      </c>
      <c r="Y281" s="798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479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customHeight="1" x14ac:dyDescent="0.25">
      <c r="A282" s="53" t="s">
        <v>477</v>
      </c>
      <c r="B282" s="53" t="s">
        <v>480</v>
      </c>
      <c r="C282" s="30">
        <v>4301011910</v>
      </c>
      <c r="D282" s="804">
        <v>4680115885806</v>
      </c>
      <c r="E282" s="805"/>
      <c r="F282" s="796">
        <v>1.35</v>
      </c>
      <c r="G282" s="31">
        <v>8</v>
      </c>
      <c r="H282" s="796">
        <v>10.8</v>
      </c>
      <c r="I282" s="796">
        <v>11.28</v>
      </c>
      <c r="J282" s="31">
        <v>48</v>
      </c>
      <c r="K282" s="31" t="s">
        <v>116</v>
      </c>
      <c r="L282" s="31"/>
      <c r="M282" s="32" t="s">
        <v>145</v>
      </c>
      <c r="N282" s="32"/>
      <c r="O282" s="31">
        <v>55</v>
      </c>
      <c r="P282" s="113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3"/>
      <c r="V282" s="33"/>
      <c r="W282" s="34" t="s">
        <v>69</v>
      </c>
      <c r="X282" s="797">
        <v>0</v>
      </c>
      <c r="Y282" s="79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481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customHeight="1" x14ac:dyDescent="0.25">
      <c r="A283" s="53" t="s">
        <v>482</v>
      </c>
      <c r="B283" s="53" t="s">
        <v>483</v>
      </c>
      <c r="C283" s="30">
        <v>4301011853</v>
      </c>
      <c r="D283" s="804">
        <v>4680115885851</v>
      </c>
      <c r="E283" s="805"/>
      <c r="F283" s="796">
        <v>1.35</v>
      </c>
      <c r="G283" s="31">
        <v>8</v>
      </c>
      <c r="H283" s="796">
        <v>10.8</v>
      </c>
      <c r="I283" s="796">
        <v>11.28</v>
      </c>
      <c r="J283" s="31">
        <v>56</v>
      </c>
      <c r="K283" s="31" t="s">
        <v>116</v>
      </c>
      <c r="L283" s="31"/>
      <c r="M283" s="32" t="s">
        <v>119</v>
      </c>
      <c r="N283" s="32"/>
      <c r="O283" s="31">
        <v>55</v>
      </c>
      <c r="P283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3"/>
      <c r="V283" s="33"/>
      <c r="W283" s="34" t="s">
        <v>69</v>
      </c>
      <c r="X283" s="797">
        <v>0</v>
      </c>
      <c r="Y283" s="79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484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customHeight="1" x14ac:dyDescent="0.25">
      <c r="A284" s="53" t="s">
        <v>485</v>
      </c>
      <c r="B284" s="53" t="s">
        <v>486</v>
      </c>
      <c r="C284" s="30">
        <v>4301011313</v>
      </c>
      <c r="D284" s="804">
        <v>4607091385984</v>
      </c>
      <c r="E284" s="805"/>
      <c r="F284" s="796">
        <v>1.35</v>
      </c>
      <c r="G284" s="31">
        <v>8</v>
      </c>
      <c r="H284" s="796">
        <v>10.8</v>
      </c>
      <c r="I284" s="796">
        <v>11.28</v>
      </c>
      <c r="J284" s="31">
        <v>56</v>
      </c>
      <c r="K284" s="31" t="s">
        <v>116</v>
      </c>
      <c r="L284" s="31"/>
      <c r="M284" s="32" t="s">
        <v>119</v>
      </c>
      <c r="N284" s="32"/>
      <c r="O284" s="31">
        <v>55</v>
      </c>
      <c r="P284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3"/>
      <c r="V284" s="33"/>
      <c r="W284" s="34" t="s">
        <v>69</v>
      </c>
      <c r="X284" s="797">
        <v>0</v>
      </c>
      <c r="Y284" s="79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487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customHeight="1" x14ac:dyDescent="0.25">
      <c r="A285" s="53" t="s">
        <v>488</v>
      </c>
      <c r="B285" s="53" t="s">
        <v>489</v>
      </c>
      <c r="C285" s="30">
        <v>4301011852</v>
      </c>
      <c r="D285" s="804">
        <v>4680115885844</v>
      </c>
      <c r="E285" s="805"/>
      <c r="F285" s="796">
        <v>0.4</v>
      </c>
      <c r="G285" s="31">
        <v>10</v>
      </c>
      <c r="H285" s="796">
        <v>4</v>
      </c>
      <c r="I285" s="796">
        <v>4.21</v>
      </c>
      <c r="J285" s="31">
        <v>132</v>
      </c>
      <c r="K285" s="31" t="s">
        <v>126</v>
      </c>
      <c r="L285" s="31"/>
      <c r="M285" s="32" t="s">
        <v>119</v>
      </c>
      <c r="N285" s="32"/>
      <c r="O285" s="31">
        <v>55</v>
      </c>
      <c r="P285" s="9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3"/>
      <c r="V285" s="33"/>
      <c r="W285" s="34" t="s">
        <v>69</v>
      </c>
      <c r="X285" s="797">
        <v>0</v>
      </c>
      <c r="Y285" s="79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490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customHeight="1" x14ac:dyDescent="0.25">
      <c r="A286" s="53" t="s">
        <v>491</v>
      </c>
      <c r="B286" s="53" t="s">
        <v>492</v>
      </c>
      <c r="C286" s="30">
        <v>4301011319</v>
      </c>
      <c r="D286" s="804">
        <v>4607091387469</v>
      </c>
      <c r="E286" s="805"/>
      <c r="F286" s="796">
        <v>0.5</v>
      </c>
      <c r="G286" s="31">
        <v>10</v>
      </c>
      <c r="H286" s="796">
        <v>5</v>
      </c>
      <c r="I286" s="796">
        <v>5.21</v>
      </c>
      <c r="J286" s="31">
        <v>132</v>
      </c>
      <c r="K286" s="31" t="s">
        <v>126</v>
      </c>
      <c r="L286" s="31"/>
      <c r="M286" s="32" t="s">
        <v>119</v>
      </c>
      <c r="N286" s="32"/>
      <c r="O286" s="31">
        <v>55</v>
      </c>
      <c r="P286" s="92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3"/>
      <c r="V286" s="33"/>
      <c r="W286" s="34" t="s">
        <v>69</v>
      </c>
      <c r="X286" s="797">
        <v>0</v>
      </c>
      <c r="Y286" s="79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476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customHeight="1" x14ac:dyDescent="0.25">
      <c r="A287" s="53" t="s">
        <v>493</v>
      </c>
      <c r="B287" s="53" t="s">
        <v>494</v>
      </c>
      <c r="C287" s="30">
        <v>4301011851</v>
      </c>
      <c r="D287" s="804">
        <v>4680115885820</v>
      </c>
      <c r="E287" s="805"/>
      <c r="F287" s="796">
        <v>0.4</v>
      </c>
      <c r="G287" s="31">
        <v>10</v>
      </c>
      <c r="H287" s="796">
        <v>4</v>
      </c>
      <c r="I287" s="796">
        <v>4.21</v>
      </c>
      <c r="J287" s="31">
        <v>132</v>
      </c>
      <c r="K287" s="31" t="s">
        <v>126</v>
      </c>
      <c r="L287" s="31"/>
      <c r="M287" s="32" t="s">
        <v>119</v>
      </c>
      <c r="N287" s="32"/>
      <c r="O287" s="31">
        <v>55</v>
      </c>
      <c r="P287" s="9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3"/>
      <c r="V287" s="33"/>
      <c r="W287" s="34" t="s">
        <v>69</v>
      </c>
      <c r="X287" s="797">
        <v>0</v>
      </c>
      <c r="Y287" s="79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495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customHeight="1" x14ac:dyDescent="0.25">
      <c r="A288" s="53" t="s">
        <v>496</v>
      </c>
      <c r="B288" s="53" t="s">
        <v>497</v>
      </c>
      <c r="C288" s="30">
        <v>4301011316</v>
      </c>
      <c r="D288" s="804">
        <v>4607091387438</v>
      </c>
      <c r="E288" s="805"/>
      <c r="F288" s="796">
        <v>0.5</v>
      </c>
      <c r="G288" s="31">
        <v>10</v>
      </c>
      <c r="H288" s="796">
        <v>5</v>
      </c>
      <c r="I288" s="796">
        <v>5.21</v>
      </c>
      <c r="J288" s="31">
        <v>132</v>
      </c>
      <c r="K288" s="31" t="s">
        <v>126</v>
      </c>
      <c r="L288" s="31"/>
      <c r="M288" s="32" t="s">
        <v>119</v>
      </c>
      <c r="N288" s="32"/>
      <c r="O288" s="31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3"/>
      <c r="V288" s="33"/>
      <c r="W288" s="34" t="s">
        <v>69</v>
      </c>
      <c r="X288" s="797">
        <v>0</v>
      </c>
      <c r="Y288" s="79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498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6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6" t="s">
        <v>69</v>
      </c>
      <c r="X290" s="799">
        <f>IFERROR(SUM(X279:X288),"0")</f>
        <v>0</v>
      </c>
      <c r="Y290" s="799">
        <f>IFERROR(SUM(Y279:Y288),"0")</f>
        <v>0</v>
      </c>
      <c r="Z290" s="36"/>
      <c r="AA290" s="800"/>
      <c r="AB290" s="800"/>
      <c r="AC290" s="800"/>
    </row>
    <row r="291" spans="1:68" ht="16.5" customHeight="1" x14ac:dyDescent="0.25">
      <c r="A291" s="847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3"/>
      <c r="AB291" s="793"/>
      <c r="AC291" s="793"/>
    </row>
    <row r="292" spans="1:68" ht="14.25" customHeight="1" x14ac:dyDescent="0.25">
      <c r="A292" s="822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0"/>
      <c r="AB292" s="790"/>
      <c r="AC292" s="790"/>
    </row>
    <row r="293" spans="1:68" ht="27" customHeight="1" x14ac:dyDescent="0.25">
      <c r="A293" s="53" t="s">
        <v>500</v>
      </c>
      <c r="B293" s="53" t="s">
        <v>501</v>
      </c>
      <c r="C293" s="30">
        <v>4301011876</v>
      </c>
      <c r="D293" s="804">
        <v>4680115885707</v>
      </c>
      <c r="E293" s="805"/>
      <c r="F293" s="796">
        <v>0.9</v>
      </c>
      <c r="G293" s="31">
        <v>10</v>
      </c>
      <c r="H293" s="796">
        <v>9</v>
      </c>
      <c r="I293" s="796">
        <v>9.48</v>
      </c>
      <c r="J293" s="31">
        <v>56</v>
      </c>
      <c r="K293" s="31" t="s">
        <v>116</v>
      </c>
      <c r="L293" s="31"/>
      <c r="M293" s="32" t="s">
        <v>119</v>
      </c>
      <c r="N293" s="32"/>
      <c r="O293" s="31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3"/>
      <c r="V293" s="33"/>
      <c r="W293" s="34" t="s">
        <v>69</v>
      </c>
      <c r="X293" s="797">
        <v>0</v>
      </c>
      <c r="Y293" s="79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438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6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6" t="s">
        <v>69</v>
      </c>
      <c r="X295" s="799">
        <f>IFERROR(SUM(X293:X293),"0")</f>
        <v>0</v>
      </c>
      <c r="Y295" s="799">
        <f>IFERROR(SUM(Y293:Y293),"0")</f>
        <v>0</v>
      </c>
      <c r="Z295" s="36"/>
      <c r="AA295" s="800"/>
      <c r="AB295" s="800"/>
      <c r="AC295" s="800"/>
    </row>
    <row r="296" spans="1:68" ht="16.5" customHeight="1" x14ac:dyDescent="0.25">
      <c r="A296" s="847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3"/>
      <c r="AB296" s="793"/>
      <c r="AC296" s="793"/>
    </row>
    <row r="297" spans="1:68" ht="14.25" customHeight="1" x14ac:dyDescent="0.25">
      <c r="A297" s="822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0"/>
      <c r="AB297" s="790"/>
      <c r="AC297" s="790"/>
    </row>
    <row r="298" spans="1:68" ht="27" customHeight="1" x14ac:dyDescent="0.25">
      <c r="A298" s="53" t="s">
        <v>503</v>
      </c>
      <c r="B298" s="53" t="s">
        <v>504</v>
      </c>
      <c r="C298" s="30">
        <v>4301011223</v>
      </c>
      <c r="D298" s="804">
        <v>4607091383423</v>
      </c>
      <c r="E298" s="805"/>
      <c r="F298" s="796">
        <v>1.35</v>
      </c>
      <c r="G298" s="31">
        <v>8</v>
      </c>
      <c r="H298" s="796">
        <v>10.8</v>
      </c>
      <c r="I298" s="796">
        <v>11.375999999999999</v>
      </c>
      <c r="J298" s="31">
        <v>56</v>
      </c>
      <c r="K298" s="31" t="s">
        <v>116</v>
      </c>
      <c r="L298" s="31"/>
      <c r="M298" s="32" t="s">
        <v>77</v>
      </c>
      <c r="N298" s="32"/>
      <c r="O298" s="31">
        <v>35</v>
      </c>
      <c r="P298" s="11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3"/>
      <c r="V298" s="33"/>
      <c r="W298" s="34" t="s">
        <v>69</v>
      </c>
      <c r="X298" s="797">
        <v>0</v>
      </c>
      <c r="Y298" s="79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120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customHeight="1" x14ac:dyDescent="0.25">
      <c r="A299" s="53" t="s">
        <v>505</v>
      </c>
      <c r="B299" s="53" t="s">
        <v>506</v>
      </c>
      <c r="C299" s="30">
        <v>4301011879</v>
      </c>
      <c r="D299" s="804">
        <v>4680115885691</v>
      </c>
      <c r="E299" s="805"/>
      <c r="F299" s="796">
        <v>1.35</v>
      </c>
      <c r="G299" s="31">
        <v>8</v>
      </c>
      <c r="H299" s="796">
        <v>10.8</v>
      </c>
      <c r="I299" s="796">
        <v>11.28</v>
      </c>
      <c r="J299" s="31">
        <v>56</v>
      </c>
      <c r="K299" s="31" t="s">
        <v>116</v>
      </c>
      <c r="L299" s="31"/>
      <c r="M299" s="32" t="s">
        <v>68</v>
      </c>
      <c r="N299" s="32"/>
      <c r="O299" s="31">
        <v>30</v>
      </c>
      <c r="P299" s="106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3"/>
      <c r="V299" s="33"/>
      <c r="W299" s="34" t="s">
        <v>69</v>
      </c>
      <c r="X299" s="797">
        <v>0</v>
      </c>
      <c r="Y299" s="79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507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customHeight="1" x14ac:dyDescent="0.25">
      <c r="A300" s="53" t="s">
        <v>508</v>
      </c>
      <c r="B300" s="53" t="s">
        <v>509</v>
      </c>
      <c r="C300" s="30">
        <v>4301011878</v>
      </c>
      <c r="D300" s="804">
        <v>4680115885660</v>
      </c>
      <c r="E300" s="805"/>
      <c r="F300" s="796">
        <v>1.35</v>
      </c>
      <c r="G300" s="31">
        <v>8</v>
      </c>
      <c r="H300" s="796">
        <v>10.8</v>
      </c>
      <c r="I300" s="796">
        <v>11.28</v>
      </c>
      <c r="J300" s="31">
        <v>56</v>
      </c>
      <c r="K300" s="31" t="s">
        <v>116</v>
      </c>
      <c r="L300" s="31"/>
      <c r="M300" s="32" t="s">
        <v>68</v>
      </c>
      <c r="N300" s="32"/>
      <c r="O300" s="31">
        <v>35</v>
      </c>
      <c r="P300" s="9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3"/>
      <c r="V300" s="33"/>
      <c r="W300" s="34" t="s">
        <v>69</v>
      </c>
      <c r="X300" s="797">
        <v>0</v>
      </c>
      <c r="Y300" s="79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510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6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6" t="s">
        <v>69</v>
      </c>
      <c r="X302" s="799">
        <f>IFERROR(SUM(X298:X300),"0")</f>
        <v>0</v>
      </c>
      <c r="Y302" s="799">
        <f>IFERROR(SUM(Y298:Y300),"0")</f>
        <v>0</v>
      </c>
      <c r="Z302" s="36"/>
      <c r="AA302" s="800"/>
      <c r="AB302" s="800"/>
      <c r="AC302" s="800"/>
    </row>
    <row r="303" spans="1:68" ht="16.5" customHeight="1" x14ac:dyDescent="0.25">
      <c r="A303" s="847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3"/>
      <c r="AB303" s="793"/>
      <c r="AC303" s="793"/>
    </row>
    <row r="304" spans="1:68" ht="14.25" customHeight="1" x14ac:dyDescent="0.25">
      <c r="A304" s="822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0"/>
      <c r="AB304" s="790"/>
      <c r="AC304" s="790"/>
    </row>
    <row r="305" spans="1:68" ht="37.5" customHeight="1" x14ac:dyDescent="0.25">
      <c r="A305" s="53" t="s">
        <v>512</v>
      </c>
      <c r="B305" s="53" t="s">
        <v>513</v>
      </c>
      <c r="C305" s="30">
        <v>4301051409</v>
      </c>
      <c r="D305" s="804">
        <v>4680115881556</v>
      </c>
      <c r="E305" s="805"/>
      <c r="F305" s="796">
        <v>1</v>
      </c>
      <c r="G305" s="31">
        <v>4</v>
      </c>
      <c r="H305" s="796">
        <v>4</v>
      </c>
      <c r="I305" s="796">
        <v>4.4080000000000004</v>
      </c>
      <c r="J305" s="31">
        <v>104</v>
      </c>
      <c r="K305" s="31" t="s">
        <v>116</v>
      </c>
      <c r="L305" s="31"/>
      <c r="M305" s="32" t="s">
        <v>77</v>
      </c>
      <c r="N305" s="32"/>
      <c r="O305" s="31">
        <v>45</v>
      </c>
      <c r="P305" s="98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3"/>
      <c r="V305" s="33"/>
      <c r="W305" s="34" t="s">
        <v>69</v>
      </c>
      <c r="X305" s="797">
        <v>0</v>
      </c>
      <c r="Y305" s="79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514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customHeight="1" x14ac:dyDescent="0.25">
      <c r="A306" s="53" t="s">
        <v>515</v>
      </c>
      <c r="B306" s="53" t="s">
        <v>516</v>
      </c>
      <c r="C306" s="30">
        <v>4301051506</v>
      </c>
      <c r="D306" s="804">
        <v>4680115881037</v>
      </c>
      <c r="E306" s="805"/>
      <c r="F306" s="796">
        <v>0.84</v>
      </c>
      <c r="G306" s="31">
        <v>4</v>
      </c>
      <c r="H306" s="796">
        <v>3.36</v>
      </c>
      <c r="I306" s="796">
        <v>3.6179999999999999</v>
      </c>
      <c r="J306" s="31">
        <v>132</v>
      </c>
      <c r="K306" s="31" t="s">
        <v>126</v>
      </c>
      <c r="L306" s="31"/>
      <c r="M306" s="32" t="s">
        <v>68</v>
      </c>
      <c r="N306" s="32"/>
      <c r="O306" s="31">
        <v>40</v>
      </c>
      <c r="P306" s="10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3"/>
      <c r="V306" s="33"/>
      <c r="W306" s="34" t="s">
        <v>69</v>
      </c>
      <c r="X306" s="797">
        <v>0</v>
      </c>
      <c r="Y306" s="79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517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customHeight="1" x14ac:dyDescent="0.25">
      <c r="A307" s="53" t="s">
        <v>518</v>
      </c>
      <c r="B307" s="53" t="s">
        <v>519</v>
      </c>
      <c r="C307" s="30">
        <v>4301051893</v>
      </c>
      <c r="D307" s="804">
        <v>4680115886186</v>
      </c>
      <c r="E307" s="805"/>
      <c r="F307" s="796">
        <v>0.3</v>
      </c>
      <c r="G307" s="31">
        <v>6</v>
      </c>
      <c r="H307" s="796">
        <v>1.8</v>
      </c>
      <c r="I307" s="79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3"/>
      <c r="V307" s="33"/>
      <c r="W307" s="34" t="s">
        <v>69</v>
      </c>
      <c r="X307" s="797">
        <v>0</v>
      </c>
      <c r="Y307" s="79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514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customHeight="1" x14ac:dyDescent="0.25">
      <c r="A308" s="53" t="s">
        <v>520</v>
      </c>
      <c r="B308" s="53" t="s">
        <v>521</v>
      </c>
      <c r="C308" s="30">
        <v>4301051487</v>
      </c>
      <c r="D308" s="804">
        <v>4680115881228</v>
      </c>
      <c r="E308" s="805"/>
      <c r="F308" s="796">
        <v>0.4</v>
      </c>
      <c r="G308" s="31">
        <v>6</v>
      </c>
      <c r="H308" s="796">
        <v>2.4</v>
      </c>
      <c r="I308" s="79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9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3"/>
      <c r="V308" s="33"/>
      <c r="W308" s="34" t="s">
        <v>69</v>
      </c>
      <c r="X308" s="797">
        <v>0</v>
      </c>
      <c r="Y308" s="79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517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customHeight="1" x14ac:dyDescent="0.25">
      <c r="A309" s="53" t="s">
        <v>522</v>
      </c>
      <c r="B309" s="53" t="s">
        <v>523</v>
      </c>
      <c r="C309" s="30">
        <v>4301051384</v>
      </c>
      <c r="D309" s="804">
        <v>4680115881211</v>
      </c>
      <c r="E309" s="805"/>
      <c r="F309" s="796">
        <v>0.4</v>
      </c>
      <c r="G309" s="31">
        <v>6</v>
      </c>
      <c r="H309" s="796">
        <v>2.4</v>
      </c>
      <c r="I309" s="796">
        <v>2.58</v>
      </c>
      <c r="J309" s="31">
        <v>182</v>
      </c>
      <c r="K309" s="31" t="s">
        <v>76</v>
      </c>
      <c r="L309" s="31" t="s">
        <v>129</v>
      </c>
      <c r="M309" s="32" t="s">
        <v>68</v>
      </c>
      <c r="N309" s="32"/>
      <c r="O309" s="31">
        <v>45</v>
      </c>
      <c r="P309" s="10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3"/>
      <c r="V309" s="33"/>
      <c r="W309" s="34" t="s">
        <v>69</v>
      </c>
      <c r="X309" s="797">
        <v>0</v>
      </c>
      <c r="Y309" s="79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514</v>
      </c>
      <c r="AG309" s="63"/>
      <c r="AJ309" s="66" t="s">
        <v>130</v>
      </c>
      <c r="AK309" s="66">
        <v>33.6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customHeight="1" x14ac:dyDescent="0.25">
      <c r="A310" s="53" t="s">
        <v>524</v>
      </c>
      <c r="B310" s="53" t="s">
        <v>525</v>
      </c>
      <c r="C310" s="30">
        <v>4301051378</v>
      </c>
      <c r="D310" s="804">
        <v>4680115881020</v>
      </c>
      <c r="E310" s="805"/>
      <c r="F310" s="796">
        <v>0.84</v>
      </c>
      <c r="G310" s="31">
        <v>4</v>
      </c>
      <c r="H310" s="796">
        <v>3.36</v>
      </c>
      <c r="I310" s="796">
        <v>3.57</v>
      </c>
      <c r="J310" s="31">
        <v>120</v>
      </c>
      <c r="K310" s="31" t="s">
        <v>126</v>
      </c>
      <c r="L310" s="31"/>
      <c r="M310" s="32" t="s">
        <v>68</v>
      </c>
      <c r="N310" s="32"/>
      <c r="O310" s="31">
        <v>45</v>
      </c>
      <c r="P310" s="9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3"/>
      <c r="V310" s="33"/>
      <c r="W310" s="34" t="s">
        <v>69</v>
      </c>
      <c r="X310" s="797">
        <v>0</v>
      </c>
      <c r="Y310" s="79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526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6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6" t="s">
        <v>69</v>
      </c>
      <c r="X312" s="799">
        <f>IFERROR(SUM(X305:X310),"0")</f>
        <v>0</v>
      </c>
      <c r="Y312" s="799">
        <f>IFERROR(SUM(Y305:Y310),"0")</f>
        <v>0</v>
      </c>
      <c r="Z312" s="36"/>
      <c r="AA312" s="800"/>
      <c r="AB312" s="800"/>
      <c r="AC312" s="800"/>
    </row>
    <row r="313" spans="1:68" ht="16.5" customHeight="1" x14ac:dyDescent="0.25">
      <c r="A313" s="847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3"/>
      <c r="AB313" s="793"/>
      <c r="AC313" s="793"/>
    </row>
    <row r="314" spans="1:68" ht="14.25" customHeight="1" x14ac:dyDescent="0.25">
      <c r="A314" s="822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0"/>
      <c r="AB314" s="790"/>
      <c r="AC314" s="790"/>
    </row>
    <row r="315" spans="1:68" ht="27" customHeight="1" x14ac:dyDescent="0.25">
      <c r="A315" s="53" t="s">
        <v>528</v>
      </c>
      <c r="B315" s="53" t="s">
        <v>529</v>
      </c>
      <c r="C315" s="30">
        <v>4301011306</v>
      </c>
      <c r="D315" s="804">
        <v>4607091389296</v>
      </c>
      <c r="E315" s="805"/>
      <c r="F315" s="796">
        <v>0.4</v>
      </c>
      <c r="G315" s="31">
        <v>10</v>
      </c>
      <c r="H315" s="796">
        <v>4</v>
      </c>
      <c r="I315" s="796">
        <v>4.21</v>
      </c>
      <c r="J315" s="31">
        <v>132</v>
      </c>
      <c r="K315" s="31" t="s">
        <v>126</v>
      </c>
      <c r="L315" s="31"/>
      <c r="M315" s="32" t="s">
        <v>77</v>
      </c>
      <c r="N315" s="32"/>
      <c r="O315" s="31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3"/>
      <c r="V315" s="33"/>
      <c r="W315" s="34" t="s">
        <v>69</v>
      </c>
      <c r="X315" s="797">
        <v>0</v>
      </c>
      <c r="Y315" s="79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530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6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6" t="s">
        <v>69</v>
      </c>
      <c r="X317" s="799">
        <f>IFERROR(SUM(X315:X315),"0")</f>
        <v>0</v>
      </c>
      <c r="Y317" s="799">
        <f>IFERROR(SUM(Y315:Y315),"0")</f>
        <v>0</v>
      </c>
      <c r="Z317" s="36"/>
      <c r="AA317" s="800"/>
      <c r="AB317" s="800"/>
      <c r="AC317" s="800"/>
    </row>
    <row r="318" spans="1:68" ht="14.25" customHeight="1" x14ac:dyDescent="0.25">
      <c r="A318" s="822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0"/>
      <c r="AB318" s="790"/>
      <c r="AC318" s="790"/>
    </row>
    <row r="319" spans="1:68" ht="27" customHeight="1" x14ac:dyDescent="0.25">
      <c r="A319" s="53" t="s">
        <v>531</v>
      </c>
      <c r="B319" s="53" t="s">
        <v>532</v>
      </c>
      <c r="C319" s="30">
        <v>4301031163</v>
      </c>
      <c r="D319" s="804">
        <v>4680115880344</v>
      </c>
      <c r="E319" s="805"/>
      <c r="F319" s="796">
        <v>0.28000000000000003</v>
      </c>
      <c r="G319" s="31">
        <v>6</v>
      </c>
      <c r="H319" s="796">
        <v>1.68</v>
      </c>
      <c r="I319" s="79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3"/>
      <c r="V319" s="33"/>
      <c r="W319" s="34" t="s">
        <v>69</v>
      </c>
      <c r="X319" s="797">
        <v>0</v>
      </c>
      <c r="Y319" s="79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533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6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6" t="s">
        <v>69</v>
      </c>
      <c r="X321" s="799">
        <f>IFERROR(SUM(X319:X319),"0")</f>
        <v>0</v>
      </c>
      <c r="Y321" s="799">
        <f>IFERROR(SUM(Y319:Y319),"0")</f>
        <v>0</v>
      </c>
      <c r="Z321" s="36"/>
      <c r="AA321" s="800"/>
      <c r="AB321" s="800"/>
      <c r="AC321" s="800"/>
    </row>
    <row r="322" spans="1:68" ht="14.25" customHeight="1" x14ac:dyDescent="0.25">
      <c r="A322" s="822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0"/>
      <c r="AB322" s="790"/>
      <c r="AC322" s="790"/>
    </row>
    <row r="323" spans="1:68" ht="37.5" customHeight="1" x14ac:dyDescent="0.25">
      <c r="A323" s="53" t="s">
        <v>534</v>
      </c>
      <c r="B323" s="53" t="s">
        <v>535</v>
      </c>
      <c r="C323" s="30">
        <v>4301051731</v>
      </c>
      <c r="D323" s="804">
        <v>4680115884618</v>
      </c>
      <c r="E323" s="805"/>
      <c r="F323" s="796">
        <v>0.6</v>
      </c>
      <c r="G323" s="31">
        <v>6</v>
      </c>
      <c r="H323" s="796">
        <v>3.6</v>
      </c>
      <c r="I323" s="796">
        <v>3.81</v>
      </c>
      <c r="J323" s="31">
        <v>132</v>
      </c>
      <c r="K323" s="31" t="s">
        <v>126</v>
      </c>
      <c r="L323" s="31"/>
      <c r="M323" s="32" t="s">
        <v>68</v>
      </c>
      <c r="N323" s="32"/>
      <c r="O323" s="31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3"/>
      <c r="V323" s="33"/>
      <c r="W323" s="34" t="s">
        <v>69</v>
      </c>
      <c r="X323" s="797">
        <v>0</v>
      </c>
      <c r="Y323" s="79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536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6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6" t="s">
        <v>69</v>
      </c>
      <c r="X325" s="799">
        <f>IFERROR(SUM(X323:X323),"0")</f>
        <v>0</v>
      </c>
      <c r="Y325" s="799">
        <f>IFERROR(SUM(Y323:Y323),"0")</f>
        <v>0</v>
      </c>
      <c r="Z325" s="36"/>
      <c r="AA325" s="800"/>
      <c r="AB325" s="800"/>
      <c r="AC325" s="800"/>
    </row>
    <row r="326" spans="1:68" ht="16.5" customHeight="1" x14ac:dyDescent="0.25">
      <c r="A326" s="847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3"/>
      <c r="AB326" s="793"/>
      <c r="AC326" s="793"/>
    </row>
    <row r="327" spans="1:68" ht="14.25" customHeight="1" x14ac:dyDescent="0.25">
      <c r="A327" s="822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0"/>
      <c r="AB327" s="790"/>
      <c r="AC327" s="790"/>
    </row>
    <row r="328" spans="1:68" ht="27" customHeight="1" x14ac:dyDescent="0.25">
      <c r="A328" s="53" t="s">
        <v>538</v>
      </c>
      <c r="B328" s="53" t="s">
        <v>539</v>
      </c>
      <c r="C328" s="30">
        <v>4301011353</v>
      </c>
      <c r="D328" s="804">
        <v>4607091389807</v>
      </c>
      <c r="E328" s="805"/>
      <c r="F328" s="796">
        <v>0.4</v>
      </c>
      <c r="G328" s="31">
        <v>10</v>
      </c>
      <c r="H328" s="796">
        <v>4</v>
      </c>
      <c r="I328" s="796">
        <v>4.21</v>
      </c>
      <c r="J328" s="31">
        <v>132</v>
      </c>
      <c r="K328" s="31" t="s">
        <v>126</v>
      </c>
      <c r="L328" s="31"/>
      <c r="M328" s="32" t="s">
        <v>119</v>
      </c>
      <c r="N328" s="32"/>
      <c r="O328" s="31">
        <v>55</v>
      </c>
      <c r="P328" s="118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3"/>
      <c r="V328" s="33"/>
      <c r="W328" s="34" t="s">
        <v>69</v>
      </c>
      <c r="X328" s="797">
        <v>0</v>
      </c>
      <c r="Y328" s="79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540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6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6" t="s">
        <v>69</v>
      </c>
      <c r="X330" s="799">
        <f>IFERROR(SUM(X328:X328),"0")</f>
        <v>0</v>
      </c>
      <c r="Y330" s="799">
        <f>IFERROR(SUM(Y328:Y328),"0")</f>
        <v>0</v>
      </c>
      <c r="Z330" s="36"/>
      <c r="AA330" s="800"/>
      <c r="AB330" s="800"/>
      <c r="AC330" s="800"/>
    </row>
    <row r="331" spans="1:68" ht="14.25" customHeight="1" x14ac:dyDescent="0.25">
      <c r="A331" s="822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0"/>
      <c r="AB331" s="790"/>
      <c r="AC331" s="790"/>
    </row>
    <row r="332" spans="1:68" ht="27" customHeight="1" x14ac:dyDescent="0.25">
      <c r="A332" s="53" t="s">
        <v>541</v>
      </c>
      <c r="B332" s="53" t="s">
        <v>542</v>
      </c>
      <c r="C332" s="30">
        <v>4301031164</v>
      </c>
      <c r="D332" s="804">
        <v>4680115880481</v>
      </c>
      <c r="E332" s="805"/>
      <c r="F332" s="796">
        <v>0.28000000000000003</v>
      </c>
      <c r="G332" s="31">
        <v>6</v>
      </c>
      <c r="H332" s="796">
        <v>1.68</v>
      </c>
      <c r="I332" s="79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7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3"/>
      <c r="V332" s="33"/>
      <c r="W332" s="34" t="s">
        <v>69</v>
      </c>
      <c r="X332" s="797">
        <v>0</v>
      </c>
      <c r="Y332" s="79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543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6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6" t="s">
        <v>69</v>
      </c>
      <c r="X334" s="799">
        <f>IFERROR(SUM(X332:X332),"0")</f>
        <v>0</v>
      </c>
      <c r="Y334" s="799">
        <f>IFERROR(SUM(Y332:Y332),"0")</f>
        <v>0</v>
      </c>
      <c r="Z334" s="36"/>
      <c r="AA334" s="800"/>
      <c r="AB334" s="800"/>
      <c r="AC334" s="800"/>
    </row>
    <row r="335" spans="1:68" ht="14.25" customHeight="1" x14ac:dyDescent="0.25">
      <c r="A335" s="822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0"/>
      <c r="AB335" s="790"/>
      <c r="AC335" s="790"/>
    </row>
    <row r="336" spans="1:68" ht="27" customHeight="1" x14ac:dyDescent="0.25">
      <c r="A336" s="53" t="s">
        <v>544</v>
      </c>
      <c r="B336" s="53" t="s">
        <v>545</v>
      </c>
      <c r="C336" s="30">
        <v>4301051344</v>
      </c>
      <c r="D336" s="804">
        <v>4680115880412</v>
      </c>
      <c r="E336" s="805"/>
      <c r="F336" s="796">
        <v>0.33</v>
      </c>
      <c r="G336" s="31">
        <v>6</v>
      </c>
      <c r="H336" s="796">
        <v>1.98</v>
      </c>
      <c r="I336" s="79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3"/>
      <c r="V336" s="33"/>
      <c r="W336" s="34" t="s">
        <v>69</v>
      </c>
      <c r="X336" s="797">
        <v>0</v>
      </c>
      <c r="Y336" s="79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546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customHeight="1" x14ac:dyDescent="0.25">
      <c r="A337" s="53" t="s">
        <v>547</v>
      </c>
      <c r="B337" s="53" t="s">
        <v>548</v>
      </c>
      <c r="C337" s="30">
        <v>4301051277</v>
      </c>
      <c r="D337" s="804">
        <v>4680115880511</v>
      </c>
      <c r="E337" s="805"/>
      <c r="F337" s="796">
        <v>0.33</v>
      </c>
      <c r="G337" s="31">
        <v>6</v>
      </c>
      <c r="H337" s="796">
        <v>1.98</v>
      </c>
      <c r="I337" s="79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89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3"/>
      <c r="V337" s="33"/>
      <c r="W337" s="34" t="s">
        <v>69</v>
      </c>
      <c r="X337" s="797">
        <v>0</v>
      </c>
      <c r="Y337" s="79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549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6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6" t="s">
        <v>69</v>
      </c>
      <c r="X339" s="799">
        <f>IFERROR(SUM(X336:X337),"0")</f>
        <v>0</v>
      </c>
      <c r="Y339" s="799">
        <f>IFERROR(SUM(Y336:Y337),"0")</f>
        <v>0</v>
      </c>
      <c r="Z339" s="36"/>
      <c r="AA339" s="800"/>
      <c r="AB339" s="800"/>
      <c r="AC339" s="800"/>
    </row>
    <row r="340" spans="1:68" ht="16.5" customHeight="1" x14ac:dyDescent="0.25">
      <c r="A340" s="847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3"/>
      <c r="AB340" s="793"/>
      <c r="AC340" s="793"/>
    </row>
    <row r="341" spans="1:68" ht="14.25" customHeight="1" x14ac:dyDescent="0.25">
      <c r="A341" s="822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0"/>
      <c r="AB341" s="790"/>
      <c r="AC341" s="790"/>
    </row>
    <row r="342" spans="1:68" ht="27" customHeight="1" x14ac:dyDescent="0.25">
      <c r="A342" s="53" t="s">
        <v>551</v>
      </c>
      <c r="B342" s="53" t="s">
        <v>552</v>
      </c>
      <c r="C342" s="30">
        <v>4301011593</v>
      </c>
      <c r="D342" s="804">
        <v>4680115882973</v>
      </c>
      <c r="E342" s="805"/>
      <c r="F342" s="796">
        <v>0.7</v>
      </c>
      <c r="G342" s="31">
        <v>6</v>
      </c>
      <c r="H342" s="796">
        <v>4.2</v>
      </c>
      <c r="I342" s="796">
        <v>4.5599999999999996</v>
      </c>
      <c r="J342" s="31">
        <v>104</v>
      </c>
      <c r="K342" s="31" t="s">
        <v>116</v>
      </c>
      <c r="L342" s="31"/>
      <c r="M342" s="32" t="s">
        <v>119</v>
      </c>
      <c r="N342" s="32"/>
      <c r="O342" s="31">
        <v>55</v>
      </c>
      <c r="P342" s="119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3"/>
      <c r="V342" s="33"/>
      <c r="W342" s="34" t="s">
        <v>69</v>
      </c>
      <c r="X342" s="797">
        <v>0</v>
      </c>
      <c r="Y342" s="79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438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6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6" t="s">
        <v>69</v>
      </c>
      <c r="X344" s="799">
        <f>IFERROR(SUM(X342:X342),"0")</f>
        <v>0</v>
      </c>
      <c r="Y344" s="799">
        <f>IFERROR(SUM(Y342:Y342),"0")</f>
        <v>0</v>
      </c>
      <c r="Z344" s="36"/>
      <c r="AA344" s="800"/>
      <c r="AB344" s="800"/>
      <c r="AC344" s="800"/>
    </row>
    <row r="345" spans="1:68" ht="14.25" customHeight="1" x14ac:dyDescent="0.25">
      <c r="A345" s="822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0"/>
      <c r="AB345" s="790"/>
      <c r="AC345" s="790"/>
    </row>
    <row r="346" spans="1:68" ht="27" customHeight="1" x14ac:dyDescent="0.25">
      <c r="A346" s="53" t="s">
        <v>553</v>
      </c>
      <c r="B346" s="53" t="s">
        <v>554</v>
      </c>
      <c r="C346" s="30">
        <v>4301031305</v>
      </c>
      <c r="D346" s="804">
        <v>4607091389845</v>
      </c>
      <c r="E346" s="805"/>
      <c r="F346" s="796">
        <v>0.35</v>
      </c>
      <c r="G346" s="31">
        <v>6</v>
      </c>
      <c r="H346" s="796">
        <v>2.1</v>
      </c>
      <c r="I346" s="79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3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3"/>
      <c r="V346" s="33"/>
      <c r="W346" s="34" t="s">
        <v>69</v>
      </c>
      <c r="X346" s="797">
        <v>0</v>
      </c>
      <c r="Y346" s="79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555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customHeight="1" x14ac:dyDescent="0.25">
      <c r="A347" s="53" t="s">
        <v>556</v>
      </c>
      <c r="B347" s="53" t="s">
        <v>557</v>
      </c>
      <c r="C347" s="30">
        <v>4301031306</v>
      </c>
      <c r="D347" s="804">
        <v>4680115882881</v>
      </c>
      <c r="E347" s="805"/>
      <c r="F347" s="796">
        <v>0.28000000000000003</v>
      </c>
      <c r="G347" s="31">
        <v>6</v>
      </c>
      <c r="H347" s="796">
        <v>1.68</v>
      </c>
      <c r="I347" s="79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3"/>
      <c r="V347" s="33"/>
      <c r="W347" s="34" t="s">
        <v>69</v>
      </c>
      <c r="X347" s="797">
        <v>0</v>
      </c>
      <c r="Y347" s="79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555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6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6" t="s">
        <v>69</v>
      </c>
      <c r="X349" s="799">
        <f>IFERROR(SUM(X346:X347),"0")</f>
        <v>0</v>
      </c>
      <c r="Y349" s="799">
        <f>IFERROR(SUM(Y346:Y347),"0")</f>
        <v>0</v>
      </c>
      <c r="Z349" s="36"/>
      <c r="AA349" s="800"/>
      <c r="AB349" s="800"/>
      <c r="AC349" s="800"/>
    </row>
    <row r="350" spans="1:68" ht="14.25" customHeight="1" x14ac:dyDescent="0.25">
      <c r="A350" s="822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0"/>
      <c r="AB350" s="790"/>
      <c r="AC350" s="790"/>
    </row>
    <row r="351" spans="1:68" ht="37.5" customHeight="1" x14ac:dyDescent="0.25">
      <c r="A351" s="53" t="s">
        <v>558</v>
      </c>
      <c r="B351" s="53" t="s">
        <v>559</v>
      </c>
      <c r="C351" s="30">
        <v>4301051517</v>
      </c>
      <c r="D351" s="804">
        <v>4680115883390</v>
      </c>
      <c r="E351" s="805"/>
      <c r="F351" s="796">
        <v>0.3</v>
      </c>
      <c r="G351" s="31">
        <v>6</v>
      </c>
      <c r="H351" s="796">
        <v>1.8</v>
      </c>
      <c r="I351" s="79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3"/>
      <c r="V351" s="33"/>
      <c r="W351" s="34" t="s">
        <v>69</v>
      </c>
      <c r="X351" s="797">
        <v>0</v>
      </c>
      <c r="Y351" s="79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560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6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6" t="s">
        <v>69</v>
      </c>
      <c r="X353" s="799">
        <f>IFERROR(SUM(X351:X351),"0")</f>
        <v>0</v>
      </c>
      <c r="Y353" s="799">
        <f>IFERROR(SUM(Y351:Y351),"0")</f>
        <v>0</v>
      </c>
      <c r="Z353" s="36"/>
      <c r="AA353" s="800"/>
      <c r="AB353" s="800"/>
      <c r="AC353" s="800"/>
    </row>
    <row r="354" spans="1:68" ht="16.5" customHeight="1" x14ac:dyDescent="0.25">
      <c r="A354" s="847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3"/>
      <c r="AB354" s="793"/>
      <c r="AC354" s="793"/>
    </row>
    <row r="355" spans="1:68" ht="14.25" customHeight="1" x14ac:dyDescent="0.25">
      <c r="A355" s="822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0"/>
      <c r="AB355" s="790"/>
      <c r="AC355" s="790"/>
    </row>
    <row r="356" spans="1:68" ht="27" customHeight="1" x14ac:dyDescent="0.25">
      <c r="A356" s="53" t="s">
        <v>562</v>
      </c>
      <c r="B356" s="53" t="s">
        <v>563</v>
      </c>
      <c r="C356" s="30">
        <v>4301012024</v>
      </c>
      <c r="D356" s="804">
        <v>4680115885615</v>
      </c>
      <c r="E356" s="805"/>
      <c r="F356" s="796">
        <v>1.35</v>
      </c>
      <c r="G356" s="31">
        <v>8</v>
      </c>
      <c r="H356" s="796">
        <v>10.8</v>
      </c>
      <c r="I356" s="796">
        <v>11.28</v>
      </c>
      <c r="J356" s="31">
        <v>56</v>
      </c>
      <c r="K356" s="31" t="s">
        <v>116</v>
      </c>
      <c r="L356" s="31"/>
      <c r="M356" s="32" t="s">
        <v>77</v>
      </c>
      <c r="N356" s="32"/>
      <c r="O356" s="31">
        <v>55</v>
      </c>
      <c r="P356" s="10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3"/>
      <c r="V356" s="33"/>
      <c r="W356" s="34" t="s">
        <v>69</v>
      </c>
      <c r="X356" s="797">
        <v>0</v>
      </c>
      <c r="Y356" s="798">
        <f t="shared" ref="Y356:Y363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564</v>
      </c>
      <c r="AG356" s="63"/>
      <c r="AJ356" s="66"/>
      <c r="AK356" s="66">
        <v>0</v>
      </c>
      <c r="BB356" s="420" t="s">
        <v>1</v>
      </c>
      <c r="BM356" s="63">
        <f t="shared" ref="BM356:BM363" si="78">IFERROR(X356*I356/H356,"0")</f>
        <v>0</v>
      </c>
      <c r="BN356" s="63">
        <f t="shared" ref="BN356:BN363" si="79">IFERROR(Y356*I356/H356,"0")</f>
        <v>0</v>
      </c>
      <c r="BO356" s="63">
        <f t="shared" ref="BO356:BO363" si="80">IFERROR(1/J356*(X356/H356),"0")</f>
        <v>0</v>
      </c>
      <c r="BP356" s="63">
        <f t="shared" ref="BP356:BP363" si="81">IFERROR(1/J356*(Y356/H356),"0")</f>
        <v>0</v>
      </c>
    </row>
    <row r="357" spans="1:68" ht="27" customHeight="1" x14ac:dyDescent="0.25">
      <c r="A357" s="53" t="s">
        <v>565</v>
      </c>
      <c r="B357" s="53" t="s">
        <v>566</v>
      </c>
      <c r="C357" s="30">
        <v>4301012016</v>
      </c>
      <c r="D357" s="804">
        <v>4680115885554</v>
      </c>
      <c r="E357" s="805"/>
      <c r="F357" s="796">
        <v>1.35</v>
      </c>
      <c r="G357" s="31">
        <v>8</v>
      </c>
      <c r="H357" s="796">
        <v>10.8</v>
      </c>
      <c r="I357" s="796">
        <v>11.28</v>
      </c>
      <c r="J357" s="31">
        <v>56</v>
      </c>
      <c r="K357" s="31" t="s">
        <v>116</v>
      </c>
      <c r="L357" s="31" t="s">
        <v>148</v>
      </c>
      <c r="M357" s="32" t="s">
        <v>77</v>
      </c>
      <c r="N357" s="32"/>
      <c r="O357" s="31">
        <v>55</v>
      </c>
      <c r="P357" s="12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3"/>
      <c r="V357" s="33"/>
      <c r="W357" s="34" t="s">
        <v>69</v>
      </c>
      <c r="X357" s="797">
        <v>130</v>
      </c>
      <c r="Y357" s="798">
        <f t="shared" si="77"/>
        <v>140.4</v>
      </c>
      <c r="Z357" s="35">
        <f>IFERROR(IF(Y357=0,"",ROUNDUP(Y357/H357,0)*0.02175),"")</f>
        <v>0.28275</v>
      </c>
      <c r="AA357" s="55"/>
      <c r="AB357" s="56"/>
      <c r="AC357" s="421" t="s">
        <v>567</v>
      </c>
      <c r="AG357" s="63"/>
      <c r="AJ357" s="66" t="s">
        <v>150</v>
      </c>
      <c r="AK357" s="66">
        <v>604.79999999999995</v>
      </c>
      <c r="BB357" s="422" t="s">
        <v>1</v>
      </c>
      <c r="BM357" s="63">
        <f t="shared" si="78"/>
        <v>135.77777777777774</v>
      </c>
      <c r="BN357" s="63">
        <f t="shared" si="79"/>
        <v>146.63999999999999</v>
      </c>
      <c r="BO357" s="63">
        <f t="shared" si="80"/>
        <v>0.21494708994708991</v>
      </c>
      <c r="BP357" s="63">
        <f t="shared" si="81"/>
        <v>0.23214285714285712</v>
      </c>
    </row>
    <row r="358" spans="1:68" ht="27" customHeight="1" x14ac:dyDescent="0.25">
      <c r="A358" s="53" t="s">
        <v>565</v>
      </c>
      <c r="B358" s="53" t="s">
        <v>568</v>
      </c>
      <c r="C358" s="30">
        <v>4301011911</v>
      </c>
      <c r="D358" s="804">
        <v>4680115885554</v>
      </c>
      <c r="E358" s="805"/>
      <c r="F358" s="796">
        <v>1.35</v>
      </c>
      <c r="G358" s="31">
        <v>8</v>
      </c>
      <c r="H358" s="796">
        <v>10.8</v>
      </c>
      <c r="I358" s="796">
        <v>11.28</v>
      </c>
      <c r="J358" s="31">
        <v>48</v>
      </c>
      <c r="K358" s="31" t="s">
        <v>116</v>
      </c>
      <c r="L358" s="31"/>
      <c r="M358" s="32" t="s">
        <v>145</v>
      </c>
      <c r="N358" s="32"/>
      <c r="O358" s="31">
        <v>55</v>
      </c>
      <c r="P358" s="9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3"/>
      <c r="V358" s="33"/>
      <c r="W358" s="34" t="s">
        <v>69</v>
      </c>
      <c r="X358" s="797">
        <v>0</v>
      </c>
      <c r="Y358" s="79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569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customHeight="1" x14ac:dyDescent="0.25">
      <c r="A359" s="53" t="s">
        <v>570</v>
      </c>
      <c r="B359" s="53" t="s">
        <v>571</v>
      </c>
      <c r="C359" s="30">
        <v>4301011858</v>
      </c>
      <c r="D359" s="804">
        <v>4680115885646</v>
      </c>
      <c r="E359" s="805"/>
      <c r="F359" s="796">
        <v>1.35</v>
      </c>
      <c r="G359" s="31">
        <v>8</v>
      </c>
      <c r="H359" s="796">
        <v>10.8</v>
      </c>
      <c r="I359" s="796">
        <v>11.28</v>
      </c>
      <c r="J359" s="31">
        <v>56</v>
      </c>
      <c r="K359" s="31" t="s">
        <v>116</v>
      </c>
      <c r="L359" s="31"/>
      <c r="M359" s="32" t="s">
        <v>119</v>
      </c>
      <c r="N359" s="32"/>
      <c r="O359" s="31">
        <v>55</v>
      </c>
      <c r="P359" s="113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3"/>
      <c r="V359" s="33"/>
      <c r="W359" s="34" t="s">
        <v>69</v>
      </c>
      <c r="X359" s="797">
        <v>0</v>
      </c>
      <c r="Y359" s="79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572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customHeight="1" x14ac:dyDescent="0.25">
      <c r="A360" s="53" t="s">
        <v>573</v>
      </c>
      <c r="B360" s="53" t="s">
        <v>574</v>
      </c>
      <c r="C360" s="30">
        <v>4301011857</v>
      </c>
      <c r="D360" s="804">
        <v>4680115885622</v>
      </c>
      <c r="E360" s="805"/>
      <c r="F360" s="796">
        <v>0.4</v>
      </c>
      <c r="G360" s="31">
        <v>10</v>
      </c>
      <c r="H360" s="796">
        <v>4</v>
      </c>
      <c r="I360" s="796">
        <v>4.21</v>
      </c>
      <c r="J360" s="31">
        <v>132</v>
      </c>
      <c r="K360" s="31" t="s">
        <v>126</v>
      </c>
      <c r="L360" s="31"/>
      <c r="M360" s="32" t="s">
        <v>119</v>
      </c>
      <c r="N360" s="32"/>
      <c r="O360" s="31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3"/>
      <c r="V360" s="33"/>
      <c r="W360" s="34" t="s">
        <v>69</v>
      </c>
      <c r="X360" s="797">
        <v>0</v>
      </c>
      <c r="Y360" s="79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575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customHeight="1" x14ac:dyDescent="0.25">
      <c r="A361" s="53" t="s">
        <v>576</v>
      </c>
      <c r="B361" s="53" t="s">
        <v>577</v>
      </c>
      <c r="C361" s="30">
        <v>4301011573</v>
      </c>
      <c r="D361" s="804">
        <v>4680115881938</v>
      </c>
      <c r="E361" s="805"/>
      <c r="F361" s="796">
        <v>0.4</v>
      </c>
      <c r="G361" s="31">
        <v>10</v>
      </c>
      <c r="H361" s="796">
        <v>4</v>
      </c>
      <c r="I361" s="796">
        <v>4.21</v>
      </c>
      <c r="J361" s="31">
        <v>132</v>
      </c>
      <c r="K361" s="31" t="s">
        <v>126</v>
      </c>
      <c r="L361" s="31"/>
      <c r="M361" s="32" t="s">
        <v>119</v>
      </c>
      <c r="N361" s="32"/>
      <c r="O361" s="31">
        <v>90</v>
      </c>
      <c r="P361" s="10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3"/>
      <c r="V361" s="33"/>
      <c r="W361" s="34" t="s">
        <v>69</v>
      </c>
      <c r="X361" s="797">
        <v>0</v>
      </c>
      <c r="Y361" s="79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customHeight="1" x14ac:dyDescent="0.25">
      <c r="A362" s="53" t="s">
        <v>579</v>
      </c>
      <c r="B362" s="53" t="s">
        <v>580</v>
      </c>
      <c r="C362" s="30">
        <v>4301011859</v>
      </c>
      <c r="D362" s="804">
        <v>4680115885608</v>
      </c>
      <c r="E362" s="805"/>
      <c r="F362" s="796">
        <v>0.4</v>
      </c>
      <c r="G362" s="31">
        <v>10</v>
      </c>
      <c r="H362" s="796">
        <v>4</v>
      </c>
      <c r="I362" s="796">
        <v>4.21</v>
      </c>
      <c r="J362" s="31">
        <v>132</v>
      </c>
      <c r="K362" s="31" t="s">
        <v>126</v>
      </c>
      <c r="L362" s="31"/>
      <c r="M362" s="32" t="s">
        <v>119</v>
      </c>
      <c r="N362" s="32"/>
      <c r="O362" s="31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3"/>
      <c r="V362" s="33"/>
      <c r="W362" s="34" t="s">
        <v>69</v>
      </c>
      <c r="X362" s="797">
        <v>0</v>
      </c>
      <c r="Y362" s="79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567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customHeight="1" x14ac:dyDescent="0.25">
      <c r="A363" s="53" t="s">
        <v>581</v>
      </c>
      <c r="B363" s="53" t="s">
        <v>582</v>
      </c>
      <c r="C363" s="30">
        <v>4301011323</v>
      </c>
      <c r="D363" s="804">
        <v>4607091386011</v>
      </c>
      <c r="E363" s="805"/>
      <c r="F363" s="796">
        <v>0.5</v>
      </c>
      <c r="G363" s="31">
        <v>10</v>
      </c>
      <c r="H363" s="796">
        <v>5</v>
      </c>
      <c r="I363" s="796">
        <v>5.21</v>
      </c>
      <c r="J363" s="31">
        <v>132</v>
      </c>
      <c r="K363" s="31" t="s">
        <v>126</v>
      </c>
      <c r="L363" s="31"/>
      <c r="M363" s="32" t="s">
        <v>77</v>
      </c>
      <c r="N363" s="32"/>
      <c r="O363" s="31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3"/>
      <c r="V363" s="33"/>
      <c r="W363" s="34" t="s">
        <v>69</v>
      </c>
      <c r="X363" s="797">
        <v>0</v>
      </c>
      <c r="Y363" s="79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583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6" t="s">
        <v>72</v>
      </c>
      <c r="X364" s="799">
        <f>IFERROR(X356/H356,"0")+IFERROR(X357/H357,"0")+IFERROR(X358/H358,"0")+IFERROR(X359/H359,"0")+IFERROR(X360/H360,"0")+IFERROR(X361/H361,"0")+IFERROR(X362/H362,"0")+IFERROR(X363/H363,"0")</f>
        <v>12.037037037037036</v>
      </c>
      <c r="Y364" s="799">
        <f>IFERROR(Y356/H356,"0")+IFERROR(Y357/H357,"0")+IFERROR(Y358/H358,"0")+IFERROR(Y359/H359,"0")+IFERROR(Y360/H360,"0")+IFERROR(Y361/H361,"0")+IFERROR(Y362/H362,"0")+IFERROR(Y363/H363,"0")</f>
        <v>13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0.28275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6" t="s">
        <v>69</v>
      </c>
      <c r="X365" s="799">
        <f>IFERROR(SUM(X356:X363),"0")</f>
        <v>130</v>
      </c>
      <c r="Y365" s="799">
        <f>IFERROR(SUM(Y356:Y363),"0")</f>
        <v>140.4</v>
      </c>
      <c r="Z365" s="36"/>
      <c r="AA365" s="800"/>
      <c r="AB365" s="800"/>
      <c r="AC365" s="800"/>
    </row>
    <row r="366" spans="1:68" ht="14.25" customHeight="1" x14ac:dyDescent="0.25">
      <c r="A366" s="822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0"/>
      <c r="AB366" s="790"/>
      <c r="AC366" s="790"/>
    </row>
    <row r="367" spans="1:68" ht="27" customHeight="1" x14ac:dyDescent="0.25">
      <c r="A367" s="53" t="s">
        <v>584</v>
      </c>
      <c r="B367" s="53" t="s">
        <v>585</v>
      </c>
      <c r="C367" s="30">
        <v>4301030878</v>
      </c>
      <c r="D367" s="804">
        <v>4607091387193</v>
      </c>
      <c r="E367" s="805"/>
      <c r="F367" s="796">
        <v>0.7</v>
      </c>
      <c r="G367" s="31">
        <v>6</v>
      </c>
      <c r="H367" s="796">
        <v>4.2</v>
      </c>
      <c r="I367" s="796">
        <v>4.47</v>
      </c>
      <c r="J367" s="31">
        <v>132</v>
      </c>
      <c r="K367" s="31" t="s">
        <v>126</v>
      </c>
      <c r="L367" s="31"/>
      <c r="M367" s="32" t="s">
        <v>68</v>
      </c>
      <c r="N367" s="32"/>
      <c r="O367" s="31">
        <v>35</v>
      </c>
      <c r="P367" s="11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3"/>
      <c r="V367" s="33"/>
      <c r="W367" s="34" t="s">
        <v>69</v>
      </c>
      <c r="X367" s="797">
        <v>50</v>
      </c>
      <c r="Y367" s="798">
        <f>IFERROR(IF(X367="",0,CEILING((X367/$H367),1)*$H367),"")</f>
        <v>50.400000000000006</v>
      </c>
      <c r="Z367" s="35">
        <f>IFERROR(IF(Y367=0,"",ROUNDUP(Y367/H367,0)*0.00902),"")</f>
        <v>0.10824</v>
      </c>
      <c r="AA367" s="55"/>
      <c r="AB367" s="56"/>
      <c r="AC367" s="435" t="s">
        <v>586</v>
      </c>
      <c r="AG367" s="63"/>
      <c r="AJ367" s="66"/>
      <c r="AK367" s="66">
        <v>0</v>
      </c>
      <c r="BB367" s="436" t="s">
        <v>1</v>
      </c>
      <c r="BM367" s="63">
        <f>IFERROR(X367*I367/H367,"0")</f>
        <v>53.214285714285715</v>
      </c>
      <c r="BN367" s="63">
        <f>IFERROR(Y367*I367/H367,"0")</f>
        <v>53.64</v>
      </c>
      <c r="BO367" s="63">
        <f>IFERROR(1/J367*(X367/H367),"0")</f>
        <v>9.0187590187590191E-2</v>
      </c>
      <c r="BP367" s="63">
        <f>IFERROR(1/J367*(Y367/H367),"0")</f>
        <v>9.0909090909090912E-2</v>
      </c>
    </row>
    <row r="368" spans="1:68" ht="27" customHeight="1" x14ac:dyDescent="0.25">
      <c r="A368" s="53" t="s">
        <v>587</v>
      </c>
      <c r="B368" s="53" t="s">
        <v>588</v>
      </c>
      <c r="C368" s="30">
        <v>4301031153</v>
      </c>
      <c r="D368" s="804">
        <v>4607091387230</v>
      </c>
      <c r="E368" s="805"/>
      <c r="F368" s="796">
        <v>0.7</v>
      </c>
      <c r="G368" s="31">
        <v>6</v>
      </c>
      <c r="H368" s="796">
        <v>4.2</v>
      </c>
      <c r="I368" s="796">
        <v>4.47</v>
      </c>
      <c r="J368" s="31">
        <v>132</v>
      </c>
      <c r="K368" s="31" t="s">
        <v>126</v>
      </c>
      <c r="L368" s="31"/>
      <c r="M368" s="32" t="s">
        <v>68</v>
      </c>
      <c r="N368" s="32"/>
      <c r="O368" s="31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3"/>
      <c r="V368" s="33"/>
      <c r="W368" s="34" t="s">
        <v>69</v>
      </c>
      <c r="X368" s="797">
        <v>40</v>
      </c>
      <c r="Y368" s="798">
        <f>IFERROR(IF(X368="",0,CEILING((X368/$H368),1)*$H368),"")</f>
        <v>42</v>
      </c>
      <c r="Z368" s="35">
        <f>IFERROR(IF(Y368=0,"",ROUNDUP(Y368/H368,0)*0.00902),"")</f>
        <v>9.0200000000000002E-2</v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42.571428571428562</v>
      </c>
      <c r="BN368" s="63">
        <f>IFERROR(Y368*I368/H368,"0")</f>
        <v>44.699999999999996</v>
      </c>
      <c r="BO368" s="63">
        <f>IFERROR(1/J368*(X368/H368),"0")</f>
        <v>7.2150072150072145E-2</v>
      </c>
      <c r="BP368" s="63">
        <f>IFERROR(1/J368*(Y368/H368),"0")</f>
        <v>7.575757575757576E-2</v>
      </c>
    </row>
    <row r="369" spans="1:68" ht="27" customHeight="1" x14ac:dyDescent="0.25">
      <c r="A369" s="53" t="s">
        <v>590</v>
      </c>
      <c r="B369" s="53" t="s">
        <v>591</v>
      </c>
      <c r="C369" s="30">
        <v>4301031154</v>
      </c>
      <c r="D369" s="804">
        <v>4607091387292</v>
      </c>
      <c r="E369" s="805"/>
      <c r="F369" s="796">
        <v>0.73</v>
      </c>
      <c r="G369" s="31">
        <v>6</v>
      </c>
      <c r="H369" s="796">
        <v>4.38</v>
      </c>
      <c r="I369" s="796">
        <v>4.6500000000000004</v>
      </c>
      <c r="J369" s="31">
        <v>132</v>
      </c>
      <c r="K369" s="31" t="s">
        <v>126</v>
      </c>
      <c r="L369" s="31"/>
      <c r="M369" s="32" t="s">
        <v>68</v>
      </c>
      <c r="N369" s="32"/>
      <c r="O369" s="31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3"/>
      <c r="V369" s="33"/>
      <c r="W369" s="34" t="s">
        <v>69</v>
      </c>
      <c r="X369" s="797">
        <v>0</v>
      </c>
      <c r="Y369" s="798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customHeight="1" x14ac:dyDescent="0.25">
      <c r="A370" s="53" t="s">
        <v>593</v>
      </c>
      <c r="B370" s="53" t="s">
        <v>594</v>
      </c>
      <c r="C370" s="30">
        <v>4301031152</v>
      </c>
      <c r="D370" s="804">
        <v>4607091387285</v>
      </c>
      <c r="E370" s="805"/>
      <c r="F370" s="796">
        <v>0.35</v>
      </c>
      <c r="G370" s="31">
        <v>6</v>
      </c>
      <c r="H370" s="796">
        <v>2.1</v>
      </c>
      <c r="I370" s="796">
        <v>2.23</v>
      </c>
      <c r="J370" s="31">
        <v>234</v>
      </c>
      <c r="K370" s="31" t="s">
        <v>67</v>
      </c>
      <c r="L370" s="31"/>
      <c r="M370" s="32" t="s">
        <v>68</v>
      </c>
      <c r="N370" s="32"/>
      <c r="O370" s="31">
        <v>40</v>
      </c>
      <c r="P370" s="12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3"/>
      <c r="V370" s="33"/>
      <c r="W370" s="34" t="s">
        <v>69</v>
      </c>
      <c r="X370" s="797">
        <v>0</v>
      </c>
      <c r="Y370" s="798">
        <f>IFERROR(IF(X370="",0,CEILING((X370/$H370),1)*$H370),"")</f>
        <v>0</v>
      </c>
      <c r="Z370" s="35" t="str">
        <f>IFERROR(IF(Y370=0,"",ROUNDUP(Y370/H370,0)*0.00502),"")</f>
        <v/>
      </c>
      <c r="AA370" s="55"/>
      <c r="AB370" s="56"/>
      <c r="AC370" s="441" t="s">
        <v>589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6" t="s">
        <v>72</v>
      </c>
      <c r="X371" s="799">
        <f>IFERROR(X367/H367,"0")+IFERROR(X368/H368,"0")+IFERROR(X369/H369,"0")+IFERROR(X370/H370,"0")</f>
        <v>21.428571428571431</v>
      </c>
      <c r="Y371" s="799">
        <f>IFERROR(Y367/H367,"0")+IFERROR(Y368/H368,"0")+IFERROR(Y369/H369,"0")+IFERROR(Y370/H370,"0")</f>
        <v>22</v>
      </c>
      <c r="Z371" s="799">
        <f>IFERROR(IF(Z367="",0,Z367),"0")+IFERROR(IF(Z368="",0,Z368),"0")+IFERROR(IF(Z369="",0,Z369),"0")+IFERROR(IF(Z370="",0,Z370),"0")</f>
        <v>0.19844000000000001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6" t="s">
        <v>69</v>
      </c>
      <c r="X372" s="799">
        <f>IFERROR(SUM(X367:X370),"0")</f>
        <v>90</v>
      </c>
      <c r="Y372" s="799">
        <f>IFERROR(SUM(Y367:Y370),"0")</f>
        <v>92.4</v>
      </c>
      <c r="Z372" s="36"/>
      <c r="AA372" s="800"/>
      <c r="AB372" s="800"/>
      <c r="AC372" s="800"/>
    </row>
    <row r="373" spans="1:68" ht="14.25" customHeight="1" x14ac:dyDescent="0.25">
      <c r="A373" s="822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0"/>
      <c r="AB373" s="790"/>
      <c r="AC373" s="790"/>
    </row>
    <row r="374" spans="1:68" ht="48" customHeight="1" x14ac:dyDescent="0.25">
      <c r="A374" s="53" t="s">
        <v>595</v>
      </c>
      <c r="B374" s="53" t="s">
        <v>596</v>
      </c>
      <c r="C374" s="30">
        <v>4301051100</v>
      </c>
      <c r="D374" s="804">
        <v>4607091387766</v>
      </c>
      <c r="E374" s="805"/>
      <c r="F374" s="796">
        <v>1.3</v>
      </c>
      <c r="G374" s="31">
        <v>6</v>
      </c>
      <c r="H374" s="796">
        <v>7.8</v>
      </c>
      <c r="I374" s="796">
        <v>8.3580000000000005</v>
      </c>
      <c r="J374" s="31">
        <v>56</v>
      </c>
      <c r="K374" s="31" t="s">
        <v>116</v>
      </c>
      <c r="L374" s="31"/>
      <c r="M374" s="32" t="s">
        <v>77</v>
      </c>
      <c r="N374" s="32"/>
      <c r="O374" s="31">
        <v>40</v>
      </c>
      <c r="P374" s="10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3"/>
      <c r="V374" s="33"/>
      <c r="W374" s="34" t="s">
        <v>69</v>
      </c>
      <c r="X374" s="797">
        <v>1100</v>
      </c>
      <c r="Y374" s="798">
        <f t="shared" ref="Y374:Y379" si="82">IFERROR(IF(X374="",0,CEILING((X374/$H374),1)*$H374),"")</f>
        <v>1107.5999999999999</v>
      </c>
      <c r="Z374" s="35">
        <f>IFERROR(IF(Y374=0,"",ROUNDUP(Y374/H374,0)*0.02175),"")</f>
        <v>3.0884999999999998</v>
      </c>
      <c r="AA374" s="55"/>
      <c r="AB374" s="56"/>
      <c r="AC374" s="443" t="s">
        <v>597</v>
      </c>
      <c r="AG374" s="63"/>
      <c r="AJ374" s="66"/>
      <c r="AK374" s="66">
        <v>0</v>
      </c>
      <c r="BB374" s="444" t="s">
        <v>1</v>
      </c>
      <c r="BM374" s="63">
        <f t="shared" ref="BM374:BM379" si="83">IFERROR(X374*I374/H374,"0")</f>
        <v>1178.6923076923078</v>
      </c>
      <c r="BN374" s="63">
        <f t="shared" ref="BN374:BN379" si="84">IFERROR(Y374*I374/H374,"0")</f>
        <v>1186.836</v>
      </c>
      <c r="BO374" s="63">
        <f t="shared" ref="BO374:BO379" si="85">IFERROR(1/J374*(X374/H374),"0")</f>
        <v>2.5183150183150182</v>
      </c>
      <c r="BP374" s="63">
        <f t="shared" ref="BP374:BP379" si="86">IFERROR(1/J374*(Y374/H374),"0")</f>
        <v>2.5357142857142856</v>
      </c>
    </row>
    <row r="375" spans="1:68" ht="37.5" customHeight="1" x14ac:dyDescent="0.25">
      <c r="A375" s="53" t="s">
        <v>598</v>
      </c>
      <c r="B375" s="53" t="s">
        <v>599</v>
      </c>
      <c r="C375" s="30">
        <v>4301051116</v>
      </c>
      <c r="D375" s="804">
        <v>4607091387957</v>
      </c>
      <c r="E375" s="805"/>
      <c r="F375" s="796">
        <v>1.3</v>
      </c>
      <c r="G375" s="31">
        <v>6</v>
      </c>
      <c r="H375" s="796">
        <v>7.8</v>
      </c>
      <c r="I375" s="796">
        <v>8.3640000000000008</v>
      </c>
      <c r="J375" s="31">
        <v>56</v>
      </c>
      <c r="K375" s="31" t="s">
        <v>116</v>
      </c>
      <c r="L375" s="31"/>
      <c r="M375" s="32" t="s">
        <v>68</v>
      </c>
      <c r="N375" s="32"/>
      <c r="O375" s="31">
        <v>40</v>
      </c>
      <c r="P375" s="10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3"/>
      <c r="V375" s="33"/>
      <c r="W375" s="34" t="s">
        <v>69</v>
      </c>
      <c r="X375" s="797">
        <v>0</v>
      </c>
      <c r="Y375" s="798">
        <f t="shared" si="82"/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si="83"/>
        <v>0</v>
      </c>
      <c r="BN375" s="63">
        <f t="shared" si="84"/>
        <v>0</v>
      </c>
      <c r="BO375" s="63">
        <f t="shared" si="85"/>
        <v>0</v>
      </c>
      <c r="BP375" s="63">
        <f t="shared" si="86"/>
        <v>0</v>
      </c>
    </row>
    <row r="376" spans="1:68" ht="37.5" customHeight="1" x14ac:dyDescent="0.25">
      <c r="A376" s="53" t="s">
        <v>601</v>
      </c>
      <c r="B376" s="53" t="s">
        <v>602</v>
      </c>
      <c r="C376" s="30">
        <v>4301051115</v>
      </c>
      <c r="D376" s="804">
        <v>4607091387964</v>
      </c>
      <c r="E376" s="805"/>
      <c r="F376" s="796">
        <v>1.35</v>
      </c>
      <c r="G376" s="31">
        <v>6</v>
      </c>
      <c r="H376" s="796">
        <v>8.1</v>
      </c>
      <c r="I376" s="796">
        <v>8.6460000000000008</v>
      </c>
      <c r="J376" s="31">
        <v>56</v>
      </c>
      <c r="K376" s="31" t="s">
        <v>116</v>
      </c>
      <c r="L376" s="31"/>
      <c r="M376" s="32" t="s">
        <v>68</v>
      </c>
      <c r="N376" s="32"/>
      <c r="O376" s="31">
        <v>40</v>
      </c>
      <c r="P376" s="9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3"/>
      <c r="V376" s="33"/>
      <c r="W376" s="34" t="s">
        <v>69</v>
      </c>
      <c r="X376" s="797">
        <v>0</v>
      </c>
      <c r="Y376" s="79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customHeight="1" x14ac:dyDescent="0.25">
      <c r="A377" s="53" t="s">
        <v>604</v>
      </c>
      <c r="B377" s="53" t="s">
        <v>605</v>
      </c>
      <c r="C377" s="30">
        <v>4301051705</v>
      </c>
      <c r="D377" s="804">
        <v>4680115884588</v>
      </c>
      <c r="E377" s="805"/>
      <c r="F377" s="796">
        <v>0.5</v>
      </c>
      <c r="G377" s="31">
        <v>6</v>
      </c>
      <c r="H377" s="796">
        <v>3</v>
      </c>
      <c r="I377" s="796">
        <v>3.246</v>
      </c>
      <c r="J377" s="31">
        <v>182</v>
      </c>
      <c r="K377" s="31" t="s">
        <v>76</v>
      </c>
      <c r="L377" s="31"/>
      <c r="M377" s="32" t="s">
        <v>68</v>
      </c>
      <c r="N377" s="32"/>
      <c r="O377" s="31">
        <v>40</v>
      </c>
      <c r="P377" s="10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3"/>
      <c r="V377" s="33"/>
      <c r="W377" s="34" t="s">
        <v>69</v>
      </c>
      <c r="X377" s="797">
        <v>0</v>
      </c>
      <c r="Y377" s="798">
        <f t="shared" si="82"/>
        <v>0</v>
      </c>
      <c r="Z377" s="35" t="str">
        <f>IFERROR(IF(Y377=0,"",ROUNDUP(Y377/H377,0)*0.00651),"")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customHeight="1" x14ac:dyDescent="0.25">
      <c r="A378" s="53" t="s">
        <v>607</v>
      </c>
      <c r="B378" s="53" t="s">
        <v>608</v>
      </c>
      <c r="C378" s="30">
        <v>4301051130</v>
      </c>
      <c r="D378" s="804">
        <v>4607091387537</v>
      </c>
      <c r="E378" s="805"/>
      <c r="F378" s="796">
        <v>0.45</v>
      </c>
      <c r="G378" s="31">
        <v>6</v>
      </c>
      <c r="H378" s="796">
        <v>2.7</v>
      </c>
      <c r="I378" s="796">
        <v>2.97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9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3"/>
      <c r="V378" s="33"/>
      <c r="W378" s="34" t="s">
        <v>69</v>
      </c>
      <c r="X378" s="797">
        <v>0</v>
      </c>
      <c r="Y378" s="79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48" customHeight="1" x14ac:dyDescent="0.25">
      <c r="A379" s="53" t="s">
        <v>610</v>
      </c>
      <c r="B379" s="53" t="s">
        <v>611</v>
      </c>
      <c r="C379" s="30">
        <v>4301051132</v>
      </c>
      <c r="D379" s="804">
        <v>4607091387513</v>
      </c>
      <c r="E379" s="805"/>
      <c r="F379" s="796">
        <v>0.45</v>
      </c>
      <c r="G379" s="31">
        <v>6</v>
      </c>
      <c r="H379" s="796">
        <v>2.7</v>
      </c>
      <c r="I379" s="796">
        <v>2.9580000000000002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8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3"/>
      <c r="V379" s="33"/>
      <c r="W379" s="34" t="s">
        <v>69</v>
      </c>
      <c r="X379" s="797">
        <v>0</v>
      </c>
      <c r="Y379" s="79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6" t="s">
        <v>72</v>
      </c>
      <c r="X380" s="799">
        <f>IFERROR(X374/H374,"0")+IFERROR(X375/H375,"0")+IFERROR(X376/H376,"0")+IFERROR(X377/H377,"0")+IFERROR(X378/H378,"0")+IFERROR(X379/H379,"0")</f>
        <v>141.02564102564102</v>
      </c>
      <c r="Y380" s="799">
        <f>IFERROR(Y374/H374,"0")+IFERROR(Y375/H375,"0")+IFERROR(Y376/H376,"0")+IFERROR(Y377/H377,"0")+IFERROR(Y378/H378,"0")+IFERROR(Y379/H379,"0")</f>
        <v>142</v>
      </c>
      <c r="Z380" s="799">
        <f>IFERROR(IF(Z374="",0,Z374),"0")+IFERROR(IF(Z375="",0,Z375),"0")+IFERROR(IF(Z376="",0,Z376),"0")+IFERROR(IF(Z377="",0,Z377),"0")+IFERROR(IF(Z378="",0,Z378),"0")+IFERROR(IF(Z379="",0,Z379),"0")</f>
        <v>3.0884999999999998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6" t="s">
        <v>69</v>
      </c>
      <c r="X381" s="799">
        <f>IFERROR(SUM(X374:X379),"0")</f>
        <v>1100</v>
      </c>
      <c r="Y381" s="799">
        <f>IFERROR(SUM(Y374:Y379),"0")</f>
        <v>1107.5999999999999</v>
      </c>
      <c r="Z381" s="36"/>
      <c r="AA381" s="800"/>
      <c r="AB381" s="800"/>
      <c r="AC381" s="800"/>
    </row>
    <row r="382" spans="1:68" ht="14.25" customHeight="1" x14ac:dyDescent="0.25">
      <c r="A382" s="822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0"/>
      <c r="AB382" s="790"/>
      <c r="AC382" s="790"/>
    </row>
    <row r="383" spans="1:68" ht="37.5" customHeight="1" x14ac:dyDescent="0.25">
      <c r="A383" s="53" t="s">
        <v>613</v>
      </c>
      <c r="B383" s="53" t="s">
        <v>614</v>
      </c>
      <c r="C383" s="30">
        <v>4301060379</v>
      </c>
      <c r="D383" s="804">
        <v>4607091380880</v>
      </c>
      <c r="E383" s="805"/>
      <c r="F383" s="796">
        <v>1.4</v>
      </c>
      <c r="G383" s="31">
        <v>6</v>
      </c>
      <c r="H383" s="796">
        <v>8.4</v>
      </c>
      <c r="I383" s="796">
        <v>8.9640000000000004</v>
      </c>
      <c r="J383" s="31">
        <v>56</v>
      </c>
      <c r="K383" s="31" t="s">
        <v>116</v>
      </c>
      <c r="L383" s="31"/>
      <c r="M383" s="32" t="s">
        <v>68</v>
      </c>
      <c r="N383" s="32"/>
      <c r="O383" s="31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3"/>
      <c r="V383" s="33"/>
      <c r="W383" s="34" t="s">
        <v>69</v>
      </c>
      <c r="X383" s="797">
        <v>20</v>
      </c>
      <c r="Y383" s="798">
        <f>IFERROR(IF(X383="",0,CEILING((X383/$H383),1)*$H383),"")</f>
        <v>25.200000000000003</v>
      </c>
      <c r="Z383" s="35">
        <f>IFERROR(IF(Y383=0,"",ROUNDUP(Y383/H383,0)*0.02175),"")</f>
        <v>6.5250000000000002E-2</v>
      </c>
      <c r="AA383" s="55"/>
      <c r="AB383" s="56"/>
      <c r="AC383" s="455" t="s">
        <v>615</v>
      </c>
      <c r="AG383" s="63"/>
      <c r="AJ383" s="66"/>
      <c r="AK383" s="66">
        <v>0</v>
      </c>
      <c r="BB383" s="456" t="s">
        <v>1</v>
      </c>
      <c r="BM383" s="63">
        <f>IFERROR(X383*I383/H383,"0")</f>
        <v>21.342857142857142</v>
      </c>
      <c r="BN383" s="63">
        <f>IFERROR(Y383*I383/H383,"0")</f>
        <v>26.892000000000003</v>
      </c>
      <c r="BO383" s="63">
        <f>IFERROR(1/J383*(X383/H383),"0")</f>
        <v>4.2517006802721087E-2</v>
      </c>
      <c r="BP383" s="63">
        <f>IFERROR(1/J383*(Y383/H383),"0")</f>
        <v>5.3571428571428568E-2</v>
      </c>
    </row>
    <row r="384" spans="1:68" ht="37.5" customHeight="1" x14ac:dyDescent="0.25">
      <c r="A384" s="53" t="s">
        <v>616</v>
      </c>
      <c r="B384" s="53" t="s">
        <v>617</v>
      </c>
      <c r="C384" s="30">
        <v>4301060308</v>
      </c>
      <c r="D384" s="804">
        <v>4607091384482</v>
      </c>
      <c r="E384" s="805"/>
      <c r="F384" s="796">
        <v>1.3</v>
      </c>
      <c r="G384" s="31">
        <v>6</v>
      </c>
      <c r="H384" s="796">
        <v>7.8</v>
      </c>
      <c r="I384" s="796">
        <v>8.3640000000000008</v>
      </c>
      <c r="J384" s="31">
        <v>56</v>
      </c>
      <c r="K384" s="31" t="s">
        <v>116</v>
      </c>
      <c r="L384" s="31"/>
      <c r="M384" s="32" t="s">
        <v>68</v>
      </c>
      <c r="N384" s="32"/>
      <c r="O384" s="31">
        <v>30</v>
      </c>
      <c r="P384" s="82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3"/>
      <c r="V384" s="33"/>
      <c r="W384" s="34" t="s">
        <v>69</v>
      </c>
      <c r="X384" s="797">
        <v>0</v>
      </c>
      <c r="Y384" s="79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16.5" customHeight="1" x14ac:dyDescent="0.25">
      <c r="A385" s="53" t="s">
        <v>619</v>
      </c>
      <c r="B385" s="53" t="s">
        <v>620</v>
      </c>
      <c r="C385" s="30">
        <v>4301060484</v>
      </c>
      <c r="D385" s="804">
        <v>4607091380897</v>
      </c>
      <c r="E385" s="805"/>
      <c r="F385" s="796">
        <v>1.4</v>
      </c>
      <c r="G385" s="31">
        <v>6</v>
      </c>
      <c r="H385" s="796">
        <v>8.4</v>
      </c>
      <c r="I385" s="796">
        <v>8.9640000000000004</v>
      </c>
      <c r="J385" s="31">
        <v>56</v>
      </c>
      <c r="K385" s="31" t="s">
        <v>116</v>
      </c>
      <c r="L385" s="31"/>
      <c r="M385" s="32" t="s">
        <v>161</v>
      </c>
      <c r="N385" s="32"/>
      <c r="O385" s="31">
        <v>30</v>
      </c>
      <c r="P385" s="1246" t="s">
        <v>621</v>
      </c>
      <c r="Q385" s="802"/>
      <c r="R385" s="802"/>
      <c r="S385" s="802"/>
      <c r="T385" s="803"/>
      <c r="U385" s="33"/>
      <c r="V385" s="33"/>
      <c r="W385" s="34" t="s">
        <v>69</v>
      </c>
      <c r="X385" s="797">
        <v>0</v>
      </c>
      <c r="Y385" s="798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622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customHeight="1" x14ac:dyDescent="0.25">
      <c r="A386" s="53" t="s">
        <v>619</v>
      </c>
      <c r="B386" s="53" t="s">
        <v>623</v>
      </c>
      <c r="C386" s="30">
        <v>4301060325</v>
      </c>
      <c r="D386" s="804">
        <v>4607091380897</v>
      </c>
      <c r="E386" s="805"/>
      <c r="F386" s="796">
        <v>1.4</v>
      </c>
      <c r="G386" s="31">
        <v>6</v>
      </c>
      <c r="H386" s="796">
        <v>8.4</v>
      </c>
      <c r="I386" s="796">
        <v>8.9640000000000004</v>
      </c>
      <c r="J386" s="31">
        <v>56</v>
      </c>
      <c r="K386" s="31" t="s">
        <v>116</v>
      </c>
      <c r="L386" s="31"/>
      <c r="M386" s="32" t="s">
        <v>68</v>
      </c>
      <c r="N386" s="32"/>
      <c r="O386" s="31">
        <v>30</v>
      </c>
      <c r="P386" s="8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3"/>
      <c r="V386" s="33"/>
      <c r="W386" s="34" t="s">
        <v>69</v>
      </c>
      <c r="X386" s="797">
        <v>0</v>
      </c>
      <c r="Y386" s="79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624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6" t="s">
        <v>72</v>
      </c>
      <c r="X387" s="799">
        <f>IFERROR(X383/H383,"0")+IFERROR(X384/H384,"0")+IFERROR(X385/H385,"0")+IFERROR(X386/H386,"0")</f>
        <v>2.3809523809523809</v>
      </c>
      <c r="Y387" s="799">
        <f>IFERROR(Y383/H383,"0")+IFERROR(Y384/H384,"0")+IFERROR(Y385/H385,"0")+IFERROR(Y386/H386,"0")</f>
        <v>3</v>
      </c>
      <c r="Z387" s="799">
        <f>IFERROR(IF(Z383="",0,Z383),"0")+IFERROR(IF(Z384="",0,Z384),"0")+IFERROR(IF(Z385="",0,Z385),"0")+IFERROR(IF(Z386="",0,Z386),"0")</f>
        <v>6.5250000000000002E-2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6" t="s">
        <v>69</v>
      </c>
      <c r="X388" s="799">
        <f>IFERROR(SUM(X383:X386),"0")</f>
        <v>20</v>
      </c>
      <c r="Y388" s="799">
        <f>IFERROR(SUM(Y383:Y386),"0")</f>
        <v>25.200000000000003</v>
      </c>
      <c r="Z388" s="36"/>
      <c r="AA388" s="800"/>
      <c r="AB388" s="800"/>
      <c r="AC388" s="800"/>
    </row>
    <row r="389" spans="1:68" ht="14.25" customHeight="1" x14ac:dyDescent="0.25">
      <c r="A389" s="822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0"/>
      <c r="AB389" s="790"/>
      <c r="AC389" s="790"/>
    </row>
    <row r="390" spans="1:68" ht="16.5" customHeight="1" x14ac:dyDescent="0.25">
      <c r="A390" s="53" t="s">
        <v>625</v>
      </c>
      <c r="B390" s="53" t="s">
        <v>626</v>
      </c>
      <c r="C390" s="30">
        <v>4301030232</v>
      </c>
      <c r="D390" s="804">
        <v>4607091388374</v>
      </c>
      <c r="E390" s="805"/>
      <c r="F390" s="796">
        <v>0.38</v>
      </c>
      <c r="G390" s="31">
        <v>8</v>
      </c>
      <c r="H390" s="796">
        <v>3.04</v>
      </c>
      <c r="I390" s="796">
        <v>3.29</v>
      </c>
      <c r="J390" s="31">
        <v>132</v>
      </c>
      <c r="K390" s="31" t="s">
        <v>126</v>
      </c>
      <c r="L390" s="31"/>
      <c r="M390" s="32" t="s">
        <v>105</v>
      </c>
      <c r="N390" s="32"/>
      <c r="O390" s="31">
        <v>180</v>
      </c>
      <c r="P390" s="1075" t="s">
        <v>627</v>
      </c>
      <c r="Q390" s="802"/>
      <c r="R390" s="802"/>
      <c r="S390" s="802"/>
      <c r="T390" s="803"/>
      <c r="U390" s="33"/>
      <c r="V390" s="33"/>
      <c r="W390" s="34" t="s">
        <v>69</v>
      </c>
      <c r="X390" s="797">
        <v>0</v>
      </c>
      <c r="Y390" s="798">
        <f>IFERROR(IF(X390="",0,CEILING((X390/$H390),1)*$H390),"")</f>
        <v>0</v>
      </c>
      <c r="Z390" s="35" t="str">
        <f>IFERROR(IF(Y390=0,"",ROUNDUP(Y390/H390,0)*0.00902),"")</f>
        <v/>
      </c>
      <c r="AA390" s="55"/>
      <c r="AB390" s="56"/>
      <c r="AC390" s="463" t="s">
        <v>628</v>
      </c>
      <c r="AG390" s="63"/>
      <c r="AJ390" s="66"/>
      <c r="AK390" s="66">
        <v>0</v>
      </c>
      <c r="BB390" s="464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27" customHeight="1" x14ac:dyDescent="0.25">
      <c r="A391" s="53" t="s">
        <v>629</v>
      </c>
      <c r="B391" s="53" t="s">
        <v>630</v>
      </c>
      <c r="C391" s="30">
        <v>4301030235</v>
      </c>
      <c r="D391" s="804">
        <v>4607091388381</v>
      </c>
      <c r="E391" s="805"/>
      <c r="F391" s="796">
        <v>0.38</v>
      </c>
      <c r="G391" s="31">
        <v>8</v>
      </c>
      <c r="H391" s="796">
        <v>3.04</v>
      </c>
      <c r="I391" s="796">
        <v>3.33</v>
      </c>
      <c r="J391" s="31">
        <v>132</v>
      </c>
      <c r="K391" s="31" t="s">
        <v>126</v>
      </c>
      <c r="L391" s="31"/>
      <c r="M391" s="32" t="s">
        <v>105</v>
      </c>
      <c r="N391" s="32"/>
      <c r="O391" s="31">
        <v>180</v>
      </c>
      <c r="P391" s="826" t="s">
        <v>631</v>
      </c>
      <c r="Q391" s="802"/>
      <c r="R391" s="802"/>
      <c r="S391" s="802"/>
      <c r="T391" s="803"/>
      <c r="U391" s="33"/>
      <c r="V391" s="33"/>
      <c r="W391" s="34" t="s">
        <v>69</v>
      </c>
      <c r="X391" s="797">
        <v>10</v>
      </c>
      <c r="Y391" s="798">
        <f>IFERROR(IF(X391="",0,CEILING((X391/$H391),1)*$H391),"")</f>
        <v>12.16</v>
      </c>
      <c r="Z391" s="35">
        <f>IFERROR(IF(Y391=0,"",ROUNDUP(Y391/H391,0)*0.00902),"")</f>
        <v>3.6080000000000001E-2</v>
      </c>
      <c r="AA391" s="55"/>
      <c r="AB391" s="56"/>
      <c r="AC391" s="465" t="s">
        <v>628</v>
      </c>
      <c r="AG391" s="63"/>
      <c r="AJ391" s="66"/>
      <c r="AK391" s="66">
        <v>0</v>
      </c>
      <c r="BB391" s="466" t="s">
        <v>1</v>
      </c>
      <c r="BM391" s="63">
        <f>IFERROR(X391*I391/H391,"0")</f>
        <v>10.953947368421051</v>
      </c>
      <c r="BN391" s="63">
        <f>IFERROR(Y391*I391/H391,"0")</f>
        <v>13.32</v>
      </c>
      <c r="BO391" s="63">
        <f>IFERROR(1/J391*(X391/H391),"0")</f>
        <v>2.4920255183413079E-2</v>
      </c>
      <c r="BP391" s="63">
        <f>IFERROR(1/J391*(Y391/H391),"0")</f>
        <v>3.0303030303030304E-2</v>
      </c>
    </row>
    <row r="392" spans="1:68" ht="27" customHeight="1" x14ac:dyDescent="0.25">
      <c r="A392" s="53" t="s">
        <v>632</v>
      </c>
      <c r="B392" s="53" t="s">
        <v>633</v>
      </c>
      <c r="C392" s="30">
        <v>4301032015</v>
      </c>
      <c r="D392" s="804">
        <v>4607091383102</v>
      </c>
      <c r="E392" s="805"/>
      <c r="F392" s="796">
        <v>0.17</v>
      </c>
      <c r="G392" s="31">
        <v>15</v>
      </c>
      <c r="H392" s="796">
        <v>2.5499999999999998</v>
      </c>
      <c r="I392" s="796">
        <v>2.9550000000000001</v>
      </c>
      <c r="J392" s="31">
        <v>182</v>
      </c>
      <c r="K392" s="31" t="s">
        <v>76</v>
      </c>
      <c r="L392" s="31"/>
      <c r="M392" s="32" t="s">
        <v>105</v>
      </c>
      <c r="N392" s="32"/>
      <c r="O392" s="31">
        <v>180</v>
      </c>
      <c r="P392" s="8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3"/>
      <c r="V392" s="33"/>
      <c r="W392" s="34" t="s">
        <v>69</v>
      </c>
      <c r="X392" s="797">
        <v>0</v>
      </c>
      <c r="Y392" s="798">
        <f>IFERROR(IF(X392="",0,CEILING((X392/$H392),1)*$H392),"")</f>
        <v>0</v>
      </c>
      <c r="Z392" s="35" t="str">
        <f>IFERROR(IF(Y392=0,"",ROUNDUP(Y392/H392,0)*0.00651),"")</f>
        <v/>
      </c>
      <c r="AA392" s="55"/>
      <c r="AB392" s="56"/>
      <c r="AC392" s="467" t="s">
        <v>634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customHeight="1" x14ac:dyDescent="0.25">
      <c r="A393" s="53" t="s">
        <v>635</v>
      </c>
      <c r="B393" s="53" t="s">
        <v>636</v>
      </c>
      <c r="C393" s="30">
        <v>4301030233</v>
      </c>
      <c r="D393" s="804">
        <v>4607091388404</v>
      </c>
      <c r="E393" s="805"/>
      <c r="F393" s="796">
        <v>0.17</v>
      </c>
      <c r="G393" s="31">
        <v>15</v>
      </c>
      <c r="H393" s="796">
        <v>2.5499999999999998</v>
      </c>
      <c r="I393" s="796">
        <v>2.88</v>
      </c>
      <c r="J393" s="31">
        <v>182</v>
      </c>
      <c r="K393" s="31" t="s">
        <v>76</v>
      </c>
      <c r="L393" s="31"/>
      <c r="M393" s="32" t="s">
        <v>105</v>
      </c>
      <c r="N393" s="32"/>
      <c r="O393" s="31">
        <v>180</v>
      </c>
      <c r="P393" s="10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3"/>
      <c r="V393" s="33"/>
      <c r="W393" s="34" t="s">
        <v>69</v>
      </c>
      <c r="X393" s="797">
        <v>0</v>
      </c>
      <c r="Y393" s="79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628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6" t="s">
        <v>72</v>
      </c>
      <c r="X394" s="799">
        <f>IFERROR(X390/H390,"0")+IFERROR(X391/H391,"0")+IFERROR(X392/H392,"0")+IFERROR(X393/H393,"0")</f>
        <v>3.2894736842105261</v>
      </c>
      <c r="Y394" s="799">
        <f>IFERROR(Y390/H390,"0")+IFERROR(Y391/H391,"0")+IFERROR(Y392/H392,"0")+IFERROR(Y393/H393,"0")</f>
        <v>4</v>
      </c>
      <c r="Z394" s="799">
        <f>IFERROR(IF(Z390="",0,Z390),"0")+IFERROR(IF(Z391="",0,Z391),"0")+IFERROR(IF(Z392="",0,Z392),"0")+IFERROR(IF(Z393="",0,Z393),"0")</f>
        <v>3.6080000000000001E-2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6" t="s">
        <v>69</v>
      </c>
      <c r="X395" s="799">
        <f>IFERROR(SUM(X390:X393),"0")</f>
        <v>10</v>
      </c>
      <c r="Y395" s="799">
        <f>IFERROR(SUM(Y390:Y393),"0")</f>
        <v>12.16</v>
      </c>
      <c r="Z395" s="36"/>
      <c r="AA395" s="800"/>
      <c r="AB395" s="800"/>
      <c r="AC395" s="800"/>
    </row>
    <row r="396" spans="1:68" ht="14.25" customHeight="1" x14ac:dyDescent="0.25">
      <c r="A396" s="822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0"/>
      <c r="AB396" s="790"/>
      <c r="AC396" s="790"/>
    </row>
    <row r="397" spans="1:68" ht="16.5" customHeight="1" x14ac:dyDescent="0.25">
      <c r="A397" s="53" t="s">
        <v>638</v>
      </c>
      <c r="B397" s="53" t="s">
        <v>639</v>
      </c>
      <c r="C397" s="30">
        <v>4301180007</v>
      </c>
      <c r="D397" s="804">
        <v>4680115881808</v>
      </c>
      <c r="E397" s="805"/>
      <c r="F397" s="796">
        <v>0.1</v>
      </c>
      <c r="G397" s="31">
        <v>20</v>
      </c>
      <c r="H397" s="796">
        <v>2</v>
      </c>
      <c r="I397" s="796">
        <v>2.2400000000000002</v>
      </c>
      <c r="J397" s="31">
        <v>238</v>
      </c>
      <c r="K397" s="31" t="s">
        <v>76</v>
      </c>
      <c r="L397" s="31"/>
      <c r="M397" s="32" t="s">
        <v>640</v>
      </c>
      <c r="N397" s="32"/>
      <c r="O397" s="31">
        <v>730</v>
      </c>
      <c r="P397" s="99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3"/>
      <c r="V397" s="33"/>
      <c r="W397" s="34" t="s">
        <v>69</v>
      </c>
      <c r="X397" s="797">
        <v>0</v>
      </c>
      <c r="Y397" s="798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641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customHeight="1" x14ac:dyDescent="0.25">
      <c r="A398" s="53" t="s">
        <v>642</v>
      </c>
      <c r="B398" s="53" t="s">
        <v>643</v>
      </c>
      <c r="C398" s="30">
        <v>4301180006</v>
      </c>
      <c r="D398" s="804">
        <v>4680115881822</v>
      </c>
      <c r="E398" s="805"/>
      <c r="F398" s="796">
        <v>0.1</v>
      </c>
      <c r="G398" s="31">
        <v>20</v>
      </c>
      <c r="H398" s="796">
        <v>2</v>
      </c>
      <c r="I398" s="796">
        <v>2.2400000000000002</v>
      </c>
      <c r="J398" s="31">
        <v>238</v>
      </c>
      <c r="K398" s="31" t="s">
        <v>76</v>
      </c>
      <c r="L398" s="31"/>
      <c r="M398" s="32" t="s">
        <v>640</v>
      </c>
      <c r="N398" s="32"/>
      <c r="O398" s="31">
        <v>730</v>
      </c>
      <c r="P398" s="11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3"/>
      <c r="V398" s="33"/>
      <c r="W398" s="34" t="s">
        <v>69</v>
      </c>
      <c r="X398" s="797">
        <v>0</v>
      </c>
      <c r="Y398" s="79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641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customHeight="1" x14ac:dyDescent="0.25">
      <c r="A399" s="53" t="s">
        <v>644</v>
      </c>
      <c r="B399" s="53" t="s">
        <v>645</v>
      </c>
      <c r="C399" s="30">
        <v>4301180001</v>
      </c>
      <c r="D399" s="804">
        <v>4680115880016</v>
      </c>
      <c r="E399" s="805"/>
      <c r="F399" s="796">
        <v>0.1</v>
      </c>
      <c r="G399" s="31">
        <v>20</v>
      </c>
      <c r="H399" s="796">
        <v>2</v>
      </c>
      <c r="I399" s="796">
        <v>2.2400000000000002</v>
      </c>
      <c r="J399" s="31">
        <v>238</v>
      </c>
      <c r="K399" s="31" t="s">
        <v>76</v>
      </c>
      <c r="L399" s="31"/>
      <c r="M399" s="32" t="s">
        <v>640</v>
      </c>
      <c r="N399" s="32"/>
      <c r="O399" s="31">
        <v>730</v>
      </c>
      <c r="P399" s="11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3"/>
      <c r="V399" s="33"/>
      <c r="W399" s="34" t="s">
        <v>69</v>
      </c>
      <c r="X399" s="797">
        <v>0</v>
      </c>
      <c r="Y399" s="79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641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6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6" t="s">
        <v>69</v>
      </c>
      <c r="X401" s="799">
        <f>IFERROR(SUM(X397:X399),"0")</f>
        <v>0</v>
      </c>
      <c r="Y401" s="799">
        <f>IFERROR(SUM(Y397:Y399),"0")</f>
        <v>0</v>
      </c>
      <c r="Z401" s="36"/>
      <c r="AA401" s="800"/>
      <c r="AB401" s="800"/>
      <c r="AC401" s="800"/>
    </row>
    <row r="402" spans="1:68" ht="16.5" customHeight="1" x14ac:dyDescent="0.25">
      <c r="A402" s="847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3"/>
      <c r="AB402" s="793"/>
      <c r="AC402" s="793"/>
    </row>
    <row r="403" spans="1:68" ht="14.25" customHeight="1" x14ac:dyDescent="0.25">
      <c r="A403" s="822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0"/>
      <c r="AB403" s="790"/>
      <c r="AC403" s="790"/>
    </row>
    <row r="404" spans="1:68" ht="27" customHeight="1" x14ac:dyDescent="0.25">
      <c r="A404" s="53" t="s">
        <v>647</v>
      </c>
      <c r="B404" s="53" t="s">
        <v>648</v>
      </c>
      <c r="C404" s="30">
        <v>4301031066</v>
      </c>
      <c r="D404" s="804">
        <v>4607091383836</v>
      </c>
      <c r="E404" s="805"/>
      <c r="F404" s="796">
        <v>0.3</v>
      </c>
      <c r="G404" s="31">
        <v>6</v>
      </c>
      <c r="H404" s="796">
        <v>1.8</v>
      </c>
      <c r="I404" s="796">
        <v>2.028</v>
      </c>
      <c r="J404" s="31">
        <v>182</v>
      </c>
      <c r="K404" s="31" t="s">
        <v>76</v>
      </c>
      <c r="L404" s="31"/>
      <c r="M404" s="32" t="s">
        <v>68</v>
      </c>
      <c r="N404" s="32"/>
      <c r="O404" s="31">
        <v>40</v>
      </c>
      <c r="P404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3"/>
      <c r="V404" s="33"/>
      <c r="W404" s="34" t="s">
        <v>69</v>
      </c>
      <c r="X404" s="797">
        <v>0</v>
      </c>
      <c r="Y404" s="798">
        <f>IFERROR(IF(X404="",0,CEILING((X404/$H404),1)*$H404),"")</f>
        <v>0</v>
      </c>
      <c r="Z404" s="35" t="str">
        <f>IFERROR(IF(Y404=0,"",ROUNDUP(Y404/H404,0)*0.00651),"")</f>
        <v/>
      </c>
      <c r="AA404" s="55"/>
      <c r="AB404" s="56"/>
      <c r="AC404" s="477" t="s">
        <v>649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6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6" t="s">
        <v>69</v>
      </c>
      <c r="X406" s="799">
        <f>IFERROR(SUM(X404:X404),"0")</f>
        <v>0</v>
      </c>
      <c r="Y406" s="799">
        <f>IFERROR(SUM(Y404:Y404),"0")</f>
        <v>0</v>
      </c>
      <c r="Z406" s="36"/>
      <c r="AA406" s="800"/>
      <c r="AB406" s="800"/>
      <c r="AC406" s="800"/>
    </row>
    <row r="407" spans="1:68" ht="14.25" customHeight="1" x14ac:dyDescent="0.25">
      <c r="A407" s="822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0"/>
      <c r="AB407" s="790"/>
      <c r="AC407" s="790"/>
    </row>
    <row r="408" spans="1:68" ht="37.5" customHeight="1" x14ac:dyDescent="0.25">
      <c r="A408" s="53" t="s">
        <v>650</v>
      </c>
      <c r="B408" s="53" t="s">
        <v>651</v>
      </c>
      <c r="C408" s="30">
        <v>4301051142</v>
      </c>
      <c r="D408" s="804">
        <v>4607091387919</v>
      </c>
      <c r="E408" s="805"/>
      <c r="F408" s="796">
        <v>1.35</v>
      </c>
      <c r="G408" s="31">
        <v>6</v>
      </c>
      <c r="H408" s="796">
        <v>8.1</v>
      </c>
      <c r="I408" s="796">
        <v>8.6639999999999997</v>
      </c>
      <c r="J408" s="31">
        <v>56</v>
      </c>
      <c r="K408" s="31" t="s">
        <v>116</v>
      </c>
      <c r="L408" s="31"/>
      <c r="M408" s="32" t="s">
        <v>68</v>
      </c>
      <c r="N408" s="32"/>
      <c r="O408" s="31">
        <v>45</v>
      </c>
      <c r="P408" s="12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3"/>
      <c r="V408" s="33"/>
      <c r="W408" s="34" t="s">
        <v>69</v>
      </c>
      <c r="X408" s="797">
        <v>80</v>
      </c>
      <c r="Y408" s="798">
        <f>IFERROR(IF(X408="",0,CEILING((X408/$H408),1)*$H408),"")</f>
        <v>81</v>
      </c>
      <c r="Z408" s="35">
        <f>IFERROR(IF(Y408=0,"",ROUNDUP(Y408/H408,0)*0.02175),"")</f>
        <v>0.21749999999999997</v>
      </c>
      <c r="AA408" s="55"/>
      <c r="AB408" s="56"/>
      <c r="AC408" s="479" t="s">
        <v>652</v>
      </c>
      <c r="AG408" s="63"/>
      <c r="AJ408" s="66"/>
      <c r="AK408" s="66">
        <v>0</v>
      </c>
      <c r="BB408" s="480" t="s">
        <v>1</v>
      </c>
      <c r="BM408" s="63">
        <f>IFERROR(X408*I408/H408,"0")</f>
        <v>85.57037037037037</v>
      </c>
      <c r="BN408" s="63">
        <f>IFERROR(Y408*I408/H408,"0")</f>
        <v>86.64</v>
      </c>
      <c r="BO408" s="63">
        <f>IFERROR(1/J408*(X408/H408),"0")</f>
        <v>0.17636684303350972</v>
      </c>
      <c r="BP408" s="63">
        <f>IFERROR(1/J408*(Y408/H408),"0")</f>
        <v>0.17857142857142855</v>
      </c>
    </row>
    <row r="409" spans="1:68" ht="37.5" customHeight="1" x14ac:dyDescent="0.25">
      <c r="A409" s="53" t="s">
        <v>653</v>
      </c>
      <c r="B409" s="53" t="s">
        <v>654</v>
      </c>
      <c r="C409" s="30">
        <v>4301051461</v>
      </c>
      <c r="D409" s="804">
        <v>4680115883604</v>
      </c>
      <c r="E409" s="805"/>
      <c r="F409" s="796">
        <v>0.35</v>
      </c>
      <c r="G409" s="31">
        <v>6</v>
      </c>
      <c r="H409" s="796">
        <v>2.1</v>
      </c>
      <c r="I409" s="796">
        <v>2.3519999999999999</v>
      </c>
      <c r="J409" s="31">
        <v>182</v>
      </c>
      <c r="K409" s="31" t="s">
        <v>76</v>
      </c>
      <c r="L409" s="31"/>
      <c r="M409" s="32" t="s">
        <v>77</v>
      </c>
      <c r="N409" s="32"/>
      <c r="O409" s="31">
        <v>45</v>
      </c>
      <c r="P409" s="11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3"/>
      <c r="V409" s="33"/>
      <c r="W409" s="34" t="s">
        <v>69</v>
      </c>
      <c r="X409" s="797">
        <v>0</v>
      </c>
      <c r="Y409" s="798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27" customHeight="1" x14ac:dyDescent="0.25">
      <c r="A410" s="53" t="s">
        <v>656</v>
      </c>
      <c r="B410" s="53" t="s">
        <v>657</v>
      </c>
      <c r="C410" s="30">
        <v>4301051485</v>
      </c>
      <c r="D410" s="804">
        <v>4680115883567</v>
      </c>
      <c r="E410" s="805"/>
      <c r="F410" s="796">
        <v>0.35</v>
      </c>
      <c r="G410" s="31">
        <v>6</v>
      </c>
      <c r="H410" s="796">
        <v>2.1</v>
      </c>
      <c r="I410" s="796">
        <v>2.34</v>
      </c>
      <c r="J410" s="31">
        <v>182</v>
      </c>
      <c r="K410" s="31" t="s">
        <v>76</v>
      </c>
      <c r="L410" s="31"/>
      <c r="M410" s="32" t="s">
        <v>68</v>
      </c>
      <c r="N410" s="32"/>
      <c r="O410" s="31">
        <v>40</v>
      </c>
      <c r="P410" s="124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3"/>
      <c r="V410" s="33"/>
      <c r="W410" s="34" t="s">
        <v>69</v>
      </c>
      <c r="X410" s="797">
        <v>0</v>
      </c>
      <c r="Y410" s="79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6" t="s">
        <v>72</v>
      </c>
      <c r="X411" s="799">
        <f>IFERROR(X408/H408,"0")+IFERROR(X409/H409,"0")+IFERROR(X410/H410,"0")</f>
        <v>9.8765432098765444</v>
      </c>
      <c r="Y411" s="799">
        <f>IFERROR(Y408/H408,"0")+IFERROR(Y409/H409,"0")+IFERROR(Y410/H410,"0")</f>
        <v>10</v>
      </c>
      <c r="Z411" s="799">
        <f>IFERROR(IF(Z408="",0,Z408),"0")+IFERROR(IF(Z409="",0,Z409),"0")+IFERROR(IF(Z410="",0,Z410),"0")</f>
        <v>0.21749999999999997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6" t="s">
        <v>69</v>
      </c>
      <c r="X412" s="799">
        <f>IFERROR(SUM(X408:X410),"0")</f>
        <v>80</v>
      </c>
      <c r="Y412" s="799">
        <f>IFERROR(SUM(Y408:Y410),"0")</f>
        <v>81</v>
      </c>
      <c r="Z412" s="36"/>
      <c r="AA412" s="800"/>
      <c r="AB412" s="800"/>
      <c r="AC412" s="800"/>
    </row>
    <row r="413" spans="1:68" ht="27.75" customHeight="1" x14ac:dyDescent="0.2">
      <c r="A413" s="959" t="s">
        <v>659</v>
      </c>
      <c r="B413" s="960"/>
      <c r="C413" s="960"/>
      <c r="D413" s="960"/>
      <c r="E413" s="960"/>
      <c r="F413" s="960"/>
      <c r="G413" s="960"/>
      <c r="H413" s="960"/>
      <c r="I413" s="960"/>
      <c r="J413" s="960"/>
      <c r="K413" s="960"/>
      <c r="L413" s="960"/>
      <c r="M413" s="960"/>
      <c r="N413" s="960"/>
      <c r="O413" s="960"/>
      <c r="P413" s="960"/>
      <c r="Q413" s="960"/>
      <c r="R413" s="960"/>
      <c r="S413" s="960"/>
      <c r="T413" s="960"/>
      <c r="U413" s="960"/>
      <c r="V413" s="960"/>
      <c r="W413" s="960"/>
      <c r="X413" s="960"/>
      <c r="Y413" s="960"/>
      <c r="Z413" s="960"/>
      <c r="AA413" s="47"/>
      <c r="AB413" s="47"/>
      <c r="AC413" s="47"/>
    </row>
    <row r="414" spans="1:68" ht="16.5" customHeight="1" x14ac:dyDescent="0.25">
      <c r="A414" s="847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3"/>
      <c r="AB414" s="793"/>
      <c r="AC414" s="793"/>
    </row>
    <row r="415" spans="1:68" ht="14.25" customHeight="1" x14ac:dyDescent="0.25">
      <c r="A415" s="822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0"/>
      <c r="AB415" s="790"/>
      <c r="AC415" s="790"/>
    </row>
    <row r="416" spans="1:68" ht="27" customHeight="1" x14ac:dyDescent="0.25">
      <c r="A416" s="53" t="s">
        <v>661</v>
      </c>
      <c r="B416" s="53" t="s">
        <v>662</v>
      </c>
      <c r="C416" s="30">
        <v>4301011946</v>
      </c>
      <c r="D416" s="804">
        <v>4680115884847</v>
      </c>
      <c r="E416" s="805"/>
      <c r="F416" s="796">
        <v>2.5</v>
      </c>
      <c r="G416" s="31">
        <v>6</v>
      </c>
      <c r="H416" s="796">
        <v>15</v>
      </c>
      <c r="I416" s="796">
        <v>15.48</v>
      </c>
      <c r="J416" s="31">
        <v>48</v>
      </c>
      <c r="K416" s="31" t="s">
        <v>116</v>
      </c>
      <c r="L416" s="31"/>
      <c r="M416" s="32" t="s">
        <v>145</v>
      </c>
      <c r="N416" s="32"/>
      <c r="O416" s="31">
        <v>60</v>
      </c>
      <c r="P416" s="9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3"/>
      <c r="V416" s="33"/>
      <c r="W416" s="34" t="s">
        <v>69</v>
      </c>
      <c r="X416" s="797">
        <v>0</v>
      </c>
      <c r="Y416" s="798">
        <f t="shared" ref="Y416:Y426" si="87">IFERROR(IF(X416="",0,CEILING((X416/$H416),1)*$H416),"")</f>
        <v>0</v>
      </c>
      <c r="Z416" s="35" t="str">
        <f>IFERROR(IF(Y416=0,"",ROUNDUP(Y416/H416,0)*0.02039),"")</f>
        <v/>
      </c>
      <c r="AA416" s="55"/>
      <c r="AB416" s="56"/>
      <c r="AC416" s="485" t="s">
        <v>663</v>
      </c>
      <c r="AG416" s="63"/>
      <c r="AJ416" s="66"/>
      <c r="AK416" s="66">
        <v>0</v>
      </c>
      <c r="BB416" s="486" t="s">
        <v>1</v>
      </c>
      <c r="BM416" s="63">
        <f t="shared" ref="BM416:BM426" si="88">IFERROR(X416*I416/H416,"0")</f>
        <v>0</v>
      </c>
      <c r="BN416" s="63">
        <f t="shared" ref="BN416:BN426" si="89">IFERROR(Y416*I416/H416,"0")</f>
        <v>0</v>
      </c>
      <c r="BO416" s="63">
        <f t="shared" ref="BO416:BO426" si="90">IFERROR(1/J416*(X416/H416),"0")</f>
        <v>0</v>
      </c>
      <c r="BP416" s="63">
        <f t="shared" ref="BP416:BP426" si="91">IFERROR(1/J416*(Y416/H416),"0")</f>
        <v>0</v>
      </c>
    </row>
    <row r="417" spans="1:68" ht="27" customHeight="1" x14ac:dyDescent="0.25">
      <c r="A417" s="53" t="s">
        <v>661</v>
      </c>
      <c r="B417" s="53" t="s">
        <v>664</v>
      </c>
      <c r="C417" s="30">
        <v>4301011869</v>
      </c>
      <c r="D417" s="804">
        <v>4680115884847</v>
      </c>
      <c r="E417" s="805"/>
      <c r="F417" s="796">
        <v>2.5</v>
      </c>
      <c r="G417" s="31">
        <v>6</v>
      </c>
      <c r="H417" s="796">
        <v>15</v>
      </c>
      <c r="I417" s="796">
        <v>15.48</v>
      </c>
      <c r="J417" s="31">
        <v>48</v>
      </c>
      <c r="K417" s="31" t="s">
        <v>116</v>
      </c>
      <c r="L417" s="31" t="s">
        <v>148</v>
      </c>
      <c r="M417" s="32" t="s">
        <v>68</v>
      </c>
      <c r="N417" s="32"/>
      <c r="O417" s="31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3"/>
      <c r="V417" s="33"/>
      <c r="W417" s="34" t="s">
        <v>69</v>
      </c>
      <c r="X417" s="797">
        <v>45</v>
      </c>
      <c r="Y417" s="798">
        <f t="shared" si="87"/>
        <v>45</v>
      </c>
      <c r="Z417" s="35">
        <f>IFERROR(IF(Y417=0,"",ROUNDUP(Y417/H417,0)*0.02175),"")</f>
        <v>6.5250000000000002E-2</v>
      </c>
      <c r="AA417" s="55"/>
      <c r="AB417" s="56"/>
      <c r="AC417" s="487" t="s">
        <v>665</v>
      </c>
      <c r="AG417" s="63"/>
      <c r="AJ417" s="66" t="s">
        <v>150</v>
      </c>
      <c r="AK417" s="66">
        <v>720</v>
      </c>
      <c r="BB417" s="488" t="s">
        <v>1</v>
      </c>
      <c r="BM417" s="63">
        <f t="shared" si="88"/>
        <v>46.440000000000005</v>
      </c>
      <c r="BN417" s="63">
        <f t="shared" si="89"/>
        <v>46.440000000000005</v>
      </c>
      <c r="BO417" s="63">
        <f t="shared" si="90"/>
        <v>6.25E-2</v>
      </c>
      <c r="BP417" s="63">
        <f t="shared" si="91"/>
        <v>6.25E-2</v>
      </c>
    </row>
    <row r="418" spans="1:68" ht="27" customHeight="1" x14ac:dyDescent="0.25">
      <c r="A418" s="53" t="s">
        <v>666</v>
      </c>
      <c r="B418" s="53" t="s">
        <v>667</v>
      </c>
      <c r="C418" s="30">
        <v>4301011947</v>
      </c>
      <c r="D418" s="804">
        <v>4680115884854</v>
      </c>
      <c r="E418" s="805"/>
      <c r="F418" s="796">
        <v>2.5</v>
      </c>
      <c r="G418" s="31">
        <v>6</v>
      </c>
      <c r="H418" s="796">
        <v>15</v>
      </c>
      <c r="I418" s="796">
        <v>15.48</v>
      </c>
      <c r="J418" s="31">
        <v>48</v>
      </c>
      <c r="K418" s="31" t="s">
        <v>116</v>
      </c>
      <c r="L418" s="31"/>
      <c r="M418" s="32" t="s">
        <v>145</v>
      </c>
      <c r="N418" s="32"/>
      <c r="O418" s="31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3"/>
      <c r="V418" s="33"/>
      <c r="W418" s="34" t="s">
        <v>69</v>
      </c>
      <c r="X418" s="797">
        <v>0</v>
      </c>
      <c r="Y418" s="798">
        <f t="shared" si="87"/>
        <v>0</v>
      </c>
      <c r="Z418" s="35" t="str">
        <f>IFERROR(IF(Y418=0,"",ROUNDUP(Y418/H418,0)*0.02039),"")</f>
        <v/>
      </c>
      <c r="AA418" s="55"/>
      <c r="AB418" s="56"/>
      <c r="AC418" s="489" t="s">
        <v>663</v>
      </c>
      <c r="AG418" s="63"/>
      <c r="AJ418" s="66"/>
      <c r="AK418" s="66">
        <v>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customHeight="1" x14ac:dyDescent="0.25">
      <c r="A419" s="53" t="s">
        <v>666</v>
      </c>
      <c r="B419" s="53" t="s">
        <v>668</v>
      </c>
      <c r="C419" s="30">
        <v>4301011870</v>
      </c>
      <c r="D419" s="804">
        <v>4680115884854</v>
      </c>
      <c r="E419" s="805"/>
      <c r="F419" s="796">
        <v>2.5</v>
      </c>
      <c r="G419" s="31">
        <v>6</v>
      </c>
      <c r="H419" s="796">
        <v>15</v>
      </c>
      <c r="I419" s="796">
        <v>15.48</v>
      </c>
      <c r="J419" s="31">
        <v>48</v>
      </c>
      <c r="K419" s="31" t="s">
        <v>116</v>
      </c>
      <c r="L419" s="31" t="s">
        <v>148</v>
      </c>
      <c r="M419" s="32" t="s">
        <v>68</v>
      </c>
      <c r="N419" s="32"/>
      <c r="O419" s="31">
        <v>60</v>
      </c>
      <c r="P419" s="9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3"/>
      <c r="V419" s="33"/>
      <c r="W419" s="34" t="s">
        <v>69</v>
      </c>
      <c r="X419" s="797">
        <v>45</v>
      </c>
      <c r="Y419" s="798">
        <f t="shared" si="87"/>
        <v>45</v>
      </c>
      <c r="Z419" s="35">
        <f>IFERROR(IF(Y419=0,"",ROUNDUP(Y419/H419,0)*0.02175),"")</f>
        <v>6.5250000000000002E-2</v>
      </c>
      <c r="AA419" s="55"/>
      <c r="AB419" s="56"/>
      <c r="AC419" s="491" t="s">
        <v>669</v>
      </c>
      <c r="AG419" s="63"/>
      <c r="AJ419" s="66" t="s">
        <v>150</v>
      </c>
      <c r="AK419" s="66">
        <v>720</v>
      </c>
      <c r="BB419" s="492" t="s">
        <v>1</v>
      </c>
      <c r="BM419" s="63">
        <f t="shared" si="88"/>
        <v>46.440000000000005</v>
      </c>
      <c r="BN419" s="63">
        <f t="shared" si="89"/>
        <v>46.440000000000005</v>
      </c>
      <c r="BO419" s="63">
        <f t="shared" si="90"/>
        <v>6.25E-2</v>
      </c>
      <c r="BP419" s="63">
        <f t="shared" si="91"/>
        <v>6.25E-2</v>
      </c>
    </row>
    <row r="420" spans="1:68" ht="27" customHeight="1" x14ac:dyDescent="0.25">
      <c r="A420" s="53" t="s">
        <v>670</v>
      </c>
      <c r="B420" s="53" t="s">
        <v>671</v>
      </c>
      <c r="C420" s="30">
        <v>4301011867</v>
      </c>
      <c r="D420" s="804">
        <v>4680115884830</v>
      </c>
      <c r="E420" s="805"/>
      <c r="F420" s="796">
        <v>2.5</v>
      </c>
      <c r="G420" s="31">
        <v>6</v>
      </c>
      <c r="H420" s="796">
        <v>15</v>
      </c>
      <c r="I420" s="796">
        <v>15.48</v>
      </c>
      <c r="J420" s="31">
        <v>48</v>
      </c>
      <c r="K420" s="31" t="s">
        <v>116</v>
      </c>
      <c r="L420" s="31" t="s">
        <v>148</v>
      </c>
      <c r="M420" s="32" t="s">
        <v>68</v>
      </c>
      <c r="N420" s="32"/>
      <c r="O420" s="31">
        <v>60</v>
      </c>
      <c r="P420" s="11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3"/>
      <c r="V420" s="33"/>
      <c r="W420" s="34" t="s">
        <v>69</v>
      </c>
      <c r="X420" s="797">
        <v>0</v>
      </c>
      <c r="Y420" s="798">
        <f t="shared" si="87"/>
        <v>0</v>
      </c>
      <c r="Z420" s="35" t="str">
        <f>IFERROR(IF(Y420=0,"",ROUNDUP(Y420/H420,0)*0.02175),"")</f>
        <v/>
      </c>
      <c r="AA420" s="55"/>
      <c r="AB420" s="56"/>
      <c r="AC420" s="493" t="s">
        <v>672</v>
      </c>
      <c r="AG420" s="63"/>
      <c r="AJ420" s="66" t="s">
        <v>150</v>
      </c>
      <c r="AK420" s="66">
        <v>720</v>
      </c>
      <c r="BB420" s="494" t="s">
        <v>1</v>
      </c>
      <c r="BM420" s="63">
        <f t="shared" si="88"/>
        <v>0</v>
      </c>
      <c r="BN420" s="63">
        <f t="shared" si="89"/>
        <v>0</v>
      </c>
      <c r="BO420" s="63">
        <f t="shared" si="90"/>
        <v>0</v>
      </c>
      <c r="BP420" s="63">
        <f t="shared" si="91"/>
        <v>0</v>
      </c>
    </row>
    <row r="421" spans="1:68" ht="27" customHeight="1" x14ac:dyDescent="0.25">
      <c r="A421" s="53" t="s">
        <v>673</v>
      </c>
      <c r="B421" s="53" t="s">
        <v>674</v>
      </c>
      <c r="C421" s="30">
        <v>4301011339</v>
      </c>
      <c r="D421" s="804">
        <v>4607091383997</v>
      </c>
      <c r="E421" s="805"/>
      <c r="F421" s="796">
        <v>2.5</v>
      </c>
      <c r="G421" s="31">
        <v>6</v>
      </c>
      <c r="H421" s="796">
        <v>15</v>
      </c>
      <c r="I421" s="796">
        <v>15.48</v>
      </c>
      <c r="J421" s="31">
        <v>48</v>
      </c>
      <c r="K421" s="31" t="s">
        <v>116</v>
      </c>
      <c r="L421" s="31"/>
      <c r="M421" s="32" t="s">
        <v>68</v>
      </c>
      <c r="N421" s="32"/>
      <c r="O421" s="31">
        <v>60</v>
      </c>
      <c r="P421" s="12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2"/>
      <c r="R421" s="802"/>
      <c r="S421" s="802"/>
      <c r="T421" s="803"/>
      <c r="U421" s="33"/>
      <c r="V421" s="33"/>
      <c r="W421" s="34" t="s">
        <v>69</v>
      </c>
      <c r="X421" s="797">
        <v>700</v>
      </c>
      <c r="Y421" s="798">
        <f t="shared" si="87"/>
        <v>705</v>
      </c>
      <c r="Z421" s="35">
        <f>IFERROR(IF(Y421=0,"",ROUNDUP(Y421/H421,0)*0.02175),"")</f>
        <v>1.0222499999999999</v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722.4</v>
      </c>
      <c r="BN421" s="63">
        <f t="shared" si="89"/>
        <v>727.56</v>
      </c>
      <c r="BO421" s="63">
        <f t="shared" si="90"/>
        <v>0.9722222222222221</v>
      </c>
      <c r="BP421" s="63">
        <f t="shared" si="91"/>
        <v>0.97916666666666663</v>
      </c>
    </row>
    <row r="422" spans="1:68" ht="27" customHeight="1" x14ac:dyDescent="0.25">
      <c r="A422" s="53" t="s">
        <v>670</v>
      </c>
      <c r="B422" s="53" t="s">
        <v>676</v>
      </c>
      <c r="C422" s="30">
        <v>4301011943</v>
      </c>
      <c r="D422" s="804">
        <v>4680115884830</v>
      </c>
      <c r="E422" s="805"/>
      <c r="F422" s="796">
        <v>2.5</v>
      </c>
      <c r="G422" s="31">
        <v>6</v>
      </c>
      <c r="H422" s="796">
        <v>15</v>
      </c>
      <c r="I422" s="796">
        <v>15.48</v>
      </c>
      <c r="J422" s="31">
        <v>48</v>
      </c>
      <c r="K422" s="31" t="s">
        <v>116</v>
      </c>
      <c r="L422" s="31"/>
      <c r="M422" s="32" t="s">
        <v>145</v>
      </c>
      <c r="N422" s="32"/>
      <c r="O422" s="31">
        <v>60</v>
      </c>
      <c r="P422" s="9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2"/>
      <c r="R422" s="802"/>
      <c r="S422" s="802"/>
      <c r="T422" s="803"/>
      <c r="U422" s="33"/>
      <c r="V422" s="33"/>
      <c r="W422" s="34" t="s">
        <v>69</v>
      </c>
      <c r="X422" s="797">
        <v>0</v>
      </c>
      <c r="Y422" s="798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663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customHeight="1" x14ac:dyDescent="0.25">
      <c r="A423" s="53" t="s">
        <v>677</v>
      </c>
      <c r="B423" s="53" t="s">
        <v>678</v>
      </c>
      <c r="C423" s="30">
        <v>4301011433</v>
      </c>
      <c r="D423" s="804">
        <v>4680115882638</v>
      </c>
      <c r="E423" s="805"/>
      <c r="F423" s="796">
        <v>0.4</v>
      </c>
      <c r="G423" s="31">
        <v>10</v>
      </c>
      <c r="H423" s="796">
        <v>4</v>
      </c>
      <c r="I423" s="796">
        <v>4.21</v>
      </c>
      <c r="J423" s="31">
        <v>132</v>
      </c>
      <c r="K423" s="31" t="s">
        <v>126</v>
      </c>
      <c r="L423" s="31"/>
      <c r="M423" s="32" t="s">
        <v>119</v>
      </c>
      <c r="N423" s="32"/>
      <c r="O423" s="31">
        <v>90</v>
      </c>
      <c r="P423" s="92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3"/>
      <c r="V423" s="33"/>
      <c r="W423" s="34" t="s">
        <v>69</v>
      </c>
      <c r="X423" s="797">
        <v>0</v>
      </c>
      <c r="Y423" s="798">
        <f t="shared" si="87"/>
        <v>0</v>
      </c>
      <c r="Z423" s="35" t="str">
        <f>IFERROR(IF(Y423=0,"",ROUNDUP(Y423/H423,0)*0.00902),"")</f>
        <v/>
      </c>
      <c r="AA423" s="55"/>
      <c r="AB423" s="56"/>
      <c r="AC423" s="499" t="s">
        <v>679</v>
      </c>
      <c r="AG423" s="63"/>
      <c r="AJ423" s="66"/>
      <c r="AK423" s="66">
        <v>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customHeight="1" x14ac:dyDescent="0.25">
      <c r="A424" s="53" t="s">
        <v>680</v>
      </c>
      <c r="B424" s="53" t="s">
        <v>681</v>
      </c>
      <c r="C424" s="30">
        <v>4301011952</v>
      </c>
      <c r="D424" s="804">
        <v>4680115884922</v>
      </c>
      <c r="E424" s="805"/>
      <c r="F424" s="796">
        <v>0.5</v>
      </c>
      <c r="G424" s="31">
        <v>10</v>
      </c>
      <c r="H424" s="796">
        <v>5</v>
      </c>
      <c r="I424" s="796">
        <v>5.21</v>
      </c>
      <c r="J424" s="31">
        <v>132</v>
      </c>
      <c r="K424" s="31" t="s">
        <v>126</v>
      </c>
      <c r="L424" s="31"/>
      <c r="M424" s="32" t="s">
        <v>68</v>
      </c>
      <c r="N424" s="32"/>
      <c r="O424" s="31">
        <v>60</v>
      </c>
      <c r="P424" s="10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3"/>
      <c r="V424" s="33"/>
      <c r="W424" s="34" t="s">
        <v>69</v>
      </c>
      <c r="X424" s="797">
        <v>0</v>
      </c>
      <c r="Y424" s="79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669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customHeight="1" x14ac:dyDescent="0.25">
      <c r="A425" s="53" t="s">
        <v>682</v>
      </c>
      <c r="B425" s="53" t="s">
        <v>683</v>
      </c>
      <c r="C425" s="30">
        <v>4301011866</v>
      </c>
      <c r="D425" s="804">
        <v>4680115884878</v>
      </c>
      <c r="E425" s="805"/>
      <c r="F425" s="796">
        <v>0.5</v>
      </c>
      <c r="G425" s="31">
        <v>10</v>
      </c>
      <c r="H425" s="796">
        <v>5</v>
      </c>
      <c r="I425" s="796">
        <v>5.21</v>
      </c>
      <c r="J425" s="31">
        <v>132</v>
      </c>
      <c r="K425" s="31" t="s">
        <v>126</v>
      </c>
      <c r="L425" s="31"/>
      <c r="M425" s="32" t="s">
        <v>68</v>
      </c>
      <c r="N425" s="32"/>
      <c r="O425" s="31">
        <v>60</v>
      </c>
      <c r="P425" s="101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2"/>
      <c r="R425" s="802"/>
      <c r="S425" s="802"/>
      <c r="T425" s="803"/>
      <c r="U425" s="33"/>
      <c r="V425" s="33"/>
      <c r="W425" s="34" t="s">
        <v>69</v>
      </c>
      <c r="X425" s="797">
        <v>0</v>
      </c>
      <c r="Y425" s="79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684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customHeight="1" x14ac:dyDescent="0.25">
      <c r="A426" s="53" t="s">
        <v>685</v>
      </c>
      <c r="B426" s="53" t="s">
        <v>686</v>
      </c>
      <c r="C426" s="30">
        <v>4301011868</v>
      </c>
      <c r="D426" s="804">
        <v>4680115884861</v>
      </c>
      <c r="E426" s="805"/>
      <c r="F426" s="796">
        <v>0.5</v>
      </c>
      <c r="G426" s="31">
        <v>10</v>
      </c>
      <c r="H426" s="796">
        <v>5</v>
      </c>
      <c r="I426" s="796">
        <v>5.21</v>
      </c>
      <c r="J426" s="31">
        <v>132</v>
      </c>
      <c r="K426" s="31" t="s">
        <v>126</v>
      </c>
      <c r="L426" s="31"/>
      <c r="M426" s="32" t="s">
        <v>68</v>
      </c>
      <c r="N426" s="32"/>
      <c r="O426" s="31">
        <v>60</v>
      </c>
      <c r="P426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2"/>
      <c r="R426" s="802"/>
      <c r="S426" s="802"/>
      <c r="T426" s="803"/>
      <c r="U426" s="33"/>
      <c r="V426" s="33"/>
      <c r="W426" s="34" t="s">
        <v>69</v>
      </c>
      <c r="X426" s="797">
        <v>0</v>
      </c>
      <c r="Y426" s="79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672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6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52.666666666666664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53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1.1527499999999999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6" t="s">
        <v>69</v>
      </c>
      <c r="X428" s="799">
        <f>IFERROR(SUM(X416:X426),"0")</f>
        <v>790</v>
      </c>
      <c r="Y428" s="799">
        <f>IFERROR(SUM(Y416:Y426),"0")</f>
        <v>795</v>
      </c>
      <c r="Z428" s="36"/>
      <c r="AA428" s="800"/>
      <c r="AB428" s="800"/>
      <c r="AC428" s="800"/>
    </row>
    <row r="429" spans="1:68" ht="14.25" customHeight="1" x14ac:dyDescent="0.25">
      <c r="A429" s="822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0"/>
      <c r="AB429" s="790"/>
      <c r="AC429" s="790"/>
    </row>
    <row r="430" spans="1:68" ht="27" customHeight="1" x14ac:dyDescent="0.25">
      <c r="A430" s="53" t="s">
        <v>687</v>
      </c>
      <c r="B430" s="53" t="s">
        <v>688</v>
      </c>
      <c r="C430" s="30">
        <v>4301020178</v>
      </c>
      <c r="D430" s="804">
        <v>4607091383980</v>
      </c>
      <c r="E430" s="805"/>
      <c r="F430" s="796">
        <v>2.5</v>
      </c>
      <c r="G430" s="31">
        <v>6</v>
      </c>
      <c r="H430" s="796">
        <v>15</v>
      </c>
      <c r="I430" s="796">
        <v>15.48</v>
      </c>
      <c r="J430" s="31">
        <v>48</v>
      </c>
      <c r="K430" s="31" t="s">
        <v>116</v>
      </c>
      <c r="L430" s="31" t="s">
        <v>148</v>
      </c>
      <c r="M430" s="32" t="s">
        <v>119</v>
      </c>
      <c r="N430" s="32"/>
      <c r="O430" s="31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3"/>
      <c r="V430" s="33"/>
      <c r="W430" s="34" t="s">
        <v>69</v>
      </c>
      <c r="X430" s="797">
        <v>900</v>
      </c>
      <c r="Y430" s="798">
        <f>IFERROR(IF(X430="",0,CEILING((X430/$H430),1)*$H430),"")</f>
        <v>900</v>
      </c>
      <c r="Z430" s="35">
        <f>IFERROR(IF(Y430=0,"",ROUNDUP(Y430/H430,0)*0.02175),"")</f>
        <v>1.3049999999999999</v>
      </c>
      <c r="AA430" s="55"/>
      <c r="AB430" s="56"/>
      <c r="AC430" s="507" t="s">
        <v>689</v>
      </c>
      <c r="AG430" s="63"/>
      <c r="AJ430" s="66" t="s">
        <v>150</v>
      </c>
      <c r="AK430" s="66">
        <v>720</v>
      </c>
      <c r="BB430" s="508" t="s">
        <v>1</v>
      </c>
      <c r="BM430" s="63">
        <f>IFERROR(X430*I430/H430,"0")</f>
        <v>928.8</v>
      </c>
      <c r="BN430" s="63">
        <f>IFERROR(Y430*I430/H430,"0")</f>
        <v>928.8</v>
      </c>
      <c r="BO430" s="63">
        <f>IFERROR(1/J430*(X430/H430),"0")</f>
        <v>1.25</v>
      </c>
      <c r="BP430" s="63">
        <f>IFERROR(1/J430*(Y430/H430),"0")</f>
        <v>1.25</v>
      </c>
    </row>
    <row r="431" spans="1:68" ht="27" customHeight="1" x14ac:dyDescent="0.25">
      <c r="A431" s="53" t="s">
        <v>690</v>
      </c>
      <c r="B431" s="53" t="s">
        <v>691</v>
      </c>
      <c r="C431" s="30">
        <v>4301020179</v>
      </c>
      <c r="D431" s="804">
        <v>4607091384178</v>
      </c>
      <c r="E431" s="805"/>
      <c r="F431" s="796">
        <v>0.4</v>
      </c>
      <c r="G431" s="31">
        <v>10</v>
      </c>
      <c r="H431" s="796">
        <v>4</v>
      </c>
      <c r="I431" s="796">
        <v>4.21</v>
      </c>
      <c r="J431" s="31">
        <v>132</v>
      </c>
      <c r="K431" s="31" t="s">
        <v>126</v>
      </c>
      <c r="L431" s="31"/>
      <c r="M431" s="32" t="s">
        <v>119</v>
      </c>
      <c r="N431" s="32"/>
      <c r="O431" s="31">
        <v>50</v>
      </c>
      <c r="P431" s="9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3"/>
      <c r="V431" s="33"/>
      <c r="W431" s="34" t="s">
        <v>69</v>
      </c>
      <c r="X431" s="797">
        <v>0</v>
      </c>
      <c r="Y431" s="798">
        <f>IFERROR(IF(X431="",0,CEILING((X431/$H431),1)*$H431),"")</f>
        <v>0</v>
      </c>
      <c r="Z431" s="35" t="str">
        <f>IFERROR(IF(Y431=0,"",ROUNDUP(Y431/H431,0)*0.00902),"")</f>
        <v/>
      </c>
      <c r="AA431" s="55"/>
      <c r="AB431" s="56"/>
      <c r="AC431" s="509" t="s">
        <v>689</v>
      </c>
      <c r="AG431" s="63"/>
      <c r="AJ431" s="66"/>
      <c r="AK431" s="66">
        <v>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6" t="s">
        <v>72</v>
      </c>
      <c r="X432" s="799">
        <f>IFERROR(X430/H430,"0")+IFERROR(X431/H431,"0")</f>
        <v>60</v>
      </c>
      <c r="Y432" s="799">
        <f>IFERROR(Y430/H430,"0")+IFERROR(Y431/H431,"0")</f>
        <v>60</v>
      </c>
      <c r="Z432" s="799">
        <f>IFERROR(IF(Z430="",0,Z430),"0")+IFERROR(IF(Z431="",0,Z431),"0")</f>
        <v>1.3049999999999999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6" t="s">
        <v>69</v>
      </c>
      <c r="X433" s="799">
        <f>IFERROR(SUM(X430:X431),"0")</f>
        <v>900</v>
      </c>
      <c r="Y433" s="799">
        <f>IFERROR(SUM(Y430:Y431),"0")</f>
        <v>900</v>
      </c>
      <c r="Z433" s="36"/>
      <c r="AA433" s="800"/>
      <c r="AB433" s="800"/>
      <c r="AC433" s="800"/>
    </row>
    <row r="434" spans="1:68" ht="14.25" customHeight="1" x14ac:dyDescent="0.25">
      <c r="A434" s="822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0"/>
      <c r="AB434" s="790"/>
      <c r="AC434" s="790"/>
    </row>
    <row r="435" spans="1:68" ht="27" customHeight="1" x14ac:dyDescent="0.25">
      <c r="A435" s="53" t="s">
        <v>692</v>
      </c>
      <c r="B435" s="53" t="s">
        <v>693</v>
      </c>
      <c r="C435" s="30">
        <v>4301051903</v>
      </c>
      <c r="D435" s="804">
        <v>4607091383928</v>
      </c>
      <c r="E435" s="805"/>
      <c r="F435" s="796">
        <v>1.5</v>
      </c>
      <c r="G435" s="31">
        <v>6</v>
      </c>
      <c r="H435" s="796">
        <v>9</v>
      </c>
      <c r="I435" s="796">
        <v>9.57</v>
      </c>
      <c r="J435" s="31">
        <v>56</v>
      </c>
      <c r="K435" s="31" t="s">
        <v>116</v>
      </c>
      <c r="L435" s="31"/>
      <c r="M435" s="32" t="s">
        <v>77</v>
      </c>
      <c r="N435" s="32"/>
      <c r="O435" s="31">
        <v>40</v>
      </c>
      <c r="P435" s="1214" t="s">
        <v>694</v>
      </c>
      <c r="Q435" s="802"/>
      <c r="R435" s="802"/>
      <c r="S435" s="802"/>
      <c r="T435" s="803"/>
      <c r="U435" s="33"/>
      <c r="V435" s="33"/>
      <c r="W435" s="34" t="s">
        <v>69</v>
      </c>
      <c r="X435" s="797">
        <v>0</v>
      </c>
      <c r="Y435" s="798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695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customHeight="1" x14ac:dyDescent="0.25">
      <c r="A436" s="53" t="s">
        <v>696</v>
      </c>
      <c r="B436" s="53" t="s">
        <v>697</v>
      </c>
      <c r="C436" s="30">
        <v>4301051897</v>
      </c>
      <c r="D436" s="804">
        <v>4607091384260</v>
      </c>
      <c r="E436" s="805"/>
      <c r="F436" s="796">
        <v>1.5</v>
      </c>
      <c r="G436" s="31">
        <v>6</v>
      </c>
      <c r="H436" s="796">
        <v>9</v>
      </c>
      <c r="I436" s="796">
        <v>9.5640000000000001</v>
      </c>
      <c r="J436" s="31">
        <v>56</v>
      </c>
      <c r="K436" s="31" t="s">
        <v>116</v>
      </c>
      <c r="L436" s="31"/>
      <c r="M436" s="32" t="s">
        <v>77</v>
      </c>
      <c r="N436" s="32"/>
      <c r="O436" s="31">
        <v>40</v>
      </c>
      <c r="P436" s="1229" t="s">
        <v>698</v>
      </c>
      <c r="Q436" s="802"/>
      <c r="R436" s="802"/>
      <c r="S436" s="802"/>
      <c r="T436" s="803"/>
      <c r="U436" s="33"/>
      <c r="V436" s="33"/>
      <c r="W436" s="34" t="s">
        <v>69</v>
      </c>
      <c r="X436" s="797">
        <v>0</v>
      </c>
      <c r="Y436" s="79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699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6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6" t="s">
        <v>69</v>
      </c>
      <c r="X438" s="799">
        <f>IFERROR(SUM(X435:X436),"0")</f>
        <v>0</v>
      </c>
      <c r="Y438" s="799">
        <f>IFERROR(SUM(Y435:Y436),"0")</f>
        <v>0</v>
      </c>
      <c r="Z438" s="36"/>
      <c r="AA438" s="800"/>
      <c r="AB438" s="800"/>
      <c r="AC438" s="800"/>
    </row>
    <row r="439" spans="1:68" ht="14.25" customHeight="1" x14ac:dyDescent="0.25">
      <c r="A439" s="822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0"/>
      <c r="AB439" s="790"/>
      <c r="AC439" s="790"/>
    </row>
    <row r="440" spans="1:68" ht="27" customHeight="1" x14ac:dyDescent="0.25">
      <c r="A440" s="53" t="s">
        <v>700</v>
      </c>
      <c r="B440" s="53" t="s">
        <v>701</v>
      </c>
      <c r="C440" s="30">
        <v>4301060439</v>
      </c>
      <c r="D440" s="804">
        <v>4607091384673</v>
      </c>
      <c r="E440" s="805"/>
      <c r="F440" s="796">
        <v>1.5</v>
      </c>
      <c r="G440" s="31">
        <v>6</v>
      </c>
      <c r="H440" s="796">
        <v>9</v>
      </c>
      <c r="I440" s="796">
        <v>9.5640000000000001</v>
      </c>
      <c r="J440" s="31">
        <v>56</v>
      </c>
      <c r="K440" s="31" t="s">
        <v>116</v>
      </c>
      <c r="L440" s="31"/>
      <c r="M440" s="32" t="s">
        <v>77</v>
      </c>
      <c r="N440" s="32"/>
      <c r="O440" s="31">
        <v>30</v>
      </c>
      <c r="P440" s="1046" t="s">
        <v>702</v>
      </c>
      <c r="Q440" s="802"/>
      <c r="R440" s="802"/>
      <c r="S440" s="802"/>
      <c r="T440" s="803"/>
      <c r="U440" s="33"/>
      <c r="V440" s="33"/>
      <c r="W440" s="34" t="s">
        <v>69</v>
      </c>
      <c r="X440" s="797">
        <v>0</v>
      </c>
      <c r="Y440" s="798">
        <f>IFERROR(IF(X440="",0,CEILING((X440/$H440),1)*$H440),"")</f>
        <v>0</v>
      </c>
      <c r="Z440" s="35" t="str">
        <f>IFERROR(IF(Y440=0,"",ROUNDUP(Y440/H440,0)*0.02175),"")</f>
        <v/>
      </c>
      <c r="AA440" s="55"/>
      <c r="AB440" s="56"/>
      <c r="AC440" s="515" t="s">
        <v>703</v>
      </c>
      <c r="AG440" s="63"/>
      <c r="AJ440" s="66"/>
      <c r="AK440" s="66">
        <v>0</v>
      </c>
      <c r="BB440" s="516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6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6" t="s">
        <v>69</v>
      </c>
      <c r="X442" s="799">
        <f>IFERROR(SUM(X440:X440),"0")</f>
        <v>0</v>
      </c>
      <c r="Y442" s="799">
        <f>IFERROR(SUM(Y440:Y440),"0")</f>
        <v>0</v>
      </c>
      <c r="Z442" s="36"/>
      <c r="AA442" s="800"/>
      <c r="AB442" s="800"/>
      <c r="AC442" s="800"/>
    </row>
    <row r="443" spans="1:68" ht="16.5" customHeight="1" x14ac:dyDescent="0.25">
      <c r="A443" s="847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3"/>
      <c r="AB443" s="793"/>
      <c r="AC443" s="793"/>
    </row>
    <row r="444" spans="1:68" ht="14.25" customHeight="1" x14ac:dyDescent="0.25">
      <c r="A444" s="822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0"/>
      <c r="AB444" s="790"/>
      <c r="AC444" s="790"/>
    </row>
    <row r="445" spans="1:68" ht="27" customHeight="1" x14ac:dyDescent="0.25">
      <c r="A445" s="53" t="s">
        <v>705</v>
      </c>
      <c r="B445" s="53" t="s">
        <v>706</v>
      </c>
      <c r="C445" s="30">
        <v>4301011483</v>
      </c>
      <c r="D445" s="804">
        <v>4680115881907</v>
      </c>
      <c r="E445" s="805"/>
      <c r="F445" s="796">
        <v>1.8</v>
      </c>
      <c r="G445" s="31">
        <v>6</v>
      </c>
      <c r="H445" s="796">
        <v>10.8</v>
      </c>
      <c r="I445" s="796">
        <v>11.28</v>
      </c>
      <c r="J445" s="31">
        <v>56</v>
      </c>
      <c r="K445" s="31" t="s">
        <v>116</v>
      </c>
      <c r="L445" s="31"/>
      <c r="M445" s="32" t="s">
        <v>68</v>
      </c>
      <c r="N445" s="32"/>
      <c r="O445" s="31">
        <v>60</v>
      </c>
      <c r="P445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3"/>
      <c r="V445" s="33"/>
      <c r="W445" s="34" t="s">
        <v>69</v>
      </c>
      <c r="X445" s="797">
        <v>0</v>
      </c>
      <c r="Y445" s="798">
        <f t="shared" ref="Y445:Y452" si="92">IFERROR(IF(X445="",0,CEILING((X445/$H445),1)*$H445),"")</f>
        <v>0</v>
      </c>
      <c r="Z445" s="35" t="str">
        <f t="shared" ref="Z445:Z451" si="93">IFERROR(IF(Y445=0,"",ROUNDUP(Y445/H445,0)*0.02175),"")</f>
        <v/>
      </c>
      <c r="AA445" s="55"/>
      <c r="AB445" s="56"/>
      <c r="AC445" s="517" t="s">
        <v>707</v>
      </c>
      <c r="AG445" s="63"/>
      <c r="AJ445" s="66"/>
      <c r="AK445" s="66">
        <v>0</v>
      </c>
      <c r="BB445" s="518" t="s">
        <v>1</v>
      </c>
      <c r="BM445" s="63">
        <f t="shared" ref="BM445:BM452" si="94">IFERROR(X445*I445/H445,"0")</f>
        <v>0</v>
      </c>
      <c r="BN445" s="63">
        <f t="shared" ref="BN445:BN452" si="95">IFERROR(Y445*I445/H445,"0")</f>
        <v>0</v>
      </c>
      <c r="BO445" s="63">
        <f t="shared" ref="BO445:BO452" si="96">IFERROR(1/J445*(X445/H445),"0")</f>
        <v>0</v>
      </c>
      <c r="BP445" s="63">
        <f t="shared" ref="BP445:BP452" si="97">IFERROR(1/J445*(Y445/H445),"0")</f>
        <v>0</v>
      </c>
    </row>
    <row r="446" spans="1:68" ht="27" customHeight="1" x14ac:dyDescent="0.25">
      <c r="A446" s="53" t="s">
        <v>705</v>
      </c>
      <c r="B446" s="53" t="s">
        <v>708</v>
      </c>
      <c r="C446" s="30">
        <v>4301011873</v>
      </c>
      <c r="D446" s="804">
        <v>4680115881907</v>
      </c>
      <c r="E446" s="805"/>
      <c r="F446" s="796">
        <v>1.8</v>
      </c>
      <c r="G446" s="31">
        <v>6</v>
      </c>
      <c r="H446" s="796">
        <v>10.8</v>
      </c>
      <c r="I446" s="796">
        <v>11.28</v>
      </c>
      <c r="J446" s="31">
        <v>56</v>
      </c>
      <c r="K446" s="31" t="s">
        <v>116</v>
      </c>
      <c r="L446" s="31"/>
      <c r="M446" s="32" t="s">
        <v>68</v>
      </c>
      <c r="N446" s="32"/>
      <c r="O446" s="31">
        <v>60</v>
      </c>
      <c r="P446" s="104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3"/>
      <c r="V446" s="33"/>
      <c r="W446" s="34" t="s">
        <v>69</v>
      </c>
      <c r="X446" s="797">
        <v>0</v>
      </c>
      <c r="Y446" s="798">
        <f t="shared" si="92"/>
        <v>0</v>
      </c>
      <c r="Z446" s="35" t="str">
        <f t="shared" si="93"/>
        <v/>
      </c>
      <c r="AA446" s="55"/>
      <c r="AB446" s="56"/>
      <c r="AC446" s="519" t="s">
        <v>709</v>
      </c>
      <c r="AG446" s="63"/>
      <c r="AJ446" s="66"/>
      <c r="AK446" s="66">
        <v>0</v>
      </c>
      <c r="BB446" s="520" t="s">
        <v>1</v>
      </c>
      <c r="BM446" s="63">
        <f t="shared" si="94"/>
        <v>0</v>
      </c>
      <c r="BN446" s="63">
        <f t="shared" si="95"/>
        <v>0</v>
      </c>
      <c r="BO446" s="63">
        <f t="shared" si="96"/>
        <v>0</v>
      </c>
      <c r="BP446" s="63">
        <f t="shared" si="97"/>
        <v>0</v>
      </c>
    </row>
    <row r="447" spans="1:68" ht="27" customHeight="1" x14ac:dyDescent="0.25">
      <c r="A447" s="53" t="s">
        <v>710</v>
      </c>
      <c r="B447" s="53" t="s">
        <v>711</v>
      </c>
      <c r="C447" s="30">
        <v>4301011655</v>
      </c>
      <c r="D447" s="804">
        <v>4680115883925</v>
      </c>
      <c r="E447" s="805"/>
      <c r="F447" s="796">
        <v>2.5</v>
      </c>
      <c r="G447" s="31">
        <v>6</v>
      </c>
      <c r="H447" s="796">
        <v>15</v>
      </c>
      <c r="I447" s="796">
        <v>15.48</v>
      </c>
      <c r="J447" s="31">
        <v>48</v>
      </c>
      <c r="K447" s="31" t="s">
        <v>116</v>
      </c>
      <c r="L447" s="31"/>
      <c r="M447" s="32" t="s">
        <v>68</v>
      </c>
      <c r="N447" s="32"/>
      <c r="O447" s="31">
        <v>60</v>
      </c>
      <c r="P447" s="12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3"/>
      <c r="V447" s="33"/>
      <c r="W447" s="34" t="s">
        <v>69</v>
      </c>
      <c r="X447" s="797">
        <v>0</v>
      </c>
      <c r="Y447" s="798">
        <f t="shared" si="92"/>
        <v>0</v>
      </c>
      <c r="Z447" s="35" t="str">
        <f t="shared" si="93"/>
        <v/>
      </c>
      <c r="AA447" s="55"/>
      <c r="AB447" s="56"/>
      <c r="AC447" s="521" t="s">
        <v>707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customHeight="1" x14ac:dyDescent="0.25">
      <c r="A448" s="53" t="s">
        <v>710</v>
      </c>
      <c r="B448" s="53" t="s">
        <v>712</v>
      </c>
      <c r="C448" s="30">
        <v>4301011872</v>
      </c>
      <c r="D448" s="804">
        <v>4680115883925</v>
      </c>
      <c r="E448" s="805"/>
      <c r="F448" s="796">
        <v>2.5</v>
      </c>
      <c r="G448" s="31">
        <v>6</v>
      </c>
      <c r="H448" s="796">
        <v>15</v>
      </c>
      <c r="I448" s="796">
        <v>15.48</v>
      </c>
      <c r="J448" s="31">
        <v>48</v>
      </c>
      <c r="K448" s="31" t="s">
        <v>116</v>
      </c>
      <c r="L448" s="31"/>
      <c r="M448" s="32" t="s">
        <v>68</v>
      </c>
      <c r="N448" s="32"/>
      <c r="O448" s="31">
        <v>60</v>
      </c>
      <c r="P448" s="105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3"/>
      <c r="V448" s="33"/>
      <c r="W448" s="34" t="s">
        <v>69</v>
      </c>
      <c r="X448" s="797">
        <v>0</v>
      </c>
      <c r="Y448" s="798">
        <f t="shared" si="92"/>
        <v>0</v>
      </c>
      <c r="Z448" s="35" t="str">
        <f t="shared" si="93"/>
        <v/>
      </c>
      <c r="AA448" s="55"/>
      <c r="AB448" s="56"/>
      <c r="AC448" s="523" t="s">
        <v>709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37.5" customHeight="1" x14ac:dyDescent="0.25">
      <c r="A449" s="53" t="s">
        <v>713</v>
      </c>
      <c r="B449" s="53" t="s">
        <v>714</v>
      </c>
      <c r="C449" s="30">
        <v>4301011312</v>
      </c>
      <c r="D449" s="804">
        <v>4607091384192</v>
      </c>
      <c r="E449" s="805"/>
      <c r="F449" s="796">
        <v>1.8</v>
      </c>
      <c r="G449" s="31">
        <v>6</v>
      </c>
      <c r="H449" s="796">
        <v>10.8</v>
      </c>
      <c r="I449" s="796">
        <v>11.28</v>
      </c>
      <c r="J449" s="31">
        <v>56</v>
      </c>
      <c r="K449" s="31" t="s">
        <v>116</v>
      </c>
      <c r="L449" s="31"/>
      <c r="M449" s="32" t="s">
        <v>119</v>
      </c>
      <c r="N449" s="32"/>
      <c r="O449" s="31">
        <v>60</v>
      </c>
      <c r="P449" s="12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2"/>
      <c r="R449" s="802"/>
      <c r="S449" s="802"/>
      <c r="T449" s="803"/>
      <c r="U449" s="33"/>
      <c r="V449" s="33"/>
      <c r="W449" s="34" t="s">
        <v>69</v>
      </c>
      <c r="X449" s="797">
        <v>0</v>
      </c>
      <c r="Y449" s="798">
        <f t="shared" si="92"/>
        <v>0</v>
      </c>
      <c r="Z449" s="35" t="str">
        <f t="shared" si="93"/>
        <v/>
      </c>
      <c r="AA449" s="55"/>
      <c r="AB449" s="56"/>
      <c r="AC449" s="525" t="s">
        <v>715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customHeight="1" x14ac:dyDescent="0.25">
      <c r="A450" s="53" t="s">
        <v>716</v>
      </c>
      <c r="B450" s="53" t="s">
        <v>717</v>
      </c>
      <c r="C450" s="30">
        <v>4301011874</v>
      </c>
      <c r="D450" s="804">
        <v>4680115884892</v>
      </c>
      <c r="E450" s="805"/>
      <c r="F450" s="796">
        <v>1.8</v>
      </c>
      <c r="G450" s="31">
        <v>6</v>
      </c>
      <c r="H450" s="796">
        <v>10.8</v>
      </c>
      <c r="I450" s="796">
        <v>11.28</v>
      </c>
      <c r="J450" s="31">
        <v>56</v>
      </c>
      <c r="K450" s="31" t="s">
        <v>116</v>
      </c>
      <c r="L450" s="31"/>
      <c r="M450" s="32" t="s">
        <v>68</v>
      </c>
      <c r="N450" s="32"/>
      <c r="O450" s="31">
        <v>60</v>
      </c>
      <c r="P450" s="98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2"/>
      <c r="R450" s="802"/>
      <c r="S450" s="802"/>
      <c r="T450" s="803"/>
      <c r="U450" s="33"/>
      <c r="V450" s="33"/>
      <c r="W450" s="34" t="s">
        <v>69</v>
      </c>
      <c r="X450" s="797">
        <v>0</v>
      </c>
      <c r="Y450" s="798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27" customHeight="1" x14ac:dyDescent="0.25">
      <c r="A451" s="53" t="s">
        <v>719</v>
      </c>
      <c r="B451" s="53" t="s">
        <v>720</v>
      </c>
      <c r="C451" s="30">
        <v>4301011875</v>
      </c>
      <c r="D451" s="804">
        <v>4680115884885</v>
      </c>
      <c r="E451" s="805"/>
      <c r="F451" s="796">
        <v>0.8</v>
      </c>
      <c r="G451" s="31">
        <v>15</v>
      </c>
      <c r="H451" s="796">
        <v>12</v>
      </c>
      <c r="I451" s="796">
        <v>12.48</v>
      </c>
      <c r="J451" s="31">
        <v>56</v>
      </c>
      <c r="K451" s="31" t="s">
        <v>116</v>
      </c>
      <c r="L451" s="31"/>
      <c r="M451" s="32" t="s">
        <v>68</v>
      </c>
      <c r="N451" s="32"/>
      <c r="O451" s="31">
        <v>60</v>
      </c>
      <c r="P451" s="10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3"/>
      <c r="V451" s="33"/>
      <c r="W451" s="34" t="s">
        <v>69</v>
      </c>
      <c r="X451" s="797">
        <v>0</v>
      </c>
      <c r="Y451" s="798">
        <f t="shared" si="92"/>
        <v>0</v>
      </c>
      <c r="Z451" s="35" t="str">
        <f t="shared" si="93"/>
        <v/>
      </c>
      <c r="AA451" s="55"/>
      <c r="AB451" s="56"/>
      <c r="AC451" s="529" t="s">
        <v>718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37.5" customHeight="1" x14ac:dyDescent="0.25">
      <c r="A452" s="53" t="s">
        <v>721</v>
      </c>
      <c r="B452" s="53" t="s">
        <v>722</v>
      </c>
      <c r="C452" s="30">
        <v>4301011871</v>
      </c>
      <c r="D452" s="804">
        <v>4680115884908</v>
      </c>
      <c r="E452" s="805"/>
      <c r="F452" s="796">
        <v>0.4</v>
      </c>
      <c r="G452" s="31">
        <v>10</v>
      </c>
      <c r="H452" s="796">
        <v>4</v>
      </c>
      <c r="I452" s="796">
        <v>4.21</v>
      </c>
      <c r="J452" s="31">
        <v>132</v>
      </c>
      <c r="K452" s="31" t="s">
        <v>126</v>
      </c>
      <c r="L452" s="31"/>
      <c r="M452" s="32" t="s">
        <v>68</v>
      </c>
      <c r="N452" s="32"/>
      <c r="O452" s="31">
        <v>60</v>
      </c>
      <c r="P452" s="84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3"/>
      <c r="V452" s="33"/>
      <c r="W452" s="34" t="s">
        <v>69</v>
      </c>
      <c r="X452" s="797">
        <v>0</v>
      </c>
      <c r="Y452" s="798">
        <f t="shared" si="92"/>
        <v>0</v>
      </c>
      <c r="Z452" s="35" t="str">
        <f>IFERROR(IF(Y452=0,"",ROUNDUP(Y452/H452,0)*0.00902),"")</f>
        <v/>
      </c>
      <c r="AA452" s="55"/>
      <c r="AB452" s="56"/>
      <c r="AC452" s="531" t="s">
        <v>718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6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6" t="s">
        <v>69</v>
      </c>
      <c r="X454" s="799">
        <f>IFERROR(SUM(X445:X452),"0")</f>
        <v>0</v>
      </c>
      <c r="Y454" s="799">
        <f>IFERROR(SUM(Y445:Y452),"0")</f>
        <v>0</v>
      </c>
      <c r="Z454" s="36"/>
      <c r="AA454" s="800"/>
      <c r="AB454" s="800"/>
      <c r="AC454" s="800"/>
    </row>
    <row r="455" spans="1:68" ht="14.25" customHeight="1" x14ac:dyDescent="0.25">
      <c r="A455" s="822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0"/>
      <c r="AB455" s="790"/>
      <c r="AC455" s="790"/>
    </row>
    <row r="456" spans="1:68" ht="27" customHeight="1" x14ac:dyDescent="0.25">
      <c r="A456" s="53" t="s">
        <v>723</v>
      </c>
      <c r="B456" s="53" t="s">
        <v>724</v>
      </c>
      <c r="C456" s="30">
        <v>4301031303</v>
      </c>
      <c r="D456" s="804">
        <v>4607091384802</v>
      </c>
      <c r="E456" s="805"/>
      <c r="F456" s="796">
        <v>0.73</v>
      </c>
      <c r="G456" s="31">
        <v>6</v>
      </c>
      <c r="H456" s="796">
        <v>4.38</v>
      </c>
      <c r="I456" s="796">
        <v>4.6500000000000004</v>
      </c>
      <c r="J456" s="31">
        <v>132</v>
      </c>
      <c r="K456" s="31" t="s">
        <v>126</v>
      </c>
      <c r="L456" s="31"/>
      <c r="M456" s="32" t="s">
        <v>68</v>
      </c>
      <c r="N456" s="32"/>
      <c r="O456" s="31">
        <v>35</v>
      </c>
      <c r="P456" s="9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3"/>
      <c r="V456" s="33"/>
      <c r="W456" s="34" t="s">
        <v>69</v>
      </c>
      <c r="X456" s="797">
        <v>20</v>
      </c>
      <c r="Y456" s="798">
        <f>IFERROR(IF(X456="",0,CEILING((X456/$H456),1)*$H456),"")</f>
        <v>21.9</v>
      </c>
      <c r="Z456" s="35">
        <f>IFERROR(IF(Y456=0,"",ROUNDUP(Y456/H456,0)*0.00902),"")</f>
        <v>4.5100000000000001E-2</v>
      </c>
      <c r="AA456" s="55"/>
      <c r="AB456" s="56"/>
      <c r="AC456" s="533" t="s">
        <v>725</v>
      </c>
      <c r="AG456" s="63"/>
      <c r="AJ456" s="66"/>
      <c r="AK456" s="66">
        <v>0</v>
      </c>
      <c r="BB456" s="534" t="s">
        <v>1</v>
      </c>
      <c r="BM456" s="63">
        <f>IFERROR(X456*I456/H456,"0")</f>
        <v>21.232876712328768</v>
      </c>
      <c r="BN456" s="63">
        <f>IFERROR(Y456*I456/H456,"0")</f>
        <v>23.250000000000004</v>
      </c>
      <c r="BO456" s="63">
        <f>IFERROR(1/J456*(X456/H456),"0")</f>
        <v>3.4592500345925009E-2</v>
      </c>
      <c r="BP456" s="63">
        <f>IFERROR(1/J456*(Y456/H456),"0")</f>
        <v>3.787878787878788E-2</v>
      </c>
    </row>
    <row r="457" spans="1:68" ht="27" customHeight="1" x14ac:dyDescent="0.25">
      <c r="A457" s="53" t="s">
        <v>726</v>
      </c>
      <c r="B457" s="53" t="s">
        <v>727</v>
      </c>
      <c r="C457" s="30">
        <v>4301031304</v>
      </c>
      <c r="D457" s="804">
        <v>4607091384826</v>
      </c>
      <c r="E457" s="805"/>
      <c r="F457" s="796">
        <v>0.35</v>
      </c>
      <c r="G457" s="31">
        <v>8</v>
      </c>
      <c r="H457" s="796">
        <v>2.8</v>
      </c>
      <c r="I457" s="796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83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3"/>
      <c r="V457" s="33"/>
      <c r="W457" s="34" t="s">
        <v>69</v>
      </c>
      <c r="X457" s="797">
        <v>0</v>
      </c>
      <c r="Y457" s="798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725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6" t="s">
        <v>72</v>
      </c>
      <c r="X458" s="799">
        <f>IFERROR(X456/H456,"0")+IFERROR(X457/H457,"0")</f>
        <v>4.5662100456621006</v>
      </c>
      <c r="Y458" s="799">
        <f>IFERROR(Y456/H456,"0")+IFERROR(Y457/H457,"0")</f>
        <v>5</v>
      </c>
      <c r="Z458" s="799">
        <f>IFERROR(IF(Z456="",0,Z456),"0")+IFERROR(IF(Z457="",0,Z457),"0")</f>
        <v>4.5100000000000001E-2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6" t="s">
        <v>69</v>
      </c>
      <c r="X459" s="799">
        <f>IFERROR(SUM(X456:X457),"0")</f>
        <v>20</v>
      </c>
      <c r="Y459" s="799">
        <f>IFERROR(SUM(Y456:Y457),"0")</f>
        <v>21.9</v>
      </c>
      <c r="Z459" s="36"/>
      <c r="AA459" s="800"/>
      <c r="AB459" s="800"/>
      <c r="AC459" s="800"/>
    </row>
    <row r="460" spans="1:68" ht="14.25" customHeight="1" x14ac:dyDescent="0.25">
      <c r="A460" s="822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0"/>
      <c r="AB460" s="790"/>
      <c r="AC460" s="790"/>
    </row>
    <row r="461" spans="1:68" ht="27" customHeight="1" x14ac:dyDescent="0.25">
      <c r="A461" s="53" t="s">
        <v>728</v>
      </c>
      <c r="B461" s="53" t="s">
        <v>729</v>
      </c>
      <c r="C461" s="30">
        <v>4301051899</v>
      </c>
      <c r="D461" s="804">
        <v>4607091384246</v>
      </c>
      <c r="E461" s="805"/>
      <c r="F461" s="796">
        <v>1.5</v>
      </c>
      <c r="G461" s="31">
        <v>6</v>
      </c>
      <c r="H461" s="796">
        <v>9</v>
      </c>
      <c r="I461" s="796">
        <v>9.5640000000000001</v>
      </c>
      <c r="J461" s="31">
        <v>56</v>
      </c>
      <c r="K461" s="31" t="s">
        <v>116</v>
      </c>
      <c r="L461" s="31"/>
      <c r="M461" s="32" t="s">
        <v>77</v>
      </c>
      <c r="N461" s="32"/>
      <c r="O461" s="31">
        <v>40</v>
      </c>
      <c r="P461" s="1109" t="s">
        <v>730</v>
      </c>
      <c r="Q461" s="802"/>
      <c r="R461" s="802"/>
      <c r="S461" s="802"/>
      <c r="T461" s="803"/>
      <c r="U461" s="33"/>
      <c r="V461" s="33"/>
      <c r="W461" s="34" t="s">
        <v>69</v>
      </c>
      <c r="X461" s="797">
        <v>300</v>
      </c>
      <c r="Y461" s="798">
        <f>IFERROR(IF(X461="",0,CEILING((X461/$H461),1)*$H461),"")</f>
        <v>306</v>
      </c>
      <c r="Z461" s="35">
        <f>IFERROR(IF(Y461=0,"",ROUNDUP(Y461/H461,0)*0.02175),"")</f>
        <v>0.73949999999999994</v>
      </c>
      <c r="AA461" s="55"/>
      <c r="AB461" s="56"/>
      <c r="AC461" s="537" t="s">
        <v>731</v>
      </c>
      <c r="AG461" s="63"/>
      <c r="AJ461" s="66"/>
      <c r="AK461" s="66">
        <v>0</v>
      </c>
      <c r="BB461" s="538" t="s">
        <v>1</v>
      </c>
      <c r="BM461" s="63">
        <f>IFERROR(X461*I461/H461,"0")</f>
        <v>318.79999999999995</v>
      </c>
      <c r="BN461" s="63">
        <f>IFERROR(Y461*I461/H461,"0")</f>
        <v>325.17599999999999</v>
      </c>
      <c r="BO461" s="63">
        <f>IFERROR(1/J461*(X461/H461),"0")</f>
        <v>0.59523809523809523</v>
      </c>
      <c r="BP461" s="63">
        <f>IFERROR(1/J461*(Y461/H461),"0")</f>
        <v>0.6071428571428571</v>
      </c>
    </row>
    <row r="462" spans="1:68" ht="37.5" customHeight="1" x14ac:dyDescent="0.25">
      <c r="A462" s="53" t="s">
        <v>732</v>
      </c>
      <c r="B462" s="53" t="s">
        <v>733</v>
      </c>
      <c r="C462" s="30">
        <v>4301051901</v>
      </c>
      <c r="D462" s="804">
        <v>4680115881976</v>
      </c>
      <c r="E462" s="805"/>
      <c r="F462" s="796">
        <v>1.5</v>
      </c>
      <c r="G462" s="31">
        <v>6</v>
      </c>
      <c r="H462" s="796">
        <v>9</v>
      </c>
      <c r="I462" s="796">
        <v>9.48</v>
      </c>
      <c r="J462" s="31">
        <v>56</v>
      </c>
      <c r="K462" s="31" t="s">
        <v>116</v>
      </c>
      <c r="L462" s="31"/>
      <c r="M462" s="32" t="s">
        <v>77</v>
      </c>
      <c r="N462" s="32"/>
      <c r="O462" s="31">
        <v>40</v>
      </c>
      <c r="P462" s="1124" t="s">
        <v>734</v>
      </c>
      <c r="Q462" s="802"/>
      <c r="R462" s="802"/>
      <c r="S462" s="802"/>
      <c r="T462" s="803"/>
      <c r="U462" s="33"/>
      <c r="V462" s="33"/>
      <c r="W462" s="34" t="s">
        <v>69</v>
      </c>
      <c r="X462" s="797">
        <v>0</v>
      </c>
      <c r="Y462" s="798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735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customHeight="1" x14ac:dyDescent="0.25">
      <c r="A463" s="53" t="s">
        <v>736</v>
      </c>
      <c r="B463" s="53" t="s">
        <v>737</v>
      </c>
      <c r="C463" s="30">
        <v>4301051634</v>
      </c>
      <c r="D463" s="804">
        <v>4607091384253</v>
      </c>
      <c r="E463" s="805"/>
      <c r="F463" s="796">
        <v>0.4</v>
      </c>
      <c r="G463" s="31">
        <v>6</v>
      </c>
      <c r="H463" s="796">
        <v>2.4</v>
      </c>
      <c r="I463" s="796">
        <v>2.6640000000000001</v>
      </c>
      <c r="J463" s="31">
        <v>182</v>
      </c>
      <c r="K463" s="31" t="s">
        <v>76</v>
      </c>
      <c r="L463" s="31"/>
      <c r="M463" s="32" t="s">
        <v>68</v>
      </c>
      <c r="N463" s="32"/>
      <c r="O463" s="31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3"/>
      <c r="V463" s="33"/>
      <c r="W463" s="34" t="s">
        <v>69</v>
      </c>
      <c r="X463" s="797">
        <v>0</v>
      </c>
      <c r="Y463" s="798">
        <f>IFERROR(IF(X463="",0,CEILING((X463/$H463),1)*$H463),"")</f>
        <v>0</v>
      </c>
      <c r="Z463" s="35" t="str">
        <f>IFERROR(IF(Y463=0,"",ROUNDUP(Y463/H463,0)*0.00651),"")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customHeight="1" x14ac:dyDescent="0.25">
      <c r="A464" s="53" t="s">
        <v>736</v>
      </c>
      <c r="B464" s="53" t="s">
        <v>739</v>
      </c>
      <c r="C464" s="30">
        <v>4301051297</v>
      </c>
      <c r="D464" s="804">
        <v>4607091384253</v>
      </c>
      <c r="E464" s="805"/>
      <c r="F464" s="796">
        <v>0.4</v>
      </c>
      <c r="G464" s="31">
        <v>6</v>
      </c>
      <c r="H464" s="796">
        <v>2.4</v>
      </c>
      <c r="I464" s="79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9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3"/>
      <c r="V464" s="33"/>
      <c r="W464" s="34" t="s">
        <v>69</v>
      </c>
      <c r="X464" s="797">
        <v>0</v>
      </c>
      <c r="Y464" s="79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740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customHeight="1" x14ac:dyDescent="0.25">
      <c r="A465" s="53" t="s">
        <v>741</v>
      </c>
      <c r="B465" s="53" t="s">
        <v>742</v>
      </c>
      <c r="C465" s="30">
        <v>4301051444</v>
      </c>
      <c r="D465" s="804">
        <v>4680115881969</v>
      </c>
      <c r="E465" s="805"/>
      <c r="F465" s="796">
        <v>0.4</v>
      </c>
      <c r="G465" s="31">
        <v>6</v>
      </c>
      <c r="H465" s="796">
        <v>2.4</v>
      </c>
      <c r="I465" s="796">
        <v>2.58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3"/>
      <c r="V465" s="33"/>
      <c r="W465" s="34" t="s">
        <v>69</v>
      </c>
      <c r="X465" s="797">
        <v>0</v>
      </c>
      <c r="Y465" s="79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6" t="s">
        <v>72</v>
      </c>
      <c r="X466" s="799">
        <f>IFERROR(X461/H461,"0")+IFERROR(X462/H462,"0")+IFERROR(X463/H463,"0")+IFERROR(X464/H464,"0")+IFERROR(X465/H465,"0")</f>
        <v>33.333333333333336</v>
      </c>
      <c r="Y466" s="799">
        <f>IFERROR(Y461/H461,"0")+IFERROR(Y462/H462,"0")+IFERROR(Y463/H463,"0")+IFERROR(Y464/H464,"0")+IFERROR(Y465/H465,"0")</f>
        <v>34</v>
      </c>
      <c r="Z466" s="799">
        <f>IFERROR(IF(Z461="",0,Z461),"0")+IFERROR(IF(Z462="",0,Z462),"0")+IFERROR(IF(Z463="",0,Z463),"0")+IFERROR(IF(Z464="",0,Z464),"0")+IFERROR(IF(Z465="",0,Z465),"0")</f>
        <v>0.73949999999999994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6" t="s">
        <v>69</v>
      </c>
      <c r="X467" s="799">
        <f>IFERROR(SUM(X461:X465),"0")</f>
        <v>300</v>
      </c>
      <c r="Y467" s="799">
        <f>IFERROR(SUM(Y461:Y465),"0")</f>
        <v>306</v>
      </c>
      <c r="Z467" s="36"/>
      <c r="AA467" s="800"/>
      <c r="AB467" s="800"/>
      <c r="AC467" s="800"/>
    </row>
    <row r="468" spans="1:68" ht="14.25" customHeight="1" x14ac:dyDescent="0.25">
      <c r="A468" s="822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0"/>
      <c r="AB468" s="790"/>
      <c r="AC468" s="790"/>
    </row>
    <row r="469" spans="1:68" ht="27" customHeight="1" x14ac:dyDescent="0.25">
      <c r="A469" s="53" t="s">
        <v>744</v>
      </c>
      <c r="B469" s="53" t="s">
        <v>745</v>
      </c>
      <c r="C469" s="30">
        <v>4301060441</v>
      </c>
      <c r="D469" s="804">
        <v>4607091389357</v>
      </c>
      <c r="E469" s="805"/>
      <c r="F469" s="796">
        <v>1.5</v>
      </c>
      <c r="G469" s="31">
        <v>6</v>
      </c>
      <c r="H469" s="796">
        <v>9</v>
      </c>
      <c r="I469" s="796">
        <v>9.48</v>
      </c>
      <c r="J469" s="31">
        <v>56</v>
      </c>
      <c r="K469" s="31" t="s">
        <v>116</v>
      </c>
      <c r="L469" s="31"/>
      <c r="M469" s="32" t="s">
        <v>77</v>
      </c>
      <c r="N469" s="32"/>
      <c r="O469" s="31">
        <v>40</v>
      </c>
      <c r="P469" s="958" t="s">
        <v>746</v>
      </c>
      <c r="Q469" s="802"/>
      <c r="R469" s="802"/>
      <c r="S469" s="802"/>
      <c r="T469" s="803"/>
      <c r="U469" s="33"/>
      <c r="V469" s="33"/>
      <c r="W469" s="34" t="s">
        <v>69</v>
      </c>
      <c r="X469" s="797">
        <v>0</v>
      </c>
      <c r="Y469" s="798">
        <f>IFERROR(IF(X469="",0,CEILING((X469/$H469),1)*$H469),"")</f>
        <v>0</v>
      </c>
      <c r="Z469" s="35" t="str">
        <f>IFERROR(IF(Y469=0,"",ROUNDUP(Y469/H469,0)*0.02175),"")</f>
        <v/>
      </c>
      <c r="AA469" s="55"/>
      <c r="AB469" s="56"/>
      <c r="AC469" s="547" t="s">
        <v>747</v>
      </c>
      <c r="AG469" s="63"/>
      <c r="AJ469" s="66"/>
      <c r="AK469" s="66">
        <v>0</v>
      </c>
      <c r="BB469" s="548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6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6" t="s">
        <v>69</v>
      </c>
      <c r="X471" s="799">
        <f>IFERROR(SUM(X469:X469),"0")</f>
        <v>0</v>
      </c>
      <c r="Y471" s="799">
        <f>IFERROR(SUM(Y469:Y469),"0")</f>
        <v>0</v>
      </c>
      <c r="Z471" s="36"/>
      <c r="AA471" s="800"/>
      <c r="AB471" s="800"/>
      <c r="AC471" s="800"/>
    </row>
    <row r="472" spans="1:68" ht="27.75" customHeight="1" x14ac:dyDescent="0.2">
      <c r="A472" s="959" t="s">
        <v>748</v>
      </c>
      <c r="B472" s="960"/>
      <c r="C472" s="960"/>
      <c r="D472" s="960"/>
      <c r="E472" s="960"/>
      <c r="F472" s="960"/>
      <c r="G472" s="960"/>
      <c r="H472" s="960"/>
      <c r="I472" s="960"/>
      <c r="J472" s="960"/>
      <c r="K472" s="960"/>
      <c r="L472" s="960"/>
      <c r="M472" s="960"/>
      <c r="N472" s="960"/>
      <c r="O472" s="960"/>
      <c r="P472" s="960"/>
      <c r="Q472" s="960"/>
      <c r="R472" s="960"/>
      <c r="S472" s="960"/>
      <c r="T472" s="960"/>
      <c r="U472" s="960"/>
      <c r="V472" s="960"/>
      <c r="W472" s="960"/>
      <c r="X472" s="960"/>
      <c r="Y472" s="960"/>
      <c r="Z472" s="960"/>
      <c r="AA472" s="47"/>
      <c r="AB472" s="47"/>
      <c r="AC472" s="47"/>
    </row>
    <row r="473" spans="1:68" ht="16.5" customHeight="1" x14ac:dyDescent="0.25">
      <c r="A473" s="847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3"/>
      <c r="AB473" s="793"/>
      <c r="AC473" s="793"/>
    </row>
    <row r="474" spans="1:68" ht="14.25" customHeight="1" x14ac:dyDescent="0.25">
      <c r="A474" s="822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0"/>
      <c r="AB474" s="790"/>
      <c r="AC474" s="790"/>
    </row>
    <row r="475" spans="1:68" ht="27" customHeight="1" x14ac:dyDescent="0.25">
      <c r="A475" s="53" t="s">
        <v>750</v>
      </c>
      <c r="B475" s="53" t="s">
        <v>751</v>
      </c>
      <c r="C475" s="30">
        <v>4301011428</v>
      </c>
      <c r="D475" s="804">
        <v>4607091389708</v>
      </c>
      <c r="E475" s="805"/>
      <c r="F475" s="796">
        <v>0.45</v>
      </c>
      <c r="G475" s="31">
        <v>6</v>
      </c>
      <c r="H475" s="796">
        <v>2.7</v>
      </c>
      <c r="I475" s="796">
        <v>2.88</v>
      </c>
      <c r="J475" s="31">
        <v>182</v>
      </c>
      <c r="K475" s="31" t="s">
        <v>76</v>
      </c>
      <c r="L475" s="31"/>
      <c r="M475" s="32" t="s">
        <v>119</v>
      </c>
      <c r="N475" s="32"/>
      <c r="O475" s="31">
        <v>50</v>
      </c>
      <c r="P475" s="11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3"/>
      <c r="V475" s="33"/>
      <c r="W475" s="34" t="s">
        <v>69</v>
      </c>
      <c r="X475" s="797">
        <v>0</v>
      </c>
      <c r="Y475" s="798">
        <f>IFERROR(IF(X475="",0,CEILING((X475/$H475),1)*$H475),"")</f>
        <v>0</v>
      </c>
      <c r="Z475" s="35" t="str">
        <f>IFERROR(IF(Y475=0,"",ROUNDUP(Y475/H475,0)*0.00651),"")</f>
        <v/>
      </c>
      <c r="AA475" s="55"/>
      <c r="AB475" s="56"/>
      <c r="AC475" s="549" t="s">
        <v>752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6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6" t="s">
        <v>69</v>
      </c>
      <c r="X477" s="799">
        <f>IFERROR(SUM(X475:X475),"0")</f>
        <v>0</v>
      </c>
      <c r="Y477" s="799">
        <f>IFERROR(SUM(Y475:Y475),"0")</f>
        <v>0</v>
      </c>
      <c r="Z477" s="36"/>
      <c r="AA477" s="800"/>
      <c r="AB477" s="800"/>
      <c r="AC477" s="800"/>
    </row>
    <row r="478" spans="1:68" ht="14.25" customHeight="1" x14ac:dyDescent="0.25">
      <c r="A478" s="822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0"/>
      <c r="AB478" s="790"/>
      <c r="AC478" s="790"/>
    </row>
    <row r="479" spans="1:68" ht="27" customHeight="1" x14ac:dyDescent="0.25">
      <c r="A479" s="53" t="s">
        <v>753</v>
      </c>
      <c r="B479" s="53" t="s">
        <v>754</v>
      </c>
      <c r="C479" s="30">
        <v>4301031405</v>
      </c>
      <c r="D479" s="804">
        <v>4680115886100</v>
      </c>
      <c r="E479" s="805"/>
      <c r="F479" s="796">
        <v>0.9</v>
      </c>
      <c r="G479" s="31">
        <v>6</v>
      </c>
      <c r="H479" s="796">
        <v>5.4</v>
      </c>
      <c r="I479" s="796">
        <v>5.61</v>
      </c>
      <c r="J479" s="31">
        <v>132</v>
      </c>
      <c r="K479" s="31" t="s">
        <v>126</v>
      </c>
      <c r="L479" s="31"/>
      <c r="M479" s="32" t="s">
        <v>68</v>
      </c>
      <c r="N479" s="32"/>
      <c r="O479" s="31">
        <v>50</v>
      </c>
      <c r="P479" s="925" t="s">
        <v>755</v>
      </c>
      <c r="Q479" s="802"/>
      <c r="R479" s="802"/>
      <c r="S479" s="802"/>
      <c r="T479" s="803"/>
      <c r="U479" s="33"/>
      <c r="V479" s="33"/>
      <c r="W479" s="34" t="s">
        <v>69</v>
      </c>
      <c r="X479" s="797">
        <v>20</v>
      </c>
      <c r="Y479" s="798">
        <f t="shared" ref="Y479:Y499" si="98">IFERROR(IF(X479="",0,CEILING((X479/$H479),1)*$H479),"")</f>
        <v>21.6</v>
      </c>
      <c r="Z479" s="35">
        <f>IFERROR(IF(Y479=0,"",ROUNDUP(Y479/H479,0)*0.00902),"")</f>
        <v>3.6080000000000001E-2</v>
      </c>
      <c r="AA479" s="55"/>
      <c r="AB479" s="56"/>
      <c r="AC479" s="551" t="s">
        <v>756</v>
      </c>
      <c r="AG479" s="63"/>
      <c r="AJ479" s="66"/>
      <c r="AK479" s="66">
        <v>0</v>
      </c>
      <c r="BB479" s="552" t="s">
        <v>1</v>
      </c>
      <c r="BM479" s="63">
        <f t="shared" ref="BM479:BM499" si="99">IFERROR(X479*I479/H479,"0")</f>
        <v>20.777777777777779</v>
      </c>
      <c r="BN479" s="63">
        <f t="shared" ref="BN479:BN499" si="100">IFERROR(Y479*I479/H479,"0")</f>
        <v>22.44</v>
      </c>
      <c r="BO479" s="63">
        <f t="shared" ref="BO479:BO499" si="101">IFERROR(1/J479*(X479/H479),"0")</f>
        <v>2.8058361391694722E-2</v>
      </c>
      <c r="BP479" s="63">
        <f t="shared" ref="BP479:BP499" si="102">IFERROR(1/J479*(Y479/H479),"0")</f>
        <v>3.0303030303030304E-2</v>
      </c>
    </row>
    <row r="480" spans="1:68" ht="27" customHeight="1" x14ac:dyDescent="0.25">
      <c r="A480" s="53" t="s">
        <v>757</v>
      </c>
      <c r="B480" s="53" t="s">
        <v>758</v>
      </c>
      <c r="C480" s="30">
        <v>4301031406</v>
      </c>
      <c r="D480" s="804">
        <v>4680115886117</v>
      </c>
      <c r="E480" s="805"/>
      <c r="F480" s="796">
        <v>0.9</v>
      </c>
      <c r="G480" s="31">
        <v>6</v>
      </c>
      <c r="H480" s="796">
        <v>5.4</v>
      </c>
      <c r="I480" s="796">
        <v>5.61</v>
      </c>
      <c r="J480" s="31">
        <v>132</v>
      </c>
      <c r="K480" s="31" t="s">
        <v>126</v>
      </c>
      <c r="L480" s="31"/>
      <c r="M480" s="32" t="s">
        <v>68</v>
      </c>
      <c r="N480" s="32"/>
      <c r="O480" s="31">
        <v>50</v>
      </c>
      <c r="P480" s="952" t="s">
        <v>759</v>
      </c>
      <c r="Q480" s="802"/>
      <c r="R480" s="802"/>
      <c r="S480" s="802"/>
      <c r="T480" s="803"/>
      <c r="U480" s="33"/>
      <c r="V480" s="33"/>
      <c r="W480" s="34" t="s">
        <v>69</v>
      </c>
      <c r="X480" s="797">
        <v>15</v>
      </c>
      <c r="Y480" s="798">
        <f t="shared" si="98"/>
        <v>16.200000000000003</v>
      </c>
      <c r="Z480" s="35">
        <f>IFERROR(IF(Y480=0,"",ROUNDUP(Y480/H480,0)*0.00902),"")</f>
        <v>2.7060000000000001E-2</v>
      </c>
      <c r="AA480" s="55"/>
      <c r="AB480" s="56"/>
      <c r="AC480" s="553" t="s">
        <v>760</v>
      </c>
      <c r="AG480" s="63"/>
      <c r="AJ480" s="66"/>
      <c r="AK480" s="66">
        <v>0</v>
      </c>
      <c r="BB480" s="554" t="s">
        <v>1</v>
      </c>
      <c r="BM480" s="63">
        <f t="shared" si="99"/>
        <v>15.583333333333334</v>
      </c>
      <c r="BN480" s="63">
        <f t="shared" si="100"/>
        <v>16.830000000000002</v>
      </c>
      <c r="BO480" s="63">
        <f t="shared" si="101"/>
        <v>2.1043771043771045E-2</v>
      </c>
      <c r="BP480" s="63">
        <f t="shared" si="102"/>
        <v>2.2727272727272731E-2</v>
      </c>
    </row>
    <row r="481" spans="1:68" ht="27" customHeight="1" x14ac:dyDescent="0.25">
      <c r="A481" s="53" t="s">
        <v>757</v>
      </c>
      <c r="B481" s="53" t="s">
        <v>761</v>
      </c>
      <c r="C481" s="30">
        <v>4301031382</v>
      </c>
      <c r="D481" s="804">
        <v>4680115886117</v>
      </c>
      <c r="E481" s="805"/>
      <c r="F481" s="796">
        <v>0.9</v>
      </c>
      <c r="G481" s="31">
        <v>6</v>
      </c>
      <c r="H481" s="796">
        <v>5.4</v>
      </c>
      <c r="I481" s="796">
        <v>5.61</v>
      </c>
      <c r="J481" s="31">
        <v>120</v>
      </c>
      <c r="K481" s="31" t="s">
        <v>126</v>
      </c>
      <c r="L481" s="31"/>
      <c r="M481" s="32" t="s">
        <v>68</v>
      </c>
      <c r="N481" s="32"/>
      <c r="O481" s="31">
        <v>50</v>
      </c>
      <c r="P481" s="932" t="s">
        <v>759</v>
      </c>
      <c r="Q481" s="802"/>
      <c r="R481" s="802"/>
      <c r="S481" s="802"/>
      <c r="T481" s="803"/>
      <c r="U481" s="33"/>
      <c r="V481" s="33"/>
      <c r="W481" s="34" t="s">
        <v>69</v>
      </c>
      <c r="X481" s="797">
        <v>0</v>
      </c>
      <c r="Y481" s="798">
        <f t="shared" si="98"/>
        <v>0</v>
      </c>
      <c r="Z481" s="35" t="str">
        <f>IFERROR(IF(Y481=0,"",ROUNDUP(Y481/H481,0)*0.00937),"")</f>
        <v/>
      </c>
      <c r="AA481" s="55"/>
      <c r="AB481" s="56"/>
      <c r="AC481" s="555" t="s">
        <v>760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customHeight="1" x14ac:dyDescent="0.25">
      <c r="A482" s="53" t="s">
        <v>762</v>
      </c>
      <c r="B482" s="53" t="s">
        <v>763</v>
      </c>
      <c r="C482" s="30">
        <v>4301031325</v>
      </c>
      <c r="D482" s="804">
        <v>4607091389746</v>
      </c>
      <c r="E482" s="805"/>
      <c r="F482" s="796">
        <v>0.7</v>
      </c>
      <c r="G482" s="31">
        <v>6</v>
      </c>
      <c r="H482" s="796">
        <v>4.2</v>
      </c>
      <c r="I482" s="796">
        <v>4.4400000000000004</v>
      </c>
      <c r="J482" s="31">
        <v>132</v>
      </c>
      <c r="K482" s="31" t="s">
        <v>126</v>
      </c>
      <c r="L482" s="31"/>
      <c r="M482" s="32" t="s">
        <v>68</v>
      </c>
      <c r="N482" s="32"/>
      <c r="O482" s="31">
        <v>50</v>
      </c>
      <c r="P482" s="8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3"/>
      <c r="V482" s="33"/>
      <c r="W482" s="34" t="s">
        <v>69</v>
      </c>
      <c r="X482" s="797">
        <v>70</v>
      </c>
      <c r="Y482" s="798">
        <f t="shared" si="98"/>
        <v>71.400000000000006</v>
      </c>
      <c r="Z482" s="35">
        <f>IFERROR(IF(Y482=0,"",ROUNDUP(Y482/H482,0)*0.00902),"")</f>
        <v>0.15334</v>
      </c>
      <c r="AA482" s="55"/>
      <c r="AB482" s="56"/>
      <c r="AC482" s="557" t="s">
        <v>764</v>
      </c>
      <c r="AG482" s="63"/>
      <c r="AJ482" s="66"/>
      <c r="AK482" s="66">
        <v>0</v>
      </c>
      <c r="BB482" s="558" t="s">
        <v>1</v>
      </c>
      <c r="BM482" s="63">
        <f t="shared" si="99"/>
        <v>74</v>
      </c>
      <c r="BN482" s="63">
        <f t="shared" si="100"/>
        <v>75.480000000000018</v>
      </c>
      <c r="BO482" s="63">
        <f t="shared" si="101"/>
        <v>0.12626262626262624</v>
      </c>
      <c r="BP482" s="63">
        <f t="shared" si="102"/>
        <v>0.12878787878787878</v>
      </c>
    </row>
    <row r="483" spans="1:68" ht="27" customHeight="1" x14ac:dyDescent="0.25">
      <c r="A483" s="53" t="s">
        <v>762</v>
      </c>
      <c r="B483" s="53" t="s">
        <v>765</v>
      </c>
      <c r="C483" s="30">
        <v>4301031356</v>
      </c>
      <c r="D483" s="804">
        <v>4607091389746</v>
      </c>
      <c r="E483" s="805"/>
      <c r="F483" s="796">
        <v>0.7</v>
      </c>
      <c r="G483" s="31">
        <v>6</v>
      </c>
      <c r="H483" s="796">
        <v>4.2</v>
      </c>
      <c r="I483" s="796">
        <v>4.4400000000000004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3"/>
      <c r="V483" s="33"/>
      <c r="W483" s="34" t="s">
        <v>69</v>
      </c>
      <c r="X483" s="797">
        <v>0</v>
      </c>
      <c r="Y483" s="798">
        <f t="shared" si="98"/>
        <v>0</v>
      </c>
      <c r="Z483" s="35" t="str">
        <f>IFERROR(IF(Y483=0,"",ROUNDUP(Y483/H483,0)*0.00902),"")</f>
        <v/>
      </c>
      <c r="AA483" s="55"/>
      <c r="AB483" s="56"/>
      <c r="AC483" s="559" t="s">
        <v>764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customHeight="1" x14ac:dyDescent="0.25">
      <c r="A484" s="53" t="s">
        <v>766</v>
      </c>
      <c r="B484" s="53" t="s">
        <v>767</v>
      </c>
      <c r="C484" s="30">
        <v>4301031335</v>
      </c>
      <c r="D484" s="804">
        <v>4680115883147</v>
      </c>
      <c r="E484" s="805"/>
      <c r="F484" s="796">
        <v>0.28000000000000003</v>
      </c>
      <c r="G484" s="31">
        <v>6</v>
      </c>
      <c r="H484" s="796">
        <v>1.68</v>
      </c>
      <c r="I484" s="796">
        <v>1.81</v>
      </c>
      <c r="J484" s="31">
        <v>234</v>
      </c>
      <c r="K484" s="31" t="s">
        <v>67</v>
      </c>
      <c r="L484" s="31"/>
      <c r="M484" s="32" t="s">
        <v>68</v>
      </c>
      <c r="N484" s="32"/>
      <c r="O484" s="31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3"/>
      <c r="V484" s="33"/>
      <c r="W484" s="34" t="s">
        <v>69</v>
      </c>
      <c r="X484" s="797">
        <v>0</v>
      </c>
      <c r="Y484" s="798">
        <f t="shared" si="98"/>
        <v>0</v>
      </c>
      <c r="Z484" s="35" t="str">
        <f t="shared" ref="Z484:Z499" si="103">IFERROR(IF(Y484=0,"",ROUNDUP(Y484/H484,0)*0.00502),"")</f>
        <v/>
      </c>
      <c r="AA484" s="55"/>
      <c r="AB484" s="56"/>
      <c r="AC484" s="561" t="s">
        <v>756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customHeight="1" x14ac:dyDescent="0.25">
      <c r="A485" s="53" t="s">
        <v>766</v>
      </c>
      <c r="B485" s="53" t="s">
        <v>768</v>
      </c>
      <c r="C485" s="30">
        <v>4301031366</v>
      </c>
      <c r="D485" s="804">
        <v>4680115883147</v>
      </c>
      <c r="E485" s="805"/>
      <c r="F485" s="796">
        <v>0.28000000000000003</v>
      </c>
      <c r="G485" s="31">
        <v>6</v>
      </c>
      <c r="H485" s="796">
        <v>1.68</v>
      </c>
      <c r="I485" s="796">
        <v>1.81</v>
      </c>
      <c r="J485" s="31">
        <v>234</v>
      </c>
      <c r="K485" s="31" t="s">
        <v>67</v>
      </c>
      <c r="L485" s="31"/>
      <c r="M485" s="32" t="s">
        <v>68</v>
      </c>
      <c r="N485" s="32"/>
      <c r="O485" s="31">
        <v>50</v>
      </c>
      <c r="P485" s="1082" t="s">
        <v>769</v>
      </c>
      <c r="Q485" s="802"/>
      <c r="R485" s="802"/>
      <c r="S485" s="802"/>
      <c r="T485" s="803"/>
      <c r="U485" s="33"/>
      <c r="V485" s="33"/>
      <c r="W485" s="34" t="s">
        <v>69</v>
      </c>
      <c r="X485" s="797">
        <v>0</v>
      </c>
      <c r="Y485" s="798">
        <f t="shared" si="98"/>
        <v>0</v>
      </c>
      <c r="Z485" s="35" t="str">
        <f t="shared" si="103"/>
        <v/>
      </c>
      <c r="AA485" s="55"/>
      <c r="AB485" s="56"/>
      <c r="AC485" s="563" t="s">
        <v>756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customHeight="1" x14ac:dyDescent="0.25">
      <c r="A486" s="53" t="s">
        <v>770</v>
      </c>
      <c r="B486" s="53" t="s">
        <v>771</v>
      </c>
      <c r="C486" s="30">
        <v>4301031330</v>
      </c>
      <c r="D486" s="804">
        <v>4607091384338</v>
      </c>
      <c r="E486" s="805"/>
      <c r="F486" s="796">
        <v>0.35</v>
      </c>
      <c r="G486" s="31">
        <v>6</v>
      </c>
      <c r="H486" s="796">
        <v>2.1</v>
      </c>
      <c r="I486" s="796">
        <v>2.23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119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3"/>
      <c r="V486" s="33"/>
      <c r="W486" s="34" t="s">
        <v>69</v>
      </c>
      <c r="X486" s="797">
        <v>0</v>
      </c>
      <c r="Y486" s="798">
        <f t="shared" si="98"/>
        <v>0</v>
      </c>
      <c r="Z486" s="35" t="str">
        <f t="shared" si="103"/>
        <v/>
      </c>
      <c r="AA486" s="55"/>
      <c r="AB486" s="56"/>
      <c r="AC486" s="565" t="s">
        <v>756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customHeight="1" x14ac:dyDescent="0.25">
      <c r="A487" s="53" t="s">
        <v>770</v>
      </c>
      <c r="B487" s="53" t="s">
        <v>772</v>
      </c>
      <c r="C487" s="30">
        <v>4301031362</v>
      </c>
      <c r="D487" s="804">
        <v>4607091384338</v>
      </c>
      <c r="E487" s="805"/>
      <c r="F487" s="796">
        <v>0.35</v>
      </c>
      <c r="G487" s="31">
        <v>6</v>
      </c>
      <c r="H487" s="796">
        <v>2.1</v>
      </c>
      <c r="I487" s="796">
        <v>2.23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108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3"/>
      <c r="V487" s="33"/>
      <c r="W487" s="34" t="s">
        <v>69</v>
      </c>
      <c r="X487" s="797">
        <v>0</v>
      </c>
      <c r="Y487" s="798">
        <f t="shared" si="98"/>
        <v>0</v>
      </c>
      <c r="Z487" s="35" t="str">
        <f t="shared" si="103"/>
        <v/>
      </c>
      <c r="AA487" s="55"/>
      <c r="AB487" s="56"/>
      <c r="AC487" s="567" t="s">
        <v>756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37.5" customHeight="1" x14ac:dyDescent="0.25">
      <c r="A488" s="53" t="s">
        <v>773</v>
      </c>
      <c r="B488" s="53" t="s">
        <v>774</v>
      </c>
      <c r="C488" s="30">
        <v>4301031374</v>
      </c>
      <c r="D488" s="804">
        <v>4680115883154</v>
      </c>
      <c r="E488" s="805"/>
      <c r="F488" s="796">
        <v>0.28000000000000003</v>
      </c>
      <c r="G488" s="31">
        <v>6</v>
      </c>
      <c r="H488" s="796">
        <v>1.68</v>
      </c>
      <c r="I488" s="79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129" t="s">
        <v>775</v>
      </c>
      <c r="Q488" s="802"/>
      <c r="R488" s="802"/>
      <c r="S488" s="802"/>
      <c r="T488" s="803"/>
      <c r="U488" s="33"/>
      <c r="V488" s="33"/>
      <c r="W488" s="34" t="s">
        <v>69</v>
      </c>
      <c r="X488" s="797">
        <v>0</v>
      </c>
      <c r="Y488" s="798">
        <f t="shared" si="98"/>
        <v>0</v>
      </c>
      <c r="Z488" s="35" t="str">
        <f t="shared" si="103"/>
        <v/>
      </c>
      <c r="AA488" s="55"/>
      <c r="AB488" s="56"/>
      <c r="AC488" s="569" t="s">
        <v>776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37.5" customHeight="1" x14ac:dyDescent="0.25">
      <c r="A489" s="53" t="s">
        <v>773</v>
      </c>
      <c r="B489" s="53" t="s">
        <v>777</v>
      </c>
      <c r="C489" s="30">
        <v>4301031336</v>
      </c>
      <c r="D489" s="804">
        <v>4680115883154</v>
      </c>
      <c r="E489" s="805"/>
      <c r="F489" s="796">
        <v>0.28000000000000003</v>
      </c>
      <c r="G489" s="31">
        <v>6</v>
      </c>
      <c r="H489" s="796">
        <v>1.68</v>
      </c>
      <c r="I489" s="79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2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2"/>
      <c r="R489" s="802"/>
      <c r="S489" s="802"/>
      <c r="T489" s="803"/>
      <c r="U489" s="33"/>
      <c r="V489" s="33"/>
      <c r="W489" s="34" t="s">
        <v>69</v>
      </c>
      <c r="X489" s="797">
        <v>0</v>
      </c>
      <c r="Y489" s="798">
        <f t="shared" si="98"/>
        <v>0</v>
      </c>
      <c r="Z489" s="35" t="str">
        <f t="shared" si="103"/>
        <v/>
      </c>
      <c r="AA489" s="55"/>
      <c r="AB489" s="56"/>
      <c r="AC489" s="571" t="s">
        <v>776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37.5" customHeight="1" x14ac:dyDescent="0.25">
      <c r="A490" s="53" t="s">
        <v>778</v>
      </c>
      <c r="B490" s="53" t="s">
        <v>779</v>
      </c>
      <c r="C490" s="30">
        <v>4301031331</v>
      </c>
      <c r="D490" s="804">
        <v>4607091389524</v>
      </c>
      <c r="E490" s="805"/>
      <c r="F490" s="796">
        <v>0.35</v>
      </c>
      <c r="G490" s="31">
        <v>6</v>
      </c>
      <c r="H490" s="796">
        <v>2.1</v>
      </c>
      <c r="I490" s="79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3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3"/>
      <c r="V490" s="33"/>
      <c r="W490" s="34" t="s">
        <v>69</v>
      </c>
      <c r="X490" s="797">
        <v>0</v>
      </c>
      <c r="Y490" s="798">
        <f t="shared" si="98"/>
        <v>0</v>
      </c>
      <c r="Z490" s="35" t="str">
        <f t="shared" si="103"/>
        <v/>
      </c>
      <c r="AA490" s="55"/>
      <c r="AB490" s="56"/>
      <c r="AC490" s="573" t="s">
        <v>776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37.5" customHeight="1" x14ac:dyDescent="0.25">
      <c r="A491" s="53" t="s">
        <v>778</v>
      </c>
      <c r="B491" s="53" t="s">
        <v>780</v>
      </c>
      <c r="C491" s="30">
        <v>4301031361</v>
      </c>
      <c r="D491" s="804">
        <v>4607091389524</v>
      </c>
      <c r="E491" s="805"/>
      <c r="F491" s="796">
        <v>0.35</v>
      </c>
      <c r="G491" s="31">
        <v>6</v>
      </c>
      <c r="H491" s="796">
        <v>2.1</v>
      </c>
      <c r="I491" s="79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3"/>
      <c r="V491" s="33"/>
      <c r="W491" s="34" t="s">
        <v>69</v>
      </c>
      <c r="X491" s="797">
        <v>0</v>
      </c>
      <c r="Y491" s="798">
        <f t="shared" si="98"/>
        <v>0</v>
      </c>
      <c r="Z491" s="35" t="str">
        <f t="shared" si="103"/>
        <v/>
      </c>
      <c r="AA491" s="55"/>
      <c r="AB491" s="56"/>
      <c r="AC491" s="575" t="s">
        <v>776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27" customHeight="1" x14ac:dyDescent="0.25">
      <c r="A492" s="53" t="s">
        <v>781</v>
      </c>
      <c r="B492" s="53" t="s">
        <v>782</v>
      </c>
      <c r="C492" s="30">
        <v>4301031337</v>
      </c>
      <c r="D492" s="804">
        <v>4680115883161</v>
      </c>
      <c r="E492" s="805"/>
      <c r="F492" s="796">
        <v>0.28000000000000003</v>
      </c>
      <c r="G492" s="31">
        <v>6</v>
      </c>
      <c r="H492" s="796">
        <v>1.68</v>
      </c>
      <c r="I492" s="79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9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3"/>
      <c r="V492" s="33"/>
      <c r="W492" s="34" t="s">
        <v>69</v>
      </c>
      <c r="X492" s="797">
        <v>0</v>
      </c>
      <c r="Y492" s="798">
        <f t="shared" si="98"/>
        <v>0</v>
      </c>
      <c r="Z492" s="35" t="str">
        <f t="shared" si="103"/>
        <v/>
      </c>
      <c r="AA492" s="55"/>
      <c r="AB492" s="56"/>
      <c r="AC492" s="577" t="s">
        <v>783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27" customHeight="1" x14ac:dyDescent="0.25">
      <c r="A493" s="53" t="s">
        <v>781</v>
      </c>
      <c r="B493" s="53" t="s">
        <v>784</v>
      </c>
      <c r="C493" s="30">
        <v>4301031364</v>
      </c>
      <c r="D493" s="804">
        <v>4680115883161</v>
      </c>
      <c r="E493" s="805"/>
      <c r="F493" s="796">
        <v>0.28000000000000003</v>
      </c>
      <c r="G493" s="31">
        <v>6</v>
      </c>
      <c r="H493" s="796">
        <v>1.68</v>
      </c>
      <c r="I493" s="79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64" t="s">
        <v>785</v>
      </c>
      <c r="Q493" s="802"/>
      <c r="R493" s="802"/>
      <c r="S493" s="802"/>
      <c r="T493" s="803"/>
      <c r="U493" s="33"/>
      <c r="V493" s="33"/>
      <c r="W493" s="34" t="s">
        <v>69</v>
      </c>
      <c r="X493" s="797">
        <v>0</v>
      </c>
      <c r="Y493" s="798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27" customHeight="1" x14ac:dyDescent="0.25">
      <c r="A494" s="53" t="s">
        <v>786</v>
      </c>
      <c r="B494" s="53" t="s">
        <v>787</v>
      </c>
      <c r="C494" s="30">
        <v>4301031333</v>
      </c>
      <c r="D494" s="804">
        <v>4607091389531</v>
      </c>
      <c r="E494" s="805"/>
      <c r="F494" s="796">
        <v>0.35</v>
      </c>
      <c r="G494" s="31">
        <v>6</v>
      </c>
      <c r="H494" s="796">
        <v>2.1</v>
      </c>
      <c r="I494" s="796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3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3"/>
      <c r="V494" s="33"/>
      <c r="W494" s="34" t="s">
        <v>69</v>
      </c>
      <c r="X494" s="797">
        <v>0</v>
      </c>
      <c r="Y494" s="798">
        <f t="shared" si="98"/>
        <v>0</v>
      </c>
      <c r="Z494" s="35" t="str">
        <f t="shared" si="103"/>
        <v/>
      </c>
      <c r="AA494" s="55"/>
      <c r="AB494" s="56"/>
      <c r="AC494" s="581" t="s">
        <v>788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27" customHeight="1" x14ac:dyDescent="0.25">
      <c r="A495" s="53" t="s">
        <v>786</v>
      </c>
      <c r="B495" s="53" t="s">
        <v>789</v>
      </c>
      <c r="C495" s="30">
        <v>4301031358</v>
      </c>
      <c r="D495" s="804">
        <v>4607091389531</v>
      </c>
      <c r="E495" s="805"/>
      <c r="F495" s="796">
        <v>0.35</v>
      </c>
      <c r="G495" s="31">
        <v>6</v>
      </c>
      <c r="H495" s="796">
        <v>2.1</v>
      </c>
      <c r="I495" s="79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3"/>
      <c r="V495" s="33"/>
      <c r="W495" s="34" t="s">
        <v>69</v>
      </c>
      <c r="X495" s="797">
        <v>0</v>
      </c>
      <c r="Y495" s="798">
        <f t="shared" si="98"/>
        <v>0</v>
      </c>
      <c r="Z495" s="35" t="str">
        <f t="shared" si="103"/>
        <v/>
      </c>
      <c r="AA495" s="55"/>
      <c r="AB495" s="56"/>
      <c r="AC495" s="583" t="s">
        <v>788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customHeight="1" x14ac:dyDescent="0.25">
      <c r="A496" s="53" t="s">
        <v>790</v>
      </c>
      <c r="B496" s="53" t="s">
        <v>791</v>
      </c>
      <c r="C496" s="30">
        <v>4301031360</v>
      </c>
      <c r="D496" s="804">
        <v>4607091384345</v>
      </c>
      <c r="E496" s="805"/>
      <c r="F496" s="796">
        <v>0.35</v>
      </c>
      <c r="G496" s="31">
        <v>6</v>
      </c>
      <c r="H496" s="796">
        <v>2.1</v>
      </c>
      <c r="I496" s="79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3"/>
      <c r="V496" s="33"/>
      <c r="W496" s="34" t="s">
        <v>69</v>
      </c>
      <c r="X496" s="797">
        <v>0</v>
      </c>
      <c r="Y496" s="798">
        <f t="shared" si="98"/>
        <v>0</v>
      </c>
      <c r="Z496" s="35" t="str">
        <f t="shared" si="103"/>
        <v/>
      </c>
      <c r="AA496" s="55"/>
      <c r="AB496" s="56"/>
      <c r="AC496" s="585" t="s">
        <v>783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customHeight="1" x14ac:dyDescent="0.25">
      <c r="A497" s="53" t="s">
        <v>792</v>
      </c>
      <c r="B497" s="53" t="s">
        <v>793</v>
      </c>
      <c r="C497" s="30">
        <v>4301031255</v>
      </c>
      <c r="D497" s="804">
        <v>4680115883185</v>
      </c>
      <c r="E497" s="805"/>
      <c r="F497" s="796">
        <v>0.28000000000000003</v>
      </c>
      <c r="G497" s="31">
        <v>6</v>
      </c>
      <c r="H497" s="796">
        <v>1.68</v>
      </c>
      <c r="I497" s="79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45</v>
      </c>
      <c r="P497" s="121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3"/>
      <c r="V497" s="33"/>
      <c r="W497" s="34" t="s">
        <v>69</v>
      </c>
      <c r="X497" s="797">
        <v>0</v>
      </c>
      <c r="Y497" s="798">
        <f t="shared" si="98"/>
        <v>0</v>
      </c>
      <c r="Z497" s="35" t="str">
        <f t="shared" si="103"/>
        <v/>
      </c>
      <c r="AA497" s="55"/>
      <c r="AB497" s="56"/>
      <c r="AC497" s="587" t="s">
        <v>794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customHeight="1" x14ac:dyDescent="0.25">
      <c r="A498" s="53" t="s">
        <v>792</v>
      </c>
      <c r="B498" s="53" t="s">
        <v>795</v>
      </c>
      <c r="C498" s="30">
        <v>4301031338</v>
      </c>
      <c r="D498" s="804">
        <v>4680115883185</v>
      </c>
      <c r="E498" s="805"/>
      <c r="F498" s="796">
        <v>0.28000000000000003</v>
      </c>
      <c r="G498" s="31">
        <v>6</v>
      </c>
      <c r="H498" s="796">
        <v>1.68</v>
      </c>
      <c r="I498" s="79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3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2"/>
      <c r="R498" s="802"/>
      <c r="S498" s="802"/>
      <c r="T498" s="803"/>
      <c r="U498" s="33"/>
      <c r="V498" s="33"/>
      <c r="W498" s="34" t="s">
        <v>69</v>
      </c>
      <c r="X498" s="797">
        <v>0</v>
      </c>
      <c r="Y498" s="798">
        <f t="shared" si="98"/>
        <v>0</v>
      </c>
      <c r="Z498" s="35" t="str">
        <f t="shared" si="103"/>
        <v/>
      </c>
      <c r="AA498" s="55"/>
      <c r="AB498" s="56"/>
      <c r="AC498" s="589" t="s">
        <v>760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customHeight="1" x14ac:dyDescent="0.25">
      <c r="A499" s="53" t="s">
        <v>792</v>
      </c>
      <c r="B499" s="53" t="s">
        <v>796</v>
      </c>
      <c r="C499" s="30">
        <v>4301031368</v>
      </c>
      <c r="D499" s="804">
        <v>4680115883185</v>
      </c>
      <c r="E499" s="805"/>
      <c r="F499" s="796">
        <v>0.28000000000000003</v>
      </c>
      <c r="G499" s="31">
        <v>6</v>
      </c>
      <c r="H499" s="796">
        <v>1.68</v>
      </c>
      <c r="I499" s="796">
        <v>1.81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223" t="s">
        <v>797</v>
      </c>
      <c r="Q499" s="802"/>
      <c r="R499" s="802"/>
      <c r="S499" s="802"/>
      <c r="T499" s="803"/>
      <c r="U499" s="33"/>
      <c r="V499" s="33"/>
      <c r="W499" s="34" t="s">
        <v>69</v>
      </c>
      <c r="X499" s="797">
        <v>0</v>
      </c>
      <c r="Y499" s="798">
        <f t="shared" si="98"/>
        <v>0</v>
      </c>
      <c r="Z499" s="35" t="str">
        <f t="shared" si="103"/>
        <v/>
      </c>
      <c r="AA499" s="55"/>
      <c r="AB499" s="56"/>
      <c r="AC499" s="591" t="s">
        <v>760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6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23.148148148148145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24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0.21648000000000001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6" t="s">
        <v>69</v>
      </c>
      <c r="X501" s="799">
        <f>IFERROR(SUM(X479:X499),"0")</f>
        <v>105</v>
      </c>
      <c r="Y501" s="799">
        <f>IFERROR(SUM(Y479:Y499),"0")</f>
        <v>109.20000000000002</v>
      </c>
      <c r="Z501" s="36"/>
      <c r="AA501" s="800"/>
      <c r="AB501" s="800"/>
      <c r="AC501" s="800"/>
    </row>
    <row r="502" spans="1:68" ht="14.25" customHeight="1" x14ac:dyDescent="0.25">
      <c r="A502" s="822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0"/>
      <c r="AB502" s="790"/>
      <c r="AC502" s="790"/>
    </row>
    <row r="503" spans="1:68" ht="27" customHeight="1" x14ac:dyDescent="0.25">
      <c r="A503" s="53" t="s">
        <v>798</v>
      </c>
      <c r="B503" s="53" t="s">
        <v>799</v>
      </c>
      <c r="C503" s="30">
        <v>4301051284</v>
      </c>
      <c r="D503" s="804">
        <v>4607091384352</v>
      </c>
      <c r="E503" s="805"/>
      <c r="F503" s="796">
        <v>0.6</v>
      </c>
      <c r="G503" s="31">
        <v>4</v>
      </c>
      <c r="H503" s="796">
        <v>2.4</v>
      </c>
      <c r="I503" s="796">
        <v>2.6459999999999999</v>
      </c>
      <c r="J503" s="31">
        <v>132</v>
      </c>
      <c r="K503" s="31" t="s">
        <v>126</v>
      </c>
      <c r="L503" s="31"/>
      <c r="M503" s="32" t="s">
        <v>77</v>
      </c>
      <c r="N503" s="32"/>
      <c r="O503" s="31">
        <v>45</v>
      </c>
      <c r="P503" s="10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3"/>
      <c r="V503" s="33"/>
      <c r="W503" s="34" t="s">
        <v>69</v>
      </c>
      <c r="X503" s="797">
        <v>0</v>
      </c>
      <c r="Y503" s="798">
        <f>IFERROR(IF(X503="",0,CEILING((X503/$H503),1)*$H503),"")</f>
        <v>0</v>
      </c>
      <c r="Z503" s="35" t="str">
        <f>IFERROR(IF(Y503=0,"",ROUNDUP(Y503/H503,0)*0.00902),"")</f>
        <v/>
      </c>
      <c r="AA503" s="55"/>
      <c r="AB503" s="56"/>
      <c r="AC503" s="593" t="s">
        <v>800</v>
      </c>
      <c r="AG503" s="63"/>
      <c r="AJ503" s="66"/>
      <c r="AK503" s="66">
        <v>0</v>
      </c>
      <c r="BB503" s="594" t="s">
        <v>1</v>
      </c>
      <c r="BM503" s="63">
        <f>IFERROR(X503*I503/H503,"0")</f>
        <v>0</v>
      </c>
      <c r="BN503" s="63">
        <f>IFERROR(Y503*I503/H503,"0")</f>
        <v>0</v>
      </c>
      <c r="BO503" s="63">
        <f>IFERROR(1/J503*(X503/H503),"0")</f>
        <v>0</v>
      </c>
      <c r="BP503" s="63">
        <f>IFERROR(1/J503*(Y503/H503),"0")</f>
        <v>0</v>
      </c>
    </row>
    <row r="504" spans="1:68" ht="27" customHeight="1" x14ac:dyDescent="0.25">
      <c r="A504" s="53" t="s">
        <v>801</v>
      </c>
      <c r="B504" s="53" t="s">
        <v>802</v>
      </c>
      <c r="C504" s="30">
        <v>4301051431</v>
      </c>
      <c r="D504" s="804">
        <v>4607091389654</v>
      </c>
      <c r="E504" s="805"/>
      <c r="F504" s="796">
        <v>0.33</v>
      </c>
      <c r="G504" s="31">
        <v>6</v>
      </c>
      <c r="H504" s="796">
        <v>1.98</v>
      </c>
      <c r="I504" s="796">
        <v>2.238</v>
      </c>
      <c r="J504" s="31">
        <v>182</v>
      </c>
      <c r="K504" s="31" t="s">
        <v>76</v>
      </c>
      <c r="L504" s="31"/>
      <c r="M504" s="32" t="s">
        <v>77</v>
      </c>
      <c r="N504" s="32"/>
      <c r="O504" s="31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3"/>
      <c r="V504" s="33"/>
      <c r="W504" s="34" t="s">
        <v>69</v>
      </c>
      <c r="X504" s="797">
        <v>0</v>
      </c>
      <c r="Y504" s="798">
        <f>IFERROR(IF(X504="",0,CEILING((X504/$H504),1)*$H504),"")</f>
        <v>0</v>
      </c>
      <c r="Z504" s="35" t="str">
        <f>IFERROR(IF(Y504=0,"",ROUNDUP(Y504/H504,0)*0.00651),"")</f>
        <v/>
      </c>
      <c r="AA504" s="55"/>
      <c r="AB504" s="56"/>
      <c r="AC504" s="595" t="s">
        <v>803</v>
      </c>
      <c r="AG504" s="63"/>
      <c r="AJ504" s="66"/>
      <c r="AK504" s="66">
        <v>0</v>
      </c>
      <c r="BB504" s="596" t="s">
        <v>1</v>
      </c>
      <c r="BM504" s="63">
        <f>IFERROR(X504*I504/H504,"0")</f>
        <v>0</v>
      </c>
      <c r="BN504" s="63">
        <f>IFERROR(Y504*I504/H504,"0")</f>
        <v>0</v>
      </c>
      <c r="BO504" s="63">
        <f>IFERROR(1/J504*(X504/H504),"0")</f>
        <v>0</v>
      </c>
      <c r="BP504" s="63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6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6" t="s">
        <v>69</v>
      </c>
      <c r="X506" s="799">
        <f>IFERROR(SUM(X503:X504),"0")</f>
        <v>0</v>
      </c>
      <c r="Y506" s="799">
        <f>IFERROR(SUM(Y503:Y504),"0")</f>
        <v>0</v>
      </c>
      <c r="Z506" s="36"/>
      <c r="AA506" s="800"/>
      <c r="AB506" s="800"/>
      <c r="AC506" s="800"/>
    </row>
    <row r="507" spans="1:68" ht="14.25" customHeight="1" x14ac:dyDescent="0.25">
      <c r="A507" s="822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0"/>
      <c r="AB507" s="790"/>
      <c r="AC507" s="790"/>
    </row>
    <row r="508" spans="1:68" ht="27" customHeight="1" x14ac:dyDescent="0.25">
      <c r="A508" s="53" t="s">
        <v>804</v>
      </c>
      <c r="B508" s="53" t="s">
        <v>805</v>
      </c>
      <c r="C508" s="30">
        <v>4301032045</v>
      </c>
      <c r="D508" s="804">
        <v>4680115884335</v>
      </c>
      <c r="E508" s="805"/>
      <c r="F508" s="796">
        <v>0.06</v>
      </c>
      <c r="G508" s="31">
        <v>20</v>
      </c>
      <c r="H508" s="796">
        <v>1.2</v>
      </c>
      <c r="I508" s="796">
        <v>1.8</v>
      </c>
      <c r="J508" s="31">
        <v>200</v>
      </c>
      <c r="K508" s="31" t="s">
        <v>806</v>
      </c>
      <c r="L508" s="31"/>
      <c r="M508" s="32" t="s">
        <v>807</v>
      </c>
      <c r="N508" s="32"/>
      <c r="O508" s="31">
        <v>60</v>
      </c>
      <c r="P508" s="8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3"/>
      <c r="V508" s="33"/>
      <c r="W508" s="34" t="s">
        <v>69</v>
      </c>
      <c r="X508" s="797">
        <v>0</v>
      </c>
      <c r="Y508" s="798">
        <f>IFERROR(IF(X508="",0,CEILING((X508/$H508),1)*$H508),"")</f>
        <v>0</v>
      </c>
      <c r="Z508" s="35" t="str">
        <f>IFERROR(IF(Y508=0,"",ROUNDUP(Y508/H508,0)*0.00627),"")</f>
        <v/>
      </c>
      <c r="AA508" s="55"/>
      <c r="AB508" s="56"/>
      <c r="AC508" s="597" t="s">
        <v>808</v>
      </c>
      <c r="AG508" s="63"/>
      <c r="AJ508" s="66"/>
      <c r="AK508" s="66">
        <v>0</v>
      </c>
      <c r="BB508" s="598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customHeight="1" x14ac:dyDescent="0.25">
      <c r="A509" s="53" t="s">
        <v>809</v>
      </c>
      <c r="B509" s="53" t="s">
        <v>810</v>
      </c>
      <c r="C509" s="30">
        <v>4301170011</v>
      </c>
      <c r="D509" s="804">
        <v>4680115884113</v>
      </c>
      <c r="E509" s="805"/>
      <c r="F509" s="796">
        <v>0.11</v>
      </c>
      <c r="G509" s="31">
        <v>12</v>
      </c>
      <c r="H509" s="796">
        <v>1.32</v>
      </c>
      <c r="I509" s="796">
        <v>1.88</v>
      </c>
      <c r="J509" s="31">
        <v>200</v>
      </c>
      <c r="K509" s="31" t="s">
        <v>806</v>
      </c>
      <c r="L509" s="31"/>
      <c r="M509" s="32" t="s">
        <v>807</v>
      </c>
      <c r="N509" s="32"/>
      <c r="O509" s="31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3"/>
      <c r="V509" s="33"/>
      <c r="W509" s="34" t="s">
        <v>69</v>
      </c>
      <c r="X509" s="797">
        <v>0</v>
      </c>
      <c r="Y509" s="798">
        <f>IFERROR(IF(X509="",0,CEILING((X509/$H509),1)*$H509),"")</f>
        <v>0</v>
      </c>
      <c r="Z509" s="35" t="str">
        <f>IFERROR(IF(Y509=0,"",ROUNDUP(Y509/H509,0)*0.00627),"")</f>
        <v/>
      </c>
      <c r="AA509" s="55"/>
      <c r="AB509" s="56"/>
      <c r="AC509" s="599" t="s">
        <v>811</v>
      </c>
      <c r="AG509" s="63"/>
      <c r="AJ509" s="66"/>
      <c r="AK509" s="66">
        <v>0</v>
      </c>
      <c r="BB509" s="600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6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6" t="s">
        <v>69</v>
      </c>
      <c r="X511" s="799">
        <f>IFERROR(SUM(X508:X509),"0")</f>
        <v>0</v>
      </c>
      <c r="Y511" s="799">
        <f>IFERROR(SUM(Y508:Y509),"0")</f>
        <v>0</v>
      </c>
      <c r="Z511" s="36"/>
      <c r="AA511" s="800"/>
      <c r="AB511" s="800"/>
      <c r="AC511" s="800"/>
    </row>
    <row r="512" spans="1:68" ht="16.5" customHeight="1" x14ac:dyDescent="0.25">
      <c r="A512" s="847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3"/>
      <c r="AB512" s="793"/>
      <c r="AC512" s="793"/>
    </row>
    <row r="513" spans="1:68" ht="14.25" customHeight="1" x14ac:dyDescent="0.25">
      <c r="A513" s="822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0"/>
      <c r="AB513" s="790"/>
      <c r="AC513" s="790"/>
    </row>
    <row r="514" spans="1:68" ht="27" customHeight="1" x14ac:dyDescent="0.25">
      <c r="A514" s="53" t="s">
        <v>813</v>
      </c>
      <c r="B514" s="53" t="s">
        <v>814</v>
      </c>
      <c r="C514" s="30">
        <v>4301020315</v>
      </c>
      <c r="D514" s="804">
        <v>4607091389364</v>
      </c>
      <c r="E514" s="805"/>
      <c r="F514" s="796">
        <v>0.42</v>
      </c>
      <c r="G514" s="31">
        <v>6</v>
      </c>
      <c r="H514" s="796">
        <v>2.52</v>
      </c>
      <c r="I514" s="796">
        <v>2.73</v>
      </c>
      <c r="J514" s="31">
        <v>182</v>
      </c>
      <c r="K514" s="31" t="s">
        <v>76</v>
      </c>
      <c r="L514" s="31"/>
      <c r="M514" s="32" t="s">
        <v>68</v>
      </c>
      <c r="N514" s="32"/>
      <c r="O514" s="31">
        <v>40</v>
      </c>
      <c r="P514" s="102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3"/>
      <c r="V514" s="33"/>
      <c r="W514" s="34" t="s">
        <v>69</v>
      </c>
      <c r="X514" s="797">
        <v>0</v>
      </c>
      <c r="Y514" s="798">
        <f>IFERROR(IF(X514="",0,CEILING((X514/$H514),1)*$H514),"")</f>
        <v>0</v>
      </c>
      <c r="Z514" s="35" t="str">
        <f>IFERROR(IF(Y514=0,"",ROUNDUP(Y514/H514,0)*0.00651),"")</f>
        <v/>
      </c>
      <c r="AA514" s="55"/>
      <c r="AB514" s="56"/>
      <c r="AC514" s="601" t="s">
        <v>815</v>
      </c>
      <c r="AG514" s="63"/>
      <c r="AJ514" s="66"/>
      <c r="AK514" s="66">
        <v>0</v>
      </c>
      <c r="BB514" s="602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6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6" t="s">
        <v>69</v>
      </c>
      <c r="X516" s="799">
        <f>IFERROR(SUM(X514:X514),"0")</f>
        <v>0</v>
      </c>
      <c r="Y516" s="799">
        <f>IFERROR(SUM(Y514:Y514),"0")</f>
        <v>0</v>
      </c>
      <c r="Z516" s="36"/>
      <c r="AA516" s="800"/>
      <c r="AB516" s="800"/>
      <c r="AC516" s="800"/>
    </row>
    <row r="517" spans="1:68" ht="14.25" customHeight="1" x14ac:dyDescent="0.25">
      <c r="A517" s="822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0"/>
      <c r="AB517" s="790"/>
      <c r="AC517" s="790"/>
    </row>
    <row r="518" spans="1:68" ht="27" customHeight="1" x14ac:dyDescent="0.25">
      <c r="A518" s="53" t="s">
        <v>816</v>
      </c>
      <c r="B518" s="53" t="s">
        <v>817</v>
      </c>
      <c r="C518" s="30">
        <v>4301031403</v>
      </c>
      <c r="D518" s="804">
        <v>4680115886094</v>
      </c>
      <c r="E518" s="805"/>
      <c r="F518" s="796">
        <v>0.9</v>
      </c>
      <c r="G518" s="31">
        <v>6</v>
      </c>
      <c r="H518" s="796">
        <v>5.4</v>
      </c>
      <c r="I518" s="796">
        <v>5.61</v>
      </c>
      <c r="J518" s="31">
        <v>132</v>
      </c>
      <c r="K518" s="31" t="s">
        <v>126</v>
      </c>
      <c r="L518" s="31"/>
      <c r="M518" s="32" t="s">
        <v>119</v>
      </c>
      <c r="N518" s="32"/>
      <c r="O518" s="31">
        <v>50</v>
      </c>
      <c r="P518" s="827" t="s">
        <v>818</v>
      </c>
      <c r="Q518" s="802"/>
      <c r="R518" s="802"/>
      <c r="S518" s="802"/>
      <c r="T518" s="803"/>
      <c r="U518" s="33"/>
      <c r="V518" s="33"/>
      <c r="W518" s="34" t="s">
        <v>69</v>
      </c>
      <c r="X518" s="797">
        <v>40</v>
      </c>
      <c r="Y518" s="798">
        <f>IFERROR(IF(X518="",0,CEILING((X518/$H518),1)*$H518),"")</f>
        <v>43.2</v>
      </c>
      <c r="Z518" s="35">
        <f>IFERROR(IF(Y518=0,"",ROUNDUP(Y518/H518,0)*0.00902),"")</f>
        <v>7.2160000000000002E-2</v>
      </c>
      <c r="AA518" s="55"/>
      <c r="AB518" s="56"/>
      <c r="AC518" s="603" t="s">
        <v>819</v>
      </c>
      <c r="AG518" s="63"/>
      <c r="AJ518" s="66"/>
      <c r="AK518" s="66">
        <v>0</v>
      </c>
      <c r="BB518" s="604" t="s">
        <v>1</v>
      </c>
      <c r="BM518" s="63">
        <f>IFERROR(X518*I518/H518,"0")</f>
        <v>41.555555555555557</v>
      </c>
      <c r="BN518" s="63">
        <f>IFERROR(Y518*I518/H518,"0")</f>
        <v>44.88</v>
      </c>
      <c r="BO518" s="63">
        <f>IFERROR(1/J518*(X518/H518),"0")</f>
        <v>5.6116722783389444E-2</v>
      </c>
      <c r="BP518" s="63">
        <f>IFERROR(1/J518*(Y518/H518),"0")</f>
        <v>6.0606060606060608E-2</v>
      </c>
    </row>
    <row r="519" spans="1:68" ht="27" customHeight="1" x14ac:dyDescent="0.25">
      <c r="A519" s="53" t="s">
        <v>820</v>
      </c>
      <c r="B519" s="53" t="s">
        <v>821</v>
      </c>
      <c r="C519" s="30">
        <v>4301031363</v>
      </c>
      <c r="D519" s="804">
        <v>4607091389425</v>
      </c>
      <c r="E519" s="805"/>
      <c r="F519" s="796">
        <v>0.35</v>
      </c>
      <c r="G519" s="31">
        <v>6</v>
      </c>
      <c r="H519" s="796">
        <v>2.1</v>
      </c>
      <c r="I519" s="796">
        <v>2.23</v>
      </c>
      <c r="J519" s="31">
        <v>234</v>
      </c>
      <c r="K519" s="31" t="s">
        <v>67</v>
      </c>
      <c r="L519" s="31"/>
      <c r="M519" s="32" t="s">
        <v>68</v>
      </c>
      <c r="N519" s="32"/>
      <c r="O519" s="31">
        <v>50</v>
      </c>
      <c r="P519" s="9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3"/>
      <c r="V519" s="33"/>
      <c r="W519" s="34" t="s">
        <v>69</v>
      </c>
      <c r="X519" s="797">
        <v>0</v>
      </c>
      <c r="Y519" s="798">
        <f>IFERROR(IF(X519="",0,CEILING((X519/$H519),1)*$H519),"")</f>
        <v>0</v>
      </c>
      <c r="Z519" s="35" t="str">
        <f>IFERROR(IF(Y519=0,"",ROUNDUP(Y519/H519,0)*0.00502),"")</f>
        <v/>
      </c>
      <c r="AA519" s="55"/>
      <c r="AB519" s="56"/>
      <c r="AC519" s="605" t="s">
        <v>822</v>
      </c>
      <c r="AG519" s="63"/>
      <c r="AJ519" s="66"/>
      <c r="AK519" s="66">
        <v>0</v>
      </c>
      <c r="BB519" s="606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t="27" customHeight="1" x14ac:dyDescent="0.25">
      <c r="A520" s="53" t="s">
        <v>823</v>
      </c>
      <c r="B520" s="53" t="s">
        <v>824</v>
      </c>
      <c r="C520" s="30">
        <v>4301031373</v>
      </c>
      <c r="D520" s="804">
        <v>4680115880771</v>
      </c>
      <c r="E520" s="805"/>
      <c r="F520" s="796">
        <v>0.28000000000000003</v>
      </c>
      <c r="G520" s="31">
        <v>6</v>
      </c>
      <c r="H520" s="796">
        <v>1.68</v>
      </c>
      <c r="I520" s="796">
        <v>1.81</v>
      </c>
      <c r="J520" s="31">
        <v>234</v>
      </c>
      <c r="K520" s="31" t="s">
        <v>67</v>
      </c>
      <c r="L520" s="31"/>
      <c r="M520" s="32" t="s">
        <v>68</v>
      </c>
      <c r="N520" s="32"/>
      <c r="O520" s="31">
        <v>50</v>
      </c>
      <c r="P520" s="831" t="s">
        <v>825</v>
      </c>
      <c r="Q520" s="802"/>
      <c r="R520" s="802"/>
      <c r="S520" s="802"/>
      <c r="T520" s="803"/>
      <c r="U520" s="33"/>
      <c r="V520" s="33"/>
      <c r="W520" s="34" t="s">
        <v>69</v>
      </c>
      <c r="X520" s="797">
        <v>0</v>
      </c>
      <c r="Y520" s="798">
        <f>IFERROR(IF(X520="",0,CEILING((X520/$H520),1)*$H520),"")</f>
        <v>0</v>
      </c>
      <c r="Z520" s="35" t="str">
        <f>IFERROR(IF(Y520=0,"",ROUNDUP(Y520/H520,0)*0.00502),"")</f>
        <v/>
      </c>
      <c r="AA520" s="55"/>
      <c r="AB520" s="56"/>
      <c r="AC520" s="607" t="s">
        <v>826</v>
      </c>
      <c r="AG520" s="63"/>
      <c r="AJ520" s="66"/>
      <c r="AK520" s="66">
        <v>0</v>
      </c>
      <c r="BB520" s="608" t="s">
        <v>1</v>
      </c>
      <c r="BM520" s="63">
        <f>IFERROR(X520*I520/H520,"0")</f>
        <v>0</v>
      </c>
      <c r="BN520" s="63">
        <f>IFERROR(Y520*I520/H520,"0")</f>
        <v>0</v>
      </c>
      <c r="BO520" s="63">
        <f>IFERROR(1/J520*(X520/H520),"0")</f>
        <v>0</v>
      </c>
      <c r="BP520" s="63">
        <f>IFERROR(1/J520*(Y520/H520),"0")</f>
        <v>0</v>
      </c>
    </row>
    <row r="521" spans="1:68" ht="27" customHeight="1" x14ac:dyDescent="0.25">
      <c r="A521" s="53" t="s">
        <v>827</v>
      </c>
      <c r="B521" s="53" t="s">
        <v>828</v>
      </c>
      <c r="C521" s="30">
        <v>4301031327</v>
      </c>
      <c r="D521" s="804">
        <v>4607091389500</v>
      </c>
      <c r="E521" s="805"/>
      <c r="F521" s="796">
        <v>0.35</v>
      </c>
      <c r="G521" s="31">
        <v>6</v>
      </c>
      <c r="H521" s="796">
        <v>2.1</v>
      </c>
      <c r="I521" s="796">
        <v>2.23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3"/>
      <c r="V521" s="33"/>
      <c r="W521" s="34" t="s">
        <v>69</v>
      </c>
      <c r="X521" s="797">
        <v>0</v>
      </c>
      <c r="Y521" s="798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9" t="s">
        <v>826</v>
      </c>
      <c r="AG521" s="63"/>
      <c r="AJ521" s="66"/>
      <c r="AK521" s="66">
        <v>0</v>
      </c>
      <c r="BB521" s="610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ht="27" customHeight="1" x14ac:dyDescent="0.25">
      <c r="A522" s="53" t="s">
        <v>827</v>
      </c>
      <c r="B522" s="53" t="s">
        <v>829</v>
      </c>
      <c r="C522" s="30">
        <v>4301031359</v>
      </c>
      <c r="D522" s="804">
        <v>4607091389500</v>
      </c>
      <c r="E522" s="805"/>
      <c r="F522" s="796">
        <v>0.35</v>
      </c>
      <c r="G522" s="31">
        <v>6</v>
      </c>
      <c r="H522" s="796">
        <v>2.1</v>
      </c>
      <c r="I522" s="796">
        <v>2.23</v>
      </c>
      <c r="J522" s="31">
        <v>234</v>
      </c>
      <c r="K522" s="31" t="s">
        <v>67</v>
      </c>
      <c r="L522" s="31"/>
      <c r="M522" s="32" t="s">
        <v>68</v>
      </c>
      <c r="N522" s="32"/>
      <c r="O522" s="31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3"/>
      <c r="V522" s="33"/>
      <c r="W522" s="34" t="s">
        <v>69</v>
      </c>
      <c r="X522" s="797">
        <v>0</v>
      </c>
      <c r="Y522" s="798">
        <f>IFERROR(IF(X522="",0,CEILING((X522/$H522),1)*$H522),"")</f>
        <v>0</v>
      </c>
      <c r="Z522" s="35" t="str">
        <f>IFERROR(IF(Y522=0,"",ROUNDUP(Y522/H522,0)*0.00502),"")</f>
        <v/>
      </c>
      <c r="AA522" s="55"/>
      <c r="AB522" s="56"/>
      <c r="AC522" s="611" t="s">
        <v>826</v>
      </c>
      <c r="AG522" s="63"/>
      <c r="AJ522" s="66"/>
      <c r="AK522" s="66">
        <v>0</v>
      </c>
      <c r="BB522" s="612" t="s">
        <v>1</v>
      </c>
      <c r="BM522" s="63">
        <f>IFERROR(X522*I522/H522,"0")</f>
        <v>0</v>
      </c>
      <c r="BN522" s="63">
        <f>IFERROR(Y522*I522/H522,"0")</f>
        <v>0</v>
      </c>
      <c r="BO522" s="63">
        <f>IFERROR(1/J522*(X522/H522),"0")</f>
        <v>0</v>
      </c>
      <c r="BP522" s="63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6" t="s">
        <v>72</v>
      </c>
      <c r="X523" s="799">
        <f>IFERROR(X518/H518,"0")+IFERROR(X519/H519,"0")+IFERROR(X520/H520,"0")+IFERROR(X521/H521,"0")+IFERROR(X522/H522,"0")</f>
        <v>7.4074074074074066</v>
      </c>
      <c r="Y523" s="799">
        <f>IFERROR(Y518/H518,"0")+IFERROR(Y519/H519,"0")+IFERROR(Y520/H520,"0")+IFERROR(Y521/H521,"0")+IFERROR(Y522/H522,"0")</f>
        <v>8</v>
      </c>
      <c r="Z523" s="799">
        <f>IFERROR(IF(Z518="",0,Z518),"0")+IFERROR(IF(Z519="",0,Z519),"0")+IFERROR(IF(Z520="",0,Z520),"0")+IFERROR(IF(Z521="",0,Z521),"0")+IFERROR(IF(Z522="",0,Z522),"0")</f>
        <v>7.2160000000000002E-2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6" t="s">
        <v>69</v>
      </c>
      <c r="X524" s="799">
        <f>IFERROR(SUM(X518:X522),"0")</f>
        <v>40</v>
      </c>
      <c r="Y524" s="799">
        <f>IFERROR(SUM(Y518:Y522),"0")</f>
        <v>43.2</v>
      </c>
      <c r="Z524" s="36"/>
      <c r="AA524" s="800"/>
      <c r="AB524" s="800"/>
      <c r="AC524" s="800"/>
    </row>
    <row r="525" spans="1:68" ht="14.25" customHeight="1" x14ac:dyDescent="0.25">
      <c r="A525" s="822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0"/>
      <c r="AB525" s="790"/>
      <c r="AC525" s="790"/>
    </row>
    <row r="526" spans="1:68" ht="27" customHeight="1" x14ac:dyDescent="0.25">
      <c r="A526" s="53" t="s">
        <v>830</v>
      </c>
      <c r="B526" s="53" t="s">
        <v>831</v>
      </c>
      <c r="C526" s="30">
        <v>4301032046</v>
      </c>
      <c r="D526" s="804">
        <v>4680115884359</v>
      </c>
      <c r="E526" s="805"/>
      <c r="F526" s="796">
        <v>0.06</v>
      </c>
      <c r="G526" s="31">
        <v>20</v>
      </c>
      <c r="H526" s="796">
        <v>1.2</v>
      </c>
      <c r="I526" s="796">
        <v>1.8</v>
      </c>
      <c r="J526" s="31">
        <v>200</v>
      </c>
      <c r="K526" s="31" t="s">
        <v>806</v>
      </c>
      <c r="L526" s="31"/>
      <c r="M526" s="32" t="s">
        <v>807</v>
      </c>
      <c r="N526" s="32"/>
      <c r="O526" s="31">
        <v>60</v>
      </c>
      <c r="P526" s="11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3" t="s">
        <v>298</v>
      </c>
      <c r="V526" s="33"/>
      <c r="W526" s="34" t="s">
        <v>69</v>
      </c>
      <c r="X526" s="797">
        <v>0</v>
      </c>
      <c r="Y526" s="798">
        <f>IFERROR(IF(X526="",0,CEILING((X526/$H526),1)*$H526),"")</f>
        <v>0</v>
      </c>
      <c r="Z526" s="35" t="str">
        <f>IFERROR(IF(Y526=0,"",ROUNDUP(Y526/H526,0)*0.00627),"")</f>
        <v/>
      </c>
      <c r="AA526" s="55"/>
      <c r="AB526" s="56"/>
      <c r="AC526" s="613" t="s">
        <v>811</v>
      </c>
      <c r="AG526" s="63"/>
      <c r="AJ526" s="66"/>
      <c r="AK526" s="66">
        <v>0</v>
      </c>
      <c r="BB526" s="614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6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6" t="s">
        <v>69</v>
      </c>
      <c r="X528" s="799">
        <f>IFERROR(SUM(X526:X526),"0")</f>
        <v>0</v>
      </c>
      <c r="Y528" s="799">
        <f>IFERROR(SUM(Y526:Y526),"0")</f>
        <v>0</v>
      </c>
      <c r="Z528" s="36"/>
      <c r="AA528" s="800"/>
      <c r="AB528" s="800"/>
      <c r="AC528" s="800"/>
    </row>
    <row r="529" spans="1:68" ht="14.25" customHeight="1" x14ac:dyDescent="0.25">
      <c r="A529" s="822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0"/>
      <c r="AB529" s="790"/>
      <c r="AC529" s="790"/>
    </row>
    <row r="530" spans="1:68" ht="27" customHeight="1" x14ac:dyDescent="0.25">
      <c r="A530" s="53" t="s">
        <v>833</v>
      </c>
      <c r="B530" s="53" t="s">
        <v>834</v>
      </c>
      <c r="C530" s="30">
        <v>4301040357</v>
      </c>
      <c r="D530" s="804">
        <v>4680115884564</v>
      </c>
      <c r="E530" s="805"/>
      <c r="F530" s="796">
        <v>0.15</v>
      </c>
      <c r="G530" s="31">
        <v>20</v>
      </c>
      <c r="H530" s="796">
        <v>3</v>
      </c>
      <c r="I530" s="796">
        <v>3.6</v>
      </c>
      <c r="J530" s="31">
        <v>200</v>
      </c>
      <c r="K530" s="31" t="s">
        <v>806</v>
      </c>
      <c r="L530" s="31"/>
      <c r="M530" s="32" t="s">
        <v>807</v>
      </c>
      <c r="N530" s="32"/>
      <c r="O530" s="31">
        <v>60</v>
      </c>
      <c r="P530" s="108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3"/>
      <c r="V530" s="33"/>
      <c r="W530" s="34" t="s">
        <v>69</v>
      </c>
      <c r="X530" s="797">
        <v>0</v>
      </c>
      <c r="Y530" s="798">
        <f>IFERROR(IF(X530="",0,CEILING((X530/$H530),1)*$H530),"")</f>
        <v>0</v>
      </c>
      <c r="Z530" s="35" t="str">
        <f>IFERROR(IF(Y530=0,"",ROUNDUP(Y530/H530,0)*0.00627),"")</f>
        <v/>
      </c>
      <c r="AA530" s="55"/>
      <c r="AB530" s="56"/>
      <c r="AC530" s="615" t="s">
        <v>835</v>
      </c>
      <c r="AG530" s="63"/>
      <c r="AJ530" s="66"/>
      <c r="AK530" s="66">
        <v>0</v>
      </c>
      <c r="BB530" s="616" t="s">
        <v>1</v>
      </c>
      <c r="BM530" s="63">
        <f>IFERROR(X530*I530/H530,"0")</f>
        <v>0</v>
      </c>
      <c r="BN530" s="63">
        <f>IFERROR(Y530*I530/H530,"0")</f>
        <v>0</v>
      </c>
      <c r="BO530" s="63">
        <f>IFERROR(1/J530*(X530/H530),"0")</f>
        <v>0</v>
      </c>
      <c r="BP530" s="63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6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6" t="s">
        <v>69</v>
      </c>
      <c r="X532" s="799">
        <f>IFERROR(SUM(X530:X530),"0")</f>
        <v>0</v>
      </c>
      <c r="Y532" s="799">
        <f>IFERROR(SUM(Y530:Y530),"0")</f>
        <v>0</v>
      </c>
      <c r="Z532" s="36"/>
      <c r="AA532" s="800"/>
      <c r="AB532" s="800"/>
      <c r="AC532" s="800"/>
    </row>
    <row r="533" spans="1:68" ht="16.5" customHeight="1" x14ac:dyDescent="0.25">
      <c r="A533" s="847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3"/>
      <c r="AB533" s="793"/>
      <c r="AC533" s="793"/>
    </row>
    <row r="534" spans="1:68" ht="14.25" customHeight="1" x14ac:dyDescent="0.25">
      <c r="A534" s="822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0"/>
      <c r="AB534" s="790"/>
      <c r="AC534" s="790"/>
    </row>
    <row r="535" spans="1:68" ht="27" customHeight="1" x14ac:dyDescent="0.25">
      <c r="A535" s="53" t="s">
        <v>837</v>
      </c>
      <c r="B535" s="53" t="s">
        <v>838</v>
      </c>
      <c r="C535" s="30">
        <v>4301031294</v>
      </c>
      <c r="D535" s="804">
        <v>4680115885189</v>
      </c>
      <c r="E535" s="805"/>
      <c r="F535" s="796">
        <v>0.2</v>
      </c>
      <c r="G535" s="31">
        <v>6</v>
      </c>
      <c r="H535" s="796">
        <v>1.2</v>
      </c>
      <c r="I535" s="796">
        <v>1.3720000000000001</v>
      </c>
      <c r="J535" s="31">
        <v>234</v>
      </c>
      <c r="K535" s="31" t="s">
        <v>67</v>
      </c>
      <c r="L535" s="31"/>
      <c r="M535" s="32" t="s">
        <v>68</v>
      </c>
      <c r="N535" s="32"/>
      <c r="O535" s="31">
        <v>40</v>
      </c>
      <c r="P535" s="107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3"/>
      <c r="V535" s="33"/>
      <c r="W535" s="34" t="s">
        <v>69</v>
      </c>
      <c r="X535" s="797">
        <v>0</v>
      </c>
      <c r="Y535" s="798">
        <f t="shared" ref="Y535:Y540" si="104">IFERROR(IF(X535="",0,CEILING((X535/$H535),1)*$H535),"")</f>
        <v>0</v>
      </c>
      <c r="Z535" s="35" t="str">
        <f>IFERROR(IF(Y535=0,"",ROUNDUP(Y535/H535,0)*0.00502),"")</f>
        <v/>
      </c>
      <c r="AA535" s="55"/>
      <c r="AB535" s="56"/>
      <c r="AC535" s="617" t="s">
        <v>839</v>
      </c>
      <c r="AG535" s="63"/>
      <c r="AJ535" s="66"/>
      <c r="AK535" s="66">
        <v>0</v>
      </c>
      <c r="BB535" s="618" t="s">
        <v>1</v>
      </c>
      <c r="BM535" s="63">
        <f t="shared" ref="BM535:BM540" si="105">IFERROR(X535*I535/H535,"0")</f>
        <v>0</v>
      </c>
      <c r="BN535" s="63">
        <f t="shared" ref="BN535:BN540" si="106">IFERROR(Y535*I535/H535,"0")</f>
        <v>0</v>
      </c>
      <c r="BO535" s="63">
        <f t="shared" ref="BO535:BO540" si="107">IFERROR(1/J535*(X535/H535),"0")</f>
        <v>0</v>
      </c>
      <c r="BP535" s="63">
        <f t="shared" ref="BP535:BP540" si="108">IFERROR(1/J535*(Y535/H535),"0")</f>
        <v>0</v>
      </c>
    </row>
    <row r="536" spans="1:68" ht="27" customHeight="1" x14ac:dyDescent="0.25">
      <c r="A536" s="53" t="s">
        <v>840</v>
      </c>
      <c r="B536" s="53" t="s">
        <v>841</v>
      </c>
      <c r="C536" s="30">
        <v>4301031293</v>
      </c>
      <c r="D536" s="804">
        <v>4680115885172</v>
      </c>
      <c r="E536" s="805"/>
      <c r="F536" s="796">
        <v>0.2</v>
      </c>
      <c r="G536" s="31">
        <v>6</v>
      </c>
      <c r="H536" s="796">
        <v>1.2</v>
      </c>
      <c r="I536" s="796">
        <v>1.3</v>
      </c>
      <c r="J536" s="31">
        <v>234</v>
      </c>
      <c r="K536" s="31" t="s">
        <v>67</v>
      </c>
      <c r="L536" s="31"/>
      <c r="M536" s="32" t="s">
        <v>68</v>
      </c>
      <c r="N536" s="32"/>
      <c r="O536" s="31">
        <v>40</v>
      </c>
      <c r="P536" s="120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3"/>
      <c r="V536" s="33"/>
      <c r="W536" s="34" t="s">
        <v>69</v>
      </c>
      <c r="X536" s="797">
        <v>0</v>
      </c>
      <c r="Y536" s="798">
        <f t="shared" si="104"/>
        <v>0</v>
      </c>
      <c r="Z536" s="35" t="str">
        <f>IFERROR(IF(Y536=0,"",ROUNDUP(Y536/H536,0)*0.00502),"")</f>
        <v/>
      </c>
      <c r="AA536" s="55"/>
      <c r="AB536" s="56"/>
      <c r="AC536" s="619" t="s">
        <v>839</v>
      </c>
      <c r="AG536" s="63"/>
      <c r="AJ536" s="66"/>
      <c r="AK536" s="66">
        <v>0</v>
      </c>
      <c r="BB536" s="620" t="s">
        <v>1</v>
      </c>
      <c r="BM536" s="63">
        <f t="shared" si="105"/>
        <v>0</v>
      </c>
      <c r="BN536" s="63">
        <f t="shared" si="106"/>
        <v>0</v>
      </c>
      <c r="BO536" s="63">
        <f t="shared" si="107"/>
        <v>0</v>
      </c>
      <c r="BP536" s="63">
        <f t="shared" si="108"/>
        <v>0</v>
      </c>
    </row>
    <row r="537" spans="1:68" ht="27" customHeight="1" x14ac:dyDescent="0.25">
      <c r="A537" s="53" t="s">
        <v>842</v>
      </c>
      <c r="B537" s="53" t="s">
        <v>843</v>
      </c>
      <c r="C537" s="30">
        <v>4301031291</v>
      </c>
      <c r="D537" s="804">
        <v>4680115885110</v>
      </c>
      <c r="E537" s="805"/>
      <c r="F537" s="796">
        <v>0.2</v>
      </c>
      <c r="G537" s="31">
        <v>6</v>
      </c>
      <c r="H537" s="796">
        <v>1.2</v>
      </c>
      <c r="I537" s="796">
        <v>2.02</v>
      </c>
      <c r="J537" s="31">
        <v>234</v>
      </c>
      <c r="K537" s="31" t="s">
        <v>67</v>
      </c>
      <c r="L537" s="31"/>
      <c r="M537" s="32" t="s">
        <v>68</v>
      </c>
      <c r="N537" s="32"/>
      <c r="O537" s="31">
        <v>35</v>
      </c>
      <c r="P537" s="89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2"/>
      <c r="R537" s="802"/>
      <c r="S537" s="802"/>
      <c r="T537" s="803"/>
      <c r="U537" s="33"/>
      <c r="V537" s="33"/>
      <c r="W537" s="34" t="s">
        <v>69</v>
      </c>
      <c r="X537" s="797">
        <v>0</v>
      </c>
      <c r="Y537" s="798">
        <f t="shared" si="104"/>
        <v>0</v>
      </c>
      <c r="Z537" s="35" t="str">
        <f>IFERROR(IF(Y537=0,"",ROUNDUP(Y537/H537,0)*0.00502),"")</f>
        <v/>
      </c>
      <c r="AA537" s="55"/>
      <c r="AB537" s="56"/>
      <c r="AC537" s="621" t="s">
        <v>844</v>
      </c>
      <c r="AG537" s="63"/>
      <c r="AJ537" s="66"/>
      <c r="AK537" s="66">
        <v>0</v>
      </c>
      <c r="BB537" s="622" t="s">
        <v>1</v>
      </c>
      <c r="BM537" s="63">
        <f t="shared" si="105"/>
        <v>0</v>
      </c>
      <c r="BN537" s="63">
        <f t="shared" si="106"/>
        <v>0</v>
      </c>
      <c r="BO537" s="63">
        <f t="shared" si="107"/>
        <v>0</v>
      </c>
      <c r="BP537" s="63">
        <f t="shared" si="108"/>
        <v>0</v>
      </c>
    </row>
    <row r="538" spans="1:68" ht="27" customHeight="1" x14ac:dyDescent="0.25">
      <c r="A538" s="53" t="s">
        <v>842</v>
      </c>
      <c r="B538" s="53" t="s">
        <v>845</v>
      </c>
      <c r="C538" s="30">
        <v>4301031347</v>
      </c>
      <c r="D538" s="804">
        <v>4680115885110</v>
      </c>
      <c r="E538" s="805"/>
      <c r="F538" s="796">
        <v>0.2</v>
      </c>
      <c r="G538" s="31">
        <v>6</v>
      </c>
      <c r="H538" s="796">
        <v>1.2</v>
      </c>
      <c r="I538" s="796">
        <v>2.1</v>
      </c>
      <c r="J538" s="31">
        <v>182</v>
      </c>
      <c r="K538" s="31" t="s">
        <v>76</v>
      </c>
      <c r="L538" s="31"/>
      <c r="M538" s="32" t="s">
        <v>68</v>
      </c>
      <c r="N538" s="32"/>
      <c r="O538" s="31">
        <v>50</v>
      </c>
      <c r="P538" s="1047" t="s">
        <v>846</v>
      </c>
      <c r="Q538" s="802"/>
      <c r="R538" s="802"/>
      <c r="S538" s="802"/>
      <c r="T538" s="803"/>
      <c r="U538" s="33"/>
      <c r="V538" s="33"/>
      <c r="W538" s="34" t="s">
        <v>69</v>
      </c>
      <c r="X538" s="797">
        <v>0</v>
      </c>
      <c r="Y538" s="798">
        <f t="shared" si="104"/>
        <v>0</v>
      </c>
      <c r="Z538" s="35" t="str">
        <f>IFERROR(IF(Y538=0,"",ROUNDUP(Y538/H538,0)*0.00651),"")</f>
        <v/>
      </c>
      <c r="AA538" s="55"/>
      <c r="AB538" s="56"/>
      <c r="AC538" s="623" t="s">
        <v>844</v>
      </c>
      <c r="AG538" s="63"/>
      <c r="AJ538" s="66"/>
      <c r="AK538" s="66">
        <v>0</v>
      </c>
      <c r="BB538" s="624" t="s">
        <v>1</v>
      </c>
      <c r="BM538" s="63">
        <f t="shared" si="105"/>
        <v>0</v>
      </c>
      <c r="BN538" s="63">
        <f t="shared" si="106"/>
        <v>0</v>
      </c>
      <c r="BO538" s="63">
        <f t="shared" si="107"/>
        <v>0</v>
      </c>
      <c r="BP538" s="63">
        <f t="shared" si="108"/>
        <v>0</v>
      </c>
    </row>
    <row r="539" spans="1:68" ht="27" customHeight="1" x14ac:dyDescent="0.25">
      <c r="A539" s="53" t="s">
        <v>847</v>
      </c>
      <c r="B539" s="53" t="s">
        <v>848</v>
      </c>
      <c r="C539" s="30">
        <v>4301031416</v>
      </c>
      <c r="D539" s="804">
        <v>4680115885219</v>
      </c>
      <c r="E539" s="805"/>
      <c r="F539" s="796">
        <v>0.28000000000000003</v>
      </c>
      <c r="G539" s="31">
        <v>6</v>
      </c>
      <c r="H539" s="796">
        <v>1.68</v>
      </c>
      <c r="I539" s="796">
        <v>2.5</v>
      </c>
      <c r="J539" s="31">
        <v>234</v>
      </c>
      <c r="K539" s="31" t="s">
        <v>67</v>
      </c>
      <c r="L539" s="31"/>
      <c r="M539" s="32" t="s">
        <v>68</v>
      </c>
      <c r="N539" s="32"/>
      <c r="O539" s="31">
        <v>50</v>
      </c>
      <c r="P539" s="887" t="s">
        <v>849</v>
      </c>
      <c r="Q539" s="802"/>
      <c r="R539" s="802"/>
      <c r="S539" s="802"/>
      <c r="T539" s="803"/>
      <c r="U539" s="33"/>
      <c r="V539" s="33"/>
      <c r="W539" s="34" t="s">
        <v>69</v>
      </c>
      <c r="X539" s="797">
        <v>0</v>
      </c>
      <c r="Y539" s="798">
        <f t="shared" si="104"/>
        <v>0</v>
      </c>
      <c r="Z539" s="35" t="str">
        <f>IFERROR(IF(Y539=0,"",ROUNDUP(Y539/H539,0)*0.00502),"")</f>
        <v/>
      </c>
      <c r="AA539" s="55"/>
      <c r="AB539" s="56"/>
      <c r="AC539" s="625" t="s">
        <v>850</v>
      </c>
      <c r="AG539" s="63"/>
      <c r="AJ539" s="66"/>
      <c r="AK539" s="66">
        <v>0</v>
      </c>
      <c r="BB539" s="626" t="s">
        <v>1</v>
      </c>
      <c r="BM539" s="63">
        <f t="shared" si="105"/>
        <v>0</v>
      </c>
      <c r="BN539" s="63">
        <f t="shared" si="106"/>
        <v>0</v>
      </c>
      <c r="BO539" s="63">
        <f t="shared" si="107"/>
        <v>0</v>
      </c>
      <c r="BP539" s="63">
        <f t="shared" si="108"/>
        <v>0</v>
      </c>
    </row>
    <row r="540" spans="1:68" ht="27" customHeight="1" x14ac:dyDescent="0.25">
      <c r="A540" s="53" t="s">
        <v>847</v>
      </c>
      <c r="B540" s="53" t="s">
        <v>851</v>
      </c>
      <c r="C540" s="30">
        <v>4301031329</v>
      </c>
      <c r="D540" s="804">
        <v>4680115885219</v>
      </c>
      <c r="E540" s="805"/>
      <c r="F540" s="796">
        <v>0.28000000000000003</v>
      </c>
      <c r="G540" s="31">
        <v>6</v>
      </c>
      <c r="H540" s="796">
        <v>1.68</v>
      </c>
      <c r="I540" s="796">
        <v>2.5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35</v>
      </c>
      <c r="P540" s="105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2"/>
      <c r="R540" s="802"/>
      <c r="S540" s="802"/>
      <c r="T540" s="803"/>
      <c r="U540" s="33"/>
      <c r="V540" s="33"/>
      <c r="W540" s="34" t="s">
        <v>69</v>
      </c>
      <c r="X540" s="797">
        <v>0</v>
      </c>
      <c r="Y540" s="798">
        <f t="shared" si="104"/>
        <v>0</v>
      </c>
      <c r="Z540" s="35" t="str">
        <f>IFERROR(IF(Y540=0,"",ROUNDUP(Y540/H540,0)*0.00502),"")</f>
        <v/>
      </c>
      <c r="AA540" s="55"/>
      <c r="AB540" s="56"/>
      <c r="AC540" s="627" t="s">
        <v>850</v>
      </c>
      <c r="AG540" s="63"/>
      <c r="AJ540" s="66"/>
      <c r="AK540" s="66">
        <v>0</v>
      </c>
      <c r="BB540" s="628" t="s">
        <v>1</v>
      </c>
      <c r="BM540" s="63">
        <f t="shared" si="105"/>
        <v>0</v>
      </c>
      <c r="BN540" s="63">
        <f t="shared" si="106"/>
        <v>0</v>
      </c>
      <c r="BO540" s="63">
        <f t="shared" si="107"/>
        <v>0</v>
      </c>
      <c r="BP540" s="63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6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6" t="s">
        <v>69</v>
      </c>
      <c r="X542" s="799">
        <f>IFERROR(SUM(X535:X540),"0")</f>
        <v>0</v>
      </c>
      <c r="Y542" s="799">
        <f>IFERROR(SUM(Y535:Y540),"0")</f>
        <v>0</v>
      </c>
      <c r="Z542" s="36"/>
      <c r="AA542" s="800"/>
      <c r="AB542" s="800"/>
      <c r="AC542" s="800"/>
    </row>
    <row r="543" spans="1:68" ht="16.5" customHeight="1" x14ac:dyDescent="0.25">
      <c r="A543" s="847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3"/>
      <c r="AB543" s="793"/>
      <c r="AC543" s="793"/>
    </row>
    <row r="544" spans="1:68" ht="14.25" customHeight="1" x14ac:dyDescent="0.25">
      <c r="A544" s="822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0"/>
      <c r="AB544" s="790"/>
      <c r="AC544" s="790"/>
    </row>
    <row r="545" spans="1:68" ht="27" customHeight="1" x14ac:dyDescent="0.25">
      <c r="A545" s="53" t="s">
        <v>853</v>
      </c>
      <c r="B545" s="53" t="s">
        <v>854</v>
      </c>
      <c r="C545" s="30">
        <v>4301031261</v>
      </c>
      <c r="D545" s="804">
        <v>4680115885103</v>
      </c>
      <c r="E545" s="805"/>
      <c r="F545" s="796">
        <v>0.27</v>
      </c>
      <c r="G545" s="31">
        <v>6</v>
      </c>
      <c r="H545" s="796">
        <v>1.62</v>
      </c>
      <c r="I545" s="796">
        <v>1.8</v>
      </c>
      <c r="J545" s="31">
        <v>182</v>
      </c>
      <c r="K545" s="31" t="s">
        <v>76</v>
      </c>
      <c r="L545" s="31"/>
      <c r="M545" s="32" t="s">
        <v>68</v>
      </c>
      <c r="N545" s="32"/>
      <c r="O545" s="31">
        <v>40</v>
      </c>
      <c r="P545" s="103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3"/>
      <c r="V545" s="33"/>
      <c r="W545" s="34" t="s">
        <v>69</v>
      </c>
      <c r="X545" s="797">
        <v>0</v>
      </c>
      <c r="Y545" s="798">
        <f>IFERROR(IF(X545="",0,CEILING((X545/$H545),1)*$H545),"")</f>
        <v>0</v>
      </c>
      <c r="Z545" s="35" t="str">
        <f>IFERROR(IF(Y545=0,"",ROUNDUP(Y545/H545,0)*0.00651),"")</f>
        <v/>
      </c>
      <c r="AA545" s="55"/>
      <c r="AB545" s="56"/>
      <c r="AC545" s="629" t="s">
        <v>855</v>
      </c>
      <c r="AG545" s="63"/>
      <c r="AJ545" s="66"/>
      <c r="AK545" s="66">
        <v>0</v>
      </c>
      <c r="BB545" s="630" t="s">
        <v>1</v>
      </c>
      <c r="BM545" s="63">
        <f>IFERROR(X545*I545/H545,"0")</f>
        <v>0</v>
      </c>
      <c r="BN545" s="63">
        <f>IFERROR(Y545*I545/H545,"0")</f>
        <v>0</v>
      </c>
      <c r="BO545" s="63">
        <f>IFERROR(1/J545*(X545/H545),"0")</f>
        <v>0</v>
      </c>
      <c r="BP545" s="63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6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6" t="s">
        <v>69</v>
      </c>
      <c r="X547" s="799">
        <f>IFERROR(SUM(X545:X545),"0")</f>
        <v>0</v>
      </c>
      <c r="Y547" s="799">
        <f>IFERROR(SUM(Y545:Y545),"0")</f>
        <v>0</v>
      </c>
      <c r="Z547" s="36"/>
      <c r="AA547" s="800"/>
      <c r="AB547" s="800"/>
      <c r="AC547" s="800"/>
    </row>
    <row r="548" spans="1:68" ht="27.75" customHeight="1" x14ac:dyDescent="0.2">
      <c r="A548" s="959" t="s">
        <v>856</v>
      </c>
      <c r="B548" s="960"/>
      <c r="C548" s="960"/>
      <c r="D548" s="960"/>
      <c r="E548" s="960"/>
      <c r="F548" s="960"/>
      <c r="G548" s="960"/>
      <c r="H548" s="960"/>
      <c r="I548" s="960"/>
      <c r="J548" s="960"/>
      <c r="K548" s="960"/>
      <c r="L548" s="960"/>
      <c r="M548" s="960"/>
      <c r="N548" s="960"/>
      <c r="O548" s="960"/>
      <c r="P548" s="960"/>
      <c r="Q548" s="960"/>
      <c r="R548" s="960"/>
      <c r="S548" s="960"/>
      <c r="T548" s="960"/>
      <c r="U548" s="960"/>
      <c r="V548" s="960"/>
      <c r="W548" s="960"/>
      <c r="X548" s="960"/>
      <c r="Y548" s="960"/>
      <c r="Z548" s="960"/>
      <c r="AA548" s="47"/>
      <c r="AB548" s="47"/>
      <c r="AC548" s="47"/>
    </row>
    <row r="549" spans="1:68" ht="16.5" customHeight="1" x14ac:dyDescent="0.25">
      <c r="A549" s="847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3"/>
      <c r="AB549" s="793"/>
      <c r="AC549" s="793"/>
    </row>
    <row r="550" spans="1:68" ht="14.25" customHeight="1" x14ac:dyDescent="0.25">
      <c r="A550" s="822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0"/>
      <c r="AB550" s="790"/>
      <c r="AC550" s="790"/>
    </row>
    <row r="551" spans="1:68" ht="27" customHeight="1" x14ac:dyDescent="0.25">
      <c r="A551" s="53" t="s">
        <v>857</v>
      </c>
      <c r="B551" s="53" t="s">
        <v>858</v>
      </c>
      <c r="C551" s="30">
        <v>4301011795</v>
      </c>
      <c r="D551" s="804">
        <v>4607091389067</v>
      </c>
      <c r="E551" s="805"/>
      <c r="F551" s="796">
        <v>0.88</v>
      </c>
      <c r="G551" s="31">
        <v>6</v>
      </c>
      <c r="H551" s="796">
        <v>5.28</v>
      </c>
      <c r="I551" s="796">
        <v>5.64</v>
      </c>
      <c r="J551" s="31">
        <v>104</v>
      </c>
      <c r="K551" s="31" t="s">
        <v>116</v>
      </c>
      <c r="L551" s="31"/>
      <c r="M551" s="32" t="s">
        <v>119</v>
      </c>
      <c r="N551" s="32"/>
      <c r="O551" s="31">
        <v>60</v>
      </c>
      <c r="P551" s="11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3"/>
      <c r="V551" s="33"/>
      <c r="W551" s="34" t="s">
        <v>69</v>
      </c>
      <c r="X551" s="797">
        <v>0</v>
      </c>
      <c r="Y551" s="798">
        <f t="shared" ref="Y551:Y565" si="109">IFERROR(IF(X551="",0,CEILING((X551/$H551),1)*$H551),"")</f>
        <v>0</v>
      </c>
      <c r="Z551" s="35" t="str">
        <f t="shared" ref="Z551:Z556" si="110">IFERROR(IF(Y551=0,"",ROUNDUP(Y551/H551,0)*0.01196),"")</f>
        <v/>
      </c>
      <c r="AA551" s="55"/>
      <c r="AB551" s="56"/>
      <c r="AC551" s="631" t="s">
        <v>117</v>
      </c>
      <c r="AG551" s="63"/>
      <c r="AJ551" s="66"/>
      <c r="AK551" s="66">
        <v>0</v>
      </c>
      <c r="BB551" s="632" t="s">
        <v>1</v>
      </c>
      <c r="BM551" s="63">
        <f t="shared" ref="BM551:BM565" si="111">IFERROR(X551*I551/H551,"0")</f>
        <v>0</v>
      </c>
      <c r="BN551" s="63">
        <f t="shared" ref="BN551:BN565" si="112">IFERROR(Y551*I551/H551,"0")</f>
        <v>0</v>
      </c>
      <c r="BO551" s="63">
        <f t="shared" ref="BO551:BO565" si="113">IFERROR(1/J551*(X551/H551),"0")</f>
        <v>0</v>
      </c>
      <c r="BP551" s="63">
        <f t="shared" ref="BP551:BP565" si="114">IFERROR(1/J551*(Y551/H551),"0")</f>
        <v>0</v>
      </c>
    </row>
    <row r="552" spans="1:68" ht="27" customHeight="1" x14ac:dyDescent="0.25">
      <c r="A552" s="53" t="s">
        <v>859</v>
      </c>
      <c r="B552" s="53" t="s">
        <v>860</v>
      </c>
      <c r="C552" s="30">
        <v>4301011961</v>
      </c>
      <c r="D552" s="804">
        <v>4680115885271</v>
      </c>
      <c r="E552" s="805"/>
      <c r="F552" s="796">
        <v>0.88</v>
      </c>
      <c r="G552" s="31">
        <v>6</v>
      </c>
      <c r="H552" s="796">
        <v>5.28</v>
      </c>
      <c r="I552" s="796">
        <v>5.64</v>
      </c>
      <c r="J552" s="31">
        <v>104</v>
      </c>
      <c r="K552" s="31" t="s">
        <v>116</v>
      </c>
      <c r="L552" s="31"/>
      <c r="M552" s="32" t="s">
        <v>119</v>
      </c>
      <c r="N552" s="32"/>
      <c r="O552" s="31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3"/>
      <c r="V552" s="33"/>
      <c r="W552" s="34" t="s">
        <v>69</v>
      </c>
      <c r="X552" s="797">
        <v>0</v>
      </c>
      <c r="Y552" s="798">
        <f t="shared" si="109"/>
        <v>0</v>
      </c>
      <c r="Z552" s="35" t="str">
        <f t="shared" si="110"/>
        <v/>
      </c>
      <c r="AA552" s="55"/>
      <c r="AB552" s="56"/>
      <c r="AC552" s="633" t="s">
        <v>861</v>
      </c>
      <c r="AG552" s="63"/>
      <c r="AJ552" s="66"/>
      <c r="AK552" s="66">
        <v>0</v>
      </c>
      <c r="BB552" s="634" t="s">
        <v>1</v>
      </c>
      <c r="BM552" s="63">
        <f t="shared" si="111"/>
        <v>0</v>
      </c>
      <c r="BN552" s="63">
        <f t="shared" si="112"/>
        <v>0</v>
      </c>
      <c r="BO552" s="63">
        <f t="shared" si="113"/>
        <v>0</v>
      </c>
      <c r="BP552" s="63">
        <f t="shared" si="114"/>
        <v>0</v>
      </c>
    </row>
    <row r="553" spans="1:68" ht="16.5" customHeight="1" x14ac:dyDescent="0.25">
      <c r="A553" s="53" t="s">
        <v>862</v>
      </c>
      <c r="B553" s="53" t="s">
        <v>863</v>
      </c>
      <c r="C553" s="30">
        <v>4301011774</v>
      </c>
      <c r="D553" s="804">
        <v>4680115884502</v>
      </c>
      <c r="E553" s="805"/>
      <c r="F553" s="796">
        <v>0.88</v>
      </c>
      <c r="G553" s="31">
        <v>6</v>
      </c>
      <c r="H553" s="796">
        <v>5.28</v>
      </c>
      <c r="I553" s="796">
        <v>5.64</v>
      </c>
      <c r="J553" s="31">
        <v>104</v>
      </c>
      <c r="K553" s="31" t="s">
        <v>116</v>
      </c>
      <c r="L553" s="31"/>
      <c r="M553" s="32" t="s">
        <v>119</v>
      </c>
      <c r="N553" s="32"/>
      <c r="O553" s="31">
        <v>60</v>
      </c>
      <c r="P553" s="89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3"/>
      <c r="V553" s="33"/>
      <c r="W553" s="34" t="s">
        <v>69</v>
      </c>
      <c r="X553" s="797">
        <v>0</v>
      </c>
      <c r="Y553" s="798">
        <f t="shared" si="109"/>
        <v>0</v>
      </c>
      <c r="Z553" s="35" t="str">
        <f t="shared" si="110"/>
        <v/>
      </c>
      <c r="AA553" s="55"/>
      <c r="AB553" s="56"/>
      <c r="AC553" s="635" t="s">
        <v>864</v>
      </c>
      <c r="AG553" s="63"/>
      <c r="AJ553" s="66"/>
      <c r="AK553" s="66">
        <v>0</v>
      </c>
      <c r="BB553" s="636" t="s">
        <v>1</v>
      </c>
      <c r="BM553" s="63">
        <f t="shared" si="111"/>
        <v>0</v>
      </c>
      <c r="BN553" s="63">
        <f t="shared" si="112"/>
        <v>0</v>
      </c>
      <c r="BO553" s="63">
        <f t="shared" si="113"/>
        <v>0</v>
      </c>
      <c r="BP553" s="63">
        <f t="shared" si="114"/>
        <v>0</v>
      </c>
    </row>
    <row r="554" spans="1:68" ht="27" customHeight="1" x14ac:dyDescent="0.25">
      <c r="A554" s="53" t="s">
        <v>865</v>
      </c>
      <c r="B554" s="53" t="s">
        <v>866</v>
      </c>
      <c r="C554" s="30">
        <v>4301011771</v>
      </c>
      <c r="D554" s="804">
        <v>4607091389104</v>
      </c>
      <c r="E554" s="805"/>
      <c r="F554" s="796">
        <v>0.88</v>
      </c>
      <c r="G554" s="31">
        <v>6</v>
      </c>
      <c r="H554" s="796">
        <v>5.28</v>
      </c>
      <c r="I554" s="796">
        <v>5.64</v>
      </c>
      <c r="J554" s="31">
        <v>104</v>
      </c>
      <c r="K554" s="31" t="s">
        <v>116</v>
      </c>
      <c r="L554" s="31"/>
      <c r="M554" s="32" t="s">
        <v>119</v>
      </c>
      <c r="N554" s="32"/>
      <c r="O554" s="31">
        <v>60</v>
      </c>
      <c r="P554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3"/>
      <c r="V554" s="33"/>
      <c r="W554" s="34" t="s">
        <v>69</v>
      </c>
      <c r="X554" s="797">
        <v>100</v>
      </c>
      <c r="Y554" s="798">
        <f t="shared" si="109"/>
        <v>100.32000000000001</v>
      </c>
      <c r="Z554" s="35">
        <f t="shared" si="110"/>
        <v>0.22724</v>
      </c>
      <c r="AA554" s="55"/>
      <c r="AB554" s="56"/>
      <c r="AC554" s="637" t="s">
        <v>867</v>
      </c>
      <c r="AG554" s="63"/>
      <c r="AJ554" s="66"/>
      <c r="AK554" s="66">
        <v>0</v>
      </c>
      <c r="BB554" s="638" t="s">
        <v>1</v>
      </c>
      <c r="BM554" s="63">
        <f t="shared" si="111"/>
        <v>106.81818181818181</v>
      </c>
      <c r="BN554" s="63">
        <f t="shared" si="112"/>
        <v>107.16</v>
      </c>
      <c r="BO554" s="63">
        <f t="shared" si="113"/>
        <v>0.18210955710955709</v>
      </c>
      <c r="BP554" s="63">
        <f t="shared" si="114"/>
        <v>0.18269230769230771</v>
      </c>
    </row>
    <row r="555" spans="1:68" ht="16.5" customHeight="1" x14ac:dyDescent="0.25">
      <c r="A555" s="53" t="s">
        <v>868</v>
      </c>
      <c r="B555" s="53" t="s">
        <v>869</v>
      </c>
      <c r="C555" s="30">
        <v>4301011799</v>
      </c>
      <c r="D555" s="804">
        <v>4680115884519</v>
      </c>
      <c r="E555" s="805"/>
      <c r="F555" s="796">
        <v>0.88</v>
      </c>
      <c r="G555" s="31">
        <v>6</v>
      </c>
      <c r="H555" s="796">
        <v>5.28</v>
      </c>
      <c r="I555" s="796">
        <v>5.64</v>
      </c>
      <c r="J555" s="31">
        <v>104</v>
      </c>
      <c r="K555" s="31" t="s">
        <v>116</v>
      </c>
      <c r="L555" s="31"/>
      <c r="M555" s="32" t="s">
        <v>77</v>
      </c>
      <c r="N555" s="32"/>
      <c r="O555" s="31">
        <v>60</v>
      </c>
      <c r="P555" s="11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3"/>
      <c r="V555" s="33"/>
      <c r="W555" s="34" t="s">
        <v>69</v>
      </c>
      <c r="X555" s="797">
        <v>0</v>
      </c>
      <c r="Y555" s="798">
        <f t="shared" si="109"/>
        <v>0</v>
      </c>
      <c r="Z555" s="35" t="str">
        <f t="shared" si="110"/>
        <v/>
      </c>
      <c r="AA555" s="55"/>
      <c r="AB555" s="56"/>
      <c r="AC555" s="639" t="s">
        <v>870</v>
      </c>
      <c r="AG555" s="63"/>
      <c r="AJ555" s="66"/>
      <c r="AK555" s="66">
        <v>0</v>
      </c>
      <c r="BB555" s="640" t="s">
        <v>1</v>
      </c>
      <c r="BM555" s="63">
        <f t="shared" si="111"/>
        <v>0</v>
      </c>
      <c r="BN555" s="63">
        <f t="shared" si="112"/>
        <v>0</v>
      </c>
      <c r="BO555" s="63">
        <f t="shared" si="113"/>
        <v>0</v>
      </c>
      <c r="BP555" s="63">
        <f t="shared" si="114"/>
        <v>0</v>
      </c>
    </row>
    <row r="556" spans="1:68" ht="27" customHeight="1" x14ac:dyDescent="0.25">
      <c r="A556" s="53" t="s">
        <v>871</v>
      </c>
      <c r="B556" s="53" t="s">
        <v>872</v>
      </c>
      <c r="C556" s="30">
        <v>4301011376</v>
      </c>
      <c r="D556" s="804">
        <v>4680115885226</v>
      </c>
      <c r="E556" s="805"/>
      <c r="F556" s="796">
        <v>0.88</v>
      </c>
      <c r="G556" s="31">
        <v>6</v>
      </c>
      <c r="H556" s="796">
        <v>5.28</v>
      </c>
      <c r="I556" s="796">
        <v>5.64</v>
      </c>
      <c r="J556" s="31">
        <v>104</v>
      </c>
      <c r="K556" s="31" t="s">
        <v>116</v>
      </c>
      <c r="L556" s="31"/>
      <c r="M556" s="32" t="s">
        <v>77</v>
      </c>
      <c r="N556" s="32"/>
      <c r="O556" s="31">
        <v>60</v>
      </c>
      <c r="P556" s="92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3"/>
      <c r="V556" s="33"/>
      <c r="W556" s="34" t="s">
        <v>69</v>
      </c>
      <c r="X556" s="797">
        <v>170</v>
      </c>
      <c r="Y556" s="798">
        <f t="shared" si="109"/>
        <v>174.24</v>
      </c>
      <c r="Z556" s="35">
        <f t="shared" si="110"/>
        <v>0.39468000000000003</v>
      </c>
      <c r="AA556" s="55"/>
      <c r="AB556" s="56"/>
      <c r="AC556" s="641" t="s">
        <v>873</v>
      </c>
      <c r="AG556" s="63"/>
      <c r="AJ556" s="66"/>
      <c r="AK556" s="66">
        <v>0</v>
      </c>
      <c r="BB556" s="642" t="s">
        <v>1</v>
      </c>
      <c r="BM556" s="63">
        <f t="shared" si="111"/>
        <v>181.59090909090907</v>
      </c>
      <c r="BN556" s="63">
        <f t="shared" si="112"/>
        <v>186.12</v>
      </c>
      <c r="BO556" s="63">
        <f t="shared" si="113"/>
        <v>0.3095862470862471</v>
      </c>
      <c r="BP556" s="63">
        <f t="shared" si="114"/>
        <v>0.31730769230769235</v>
      </c>
    </row>
    <row r="557" spans="1:68" ht="27" customHeight="1" x14ac:dyDescent="0.25">
      <c r="A557" s="53" t="s">
        <v>874</v>
      </c>
      <c r="B557" s="53" t="s">
        <v>875</v>
      </c>
      <c r="C557" s="30">
        <v>4301011778</v>
      </c>
      <c r="D557" s="804">
        <v>4680115880603</v>
      </c>
      <c r="E557" s="805"/>
      <c r="F557" s="796">
        <v>0.6</v>
      </c>
      <c r="G557" s="31">
        <v>6</v>
      </c>
      <c r="H557" s="796">
        <v>3.6</v>
      </c>
      <c r="I557" s="796">
        <v>3.81</v>
      </c>
      <c r="J557" s="31">
        <v>132</v>
      </c>
      <c r="K557" s="31" t="s">
        <v>126</v>
      </c>
      <c r="L557" s="31"/>
      <c r="M557" s="32" t="s">
        <v>119</v>
      </c>
      <c r="N557" s="32"/>
      <c r="O557" s="31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3"/>
      <c r="V557" s="33"/>
      <c r="W557" s="34" t="s">
        <v>69</v>
      </c>
      <c r="X557" s="797">
        <v>0</v>
      </c>
      <c r="Y557" s="798">
        <f t="shared" si="109"/>
        <v>0</v>
      </c>
      <c r="Z557" s="35" t="str">
        <f>IFERROR(IF(Y557=0,"",ROUNDUP(Y557/H557,0)*0.00902),"")</f>
        <v/>
      </c>
      <c r="AA557" s="55"/>
      <c r="AB557" s="56"/>
      <c r="AC557" s="643" t="s">
        <v>117</v>
      </c>
      <c r="AG557" s="63"/>
      <c r="AJ557" s="66"/>
      <c r="AK557" s="66">
        <v>0</v>
      </c>
      <c r="BB557" s="644" t="s">
        <v>1</v>
      </c>
      <c r="BM557" s="63">
        <f t="shared" si="111"/>
        <v>0</v>
      </c>
      <c r="BN557" s="63">
        <f t="shared" si="112"/>
        <v>0</v>
      </c>
      <c r="BO557" s="63">
        <f t="shared" si="113"/>
        <v>0</v>
      </c>
      <c r="BP557" s="63">
        <f t="shared" si="114"/>
        <v>0</v>
      </c>
    </row>
    <row r="558" spans="1:68" ht="27" customHeight="1" x14ac:dyDescent="0.25">
      <c r="A558" s="53" t="s">
        <v>874</v>
      </c>
      <c r="B558" s="53" t="s">
        <v>876</v>
      </c>
      <c r="C558" s="30">
        <v>4301012035</v>
      </c>
      <c r="D558" s="804">
        <v>4680115880603</v>
      </c>
      <c r="E558" s="805"/>
      <c r="F558" s="796">
        <v>0.6</v>
      </c>
      <c r="G558" s="31">
        <v>8</v>
      </c>
      <c r="H558" s="796">
        <v>4.8</v>
      </c>
      <c r="I558" s="796">
        <v>6.96</v>
      </c>
      <c r="J558" s="31">
        <v>120</v>
      </c>
      <c r="K558" s="31" t="s">
        <v>126</v>
      </c>
      <c r="L558" s="31"/>
      <c r="M558" s="32" t="s">
        <v>119</v>
      </c>
      <c r="N558" s="32"/>
      <c r="O558" s="31">
        <v>60</v>
      </c>
      <c r="P558" s="10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3"/>
      <c r="V558" s="33"/>
      <c r="W558" s="34" t="s">
        <v>69</v>
      </c>
      <c r="X558" s="797">
        <v>0</v>
      </c>
      <c r="Y558" s="798">
        <f t="shared" si="109"/>
        <v>0</v>
      </c>
      <c r="Z558" s="35" t="str">
        <f>IFERROR(IF(Y558=0,"",ROUNDUP(Y558/H558,0)*0.00937),"")</f>
        <v/>
      </c>
      <c r="AA558" s="55"/>
      <c r="AB558" s="56"/>
      <c r="AC558" s="645" t="s">
        <v>117</v>
      </c>
      <c r="AG558" s="63"/>
      <c r="AJ558" s="66"/>
      <c r="AK558" s="66">
        <v>0</v>
      </c>
      <c r="BB558" s="646" t="s">
        <v>1</v>
      </c>
      <c r="BM558" s="63">
        <f t="shared" si="111"/>
        <v>0</v>
      </c>
      <c r="BN558" s="63">
        <f t="shared" si="112"/>
        <v>0</v>
      </c>
      <c r="BO558" s="63">
        <f t="shared" si="113"/>
        <v>0</v>
      </c>
      <c r="BP558" s="63">
        <f t="shared" si="114"/>
        <v>0</v>
      </c>
    </row>
    <row r="559" spans="1:68" ht="27" customHeight="1" x14ac:dyDescent="0.25">
      <c r="A559" s="53" t="s">
        <v>877</v>
      </c>
      <c r="B559" s="53" t="s">
        <v>878</v>
      </c>
      <c r="C559" s="30">
        <v>4301012036</v>
      </c>
      <c r="D559" s="804">
        <v>4680115882782</v>
      </c>
      <c r="E559" s="805"/>
      <c r="F559" s="796">
        <v>0.6</v>
      </c>
      <c r="G559" s="31">
        <v>8</v>
      </c>
      <c r="H559" s="796">
        <v>4.8</v>
      </c>
      <c r="I559" s="796">
        <v>6.96</v>
      </c>
      <c r="J559" s="31">
        <v>120</v>
      </c>
      <c r="K559" s="31" t="s">
        <v>126</v>
      </c>
      <c r="L559" s="31"/>
      <c r="M559" s="32" t="s">
        <v>119</v>
      </c>
      <c r="N559" s="32"/>
      <c r="O559" s="31">
        <v>60</v>
      </c>
      <c r="P559" s="10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3"/>
      <c r="V559" s="33"/>
      <c r="W559" s="34" t="s">
        <v>69</v>
      </c>
      <c r="X559" s="797">
        <v>0</v>
      </c>
      <c r="Y559" s="798">
        <f t="shared" si="109"/>
        <v>0</v>
      </c>
      <c r="Z559" s="35" t="str">
        <f>IFERROR(IF(Y559=0,"",ROUNDUP(Y559/H559,0)*0.00937),"")</f>
        <v/>
      </c>
      <c r="AA559" s="55"/>
      <c r="AB559" s="56"/>
      <c r="AC559" s="647" t="s">
        <v>861</v>
      </c>
      <c r="AG559" s="63"/>
      <c r="AJ559" s="66"/>
      <c r="AK559" s="66">
        <v>0</v>
      </c>
      <c r="BB559" s="648" t="s">
        <v>1</v>
      </c>
      <c r="BM559" s="63">
        <f t="shared" si="111"/>
        <v>0</v>
      </c>
      <c r="BN559" s="63">
        <f t="shared" si="112"/>
        <v>0</v>
      </c>
      <c r="BO559" s="63">
        <f t="shared" si="113"/>
        <v>0</v>
      </c>
      <c r="BP559" s="63">
        <f t="shared" si="114"/>
        <v>0</v>
      </c>
    </row>
    <row r="560" spans="1:68" ht="27" customHeight="1" x14ac:dyDescent="0.25">
      <c r="A560" s="53" t="s">
        <v>879</v>
      </c>
      <c r="B560" s="53" t="s">
        <v>880</v>
      </c>
      <c r="C560" s="30">
        <v>4301012050</v>
      </c>
      <c r="D560" s="804">
        <v>4680115885479</v>
      </c>
      <c r="E560" s="805"/>
      <c r="F560" s="796">
        <v>0.4</v>
      </c>
      <c r="G560" s="31">
        <v>6</v>
      </c>
      <c r="H560" s="796">
        <v>2.4</v>
      </c>
      <c r="I560" s="796">
        <v>2.58</v>
      </c>
      <c r="J560" s="31">
        <v>182</v>
      </c>
      <c r="K560" s="31" t="s">
        <v>76</v>
      </c>
      <c r="L560" s="31"/>
      <c r="M560" s="32" t="s">
        <v>119</v>
      </c>
      <c r="N560" s="32"/>
      <c r="O560" s="31">
        <v>60</v>
      </c>
      <c r="P560" s="1147" t="s">
        <v>881</v>
      </c>
      <c r="Q560" s="802"/>
      <c r="R560" s="802"/>
      <c r="S560" s="802"/>
      <c r="T560" s="803"/>
      <c r="U560" s="33"/>
      <c r="V560" s="33"/>
      <c r="W560" s="34" t="s">
        <v>69</v>
      </c>
      <c r="X560" s="797">
        <v>0</v>
      </c>
      <c r="Y560" s="798">
        <f t="shared" si="109"/>
        <v>0</v>
      </c>
      <c r="Z560" s="35" t="str">
        <f>IFERROR(IF(Y560=0,"",ROUNDUP(Y560/H560,0)*0.00651),"")</f>
        <v/>
      </c>
      <c r="AA560" s="55"/>
      <c r="AB560" s="56"/>
      <c r="AC560" s="649" t="s">
        <v>867</v>
      </c>
      <c r="AG560" s="63"/>
      <c r="AJ560" s="66"/>
      <c r="AK560" s="66">
        <v>0</v>
      </c>
      <c r="BB560" s="650" t="s">
        <v>1</v>
      </c>
      <c r="BM560" s="63">
        <f t="shared" si="111"/>
        <v>0</v>
      </c>
      <c r="BN560" s="63">
        <f t="shared" si="112"/>
        <v>0</v>
      </c>
      <c r="BO560" s="63">
        <f t="shared" si="113"/>
        <v>0</v>
      </c>
      <c r="BP560" s="63">
        <f t="shared" si="114"/>
        <v>0</v>
      </c>
    </row>
    <row r="561" spans="1:68" ht="27" customHeight="1" x14ac:dyDescent="0.25">
      <c r="A561" s="53" t="s">
        <v>882</v>
      </c>
      <c r="B561" s="53" t="s">
        <v>883</v>
      </c>
      <c r="C561" s="30">
        <v>4301011784</v>
      </c>
      <c r="D561" s="804">
        <v>4607091389982</v>
      </c>
      <c r="E561" s="805"/>
      <c r="F561" s="796">
        <v>0.6</v>
      </c>
      <c r="G561" s="31">
        <v>6</v>
      </c>
      <c r="H561" s="796">
        <v>3.6</v>
      </c>
      <c r="I561" s="796">
        <v>3.81</v>
      </c>
      <c r="J561" s="31">
        <v>132</v>
      </c>
      <c r="K561" s="31" t="s">
        <v>126</v>
      </c>
      <c r="L561" s="31"/>
      <c r="M561" s="32" t="s">
        <v>119</v>
      </c>
      <c r="N561" s="32"/>
      <c r="O561" s="31">
        <v>60</v>
      </c>
      <c r="P561" s="10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3"/>
      <c r="V561" s="33"/>
      <c r="W561" s="34" t="s">
        <v>69</v>
      </c>
      <c r="X561" s="797">
        <v>0</v>
      </c>
      <c r="Y561" s="798">
        <f t="shared" si="109"/>
        <v>0</v>
      </c>
      <c r="Z561" s="35" t="str">
        <f>IFERROR(IF(Y561=0,"",ROUNDUP(Y561/H561,0)*0.00902),"")</f>
        <v/>
      </c>
      <c r="AA561" s="55"/>
      <c r="AB561" s="56"/>
      <c r="AC561" s="651" t="s">
        <v>867</v>
      </c>
      <c r="AG561" s="63"/>
      <c r="AJ561" s="66"/>
      <c r="AK561" s="66">
        <v>0</v>
      </c>
      <c r="BB561" s="652" t="s">
        <v>1</v>
      </c>
      <c r="BM561" s="63">
        <f t="shared" si="111"/>
        <v>0</v>
      </c>
      <c r="BN561" s="63">
        <f t="shared" si="112"/>
        <v>0</v>
      </c>
      <c r="BO561" s="63">
        <f t="shared" si="113"/>
        <v>0</v>
      </c>
      <c r="BP561" s="63">
        <f t="shared" si="114"/>
        <v>0</v>
      </c>
    </row>
    <row r="562" spans="1:68" ht="27" customHeight="1" x14ac:dyDescent="0.25">
      <c r="A562" s="53" t="s">
        <v>882</v>
      </c>
      <c r="B562" s="53" t="s">
        <v>884</v>
      </c>
      <c r="C562" s="30">
        <v>4301012034</v>
      </c>
      <c r="D562" s="804">
        <v>4607091389982</v>
      </c>
      <c r="E562" s="805"/>
      <c r="F562" s="796">
        <v>0.6</v>
      </c>
      <c r="G562" s="31">
        <v>8</v>
      </c>
      <c r="H562" s="796">
        <v>4.8</v>
      </c>
      <c r="I562" s="796">
        <v>6.96</v>
      </c>
      <c r="J562" s="31">
        <v>120</v>
      </c>
      <c r="K562" s="31" t="s">
        <v>126</v>
      </c>
      <c r="L562" s="31"/>
      <c r="M562" s="32" t="s">
        <v>119</v>
      </c>
      <c r="N562" s="32"/>
      <c r="O562" s="31">
        <v>60</v>
      </c>
      <c r="P562" s="8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3"/>
      <c r="V562" s="33"/>
      <c r="W562" s="34" t="s">
        <v>69</v>
      </c>
      <c r="X562" s="797">
        <v>0</v>
      </c>
      <c r="Y562" s="798">
        <f t="shared" si="109"/>
        <v>0</v>
      </c>
      <c r="Z562" s="35" t="str">
        <f>IFERROR(IF(Y562=0,"",ROUNDUP(Y562/H562,0)*0.00937),"")</f>
        <v/>
      </c>
      <c r="AA562" s="55"/>
      <c r="AB562" s="56"/>
      <c r="AC562" s="653" t="s">
        <v>867</v>
      </c>
      <c r="AG562" s="63"/>
      <c r="AJ562" s="66"/>
      <c r="AK562" s="66">
        <v>0</v>
      </c>
      <c r="BB562" s="654" t="s">
        <v>1</v>
      </c>
      <c r="BM562" s="63">
        <f t="shared" si="111"/>
        <v>0</v>
      </c>
      <c r="BN562" s="63">
        <f t="shared" si="112"/>
        <v>0</v>
      </c>
      <c r="BO562" s="63">
        <f t="shared" si="113"/>
        <v>0</v>
      </c>
      <c r="BP562" s="63">
        <f t="shared" si="114"/>
        <v>0</v>
      </c>
    </row>
    <row r="563" spans="1:68" ht="27" customHeight="1" x14ac:dyDescent="0.25">
      <c r="A563" s="53" t="s">
        <v>885</v>
      </c>
      <c r="B563" s="53" t="s">
        <v>886</v>
      </c>
      <c r="C563" s="30">
        <v>4301012057</v>
      </c>
      <c r="D563" s="804">
        <v>4680115886483</v>
      </c>
      <c r="E563" s="805"/>
      <c r="F563" s="796">
        <v>0.55000000000000004</v>
      </c>
      <c r="G563" s="31">
        <v>8</v>
      </c>
      <c r="H563" s="796">
        <v>4.4000000000000004</v>
      </c>
      <c r="I563" s="796">
        <v>4.6100000000000003</v>
      </c>
      <c r="J563" s="31">
        <v>132</v>
      </c>
      <c r="K563" s="31" t="s">
        <v>126</v>
      </c>
      <c r="L563" s="31"/>
      <c r="M563" s="32" t="s">
        <v>119</v>
      </c>
      <c r="N563" s="32"/>
      <c r="O563" s="31">
        <v>60</v>
      </c>
      <c r="P563" s="875" t="s">
        <v>887</v>
      </c>
      <c r="Q563" s="802"/>
      <c r="R563" s="802"/>
      <c r="S563" s="802"/>
      <c r="T563" s="803"/>
      <c r="U563" s="33"/>
      <c r="V563" s="33"/>
      <c r="W563" s="34" t="s">
        <v>69</v>
      </c>
      <c r="X563" s="797">
        <v>0</v>
      </c>
      <c r="Y563" s="798">
        <f t="shared" si="109"/>
        <v>0</v>
      </c>
      <c r="Z563" s="35" t="str">
        <f>IFERROR(IF(Y563=0,"",ROUNDUP(Y563/H563,0)*0.00902),"")</f>
        <v/>
      </c>
      <c r="AA563" s="55"/>
      <c r="AB563" s="56"/>
      <c r="AC563" s="655" t="s">
        <v>864</v>
      </c>
      <c r="AG563" s="63"/>
      <c r="AJ563" s="66"/>
      <c r="AK563" s="66">
        <v>0</v>
      </c>
      <c r="BB563" s="656" t="s">
        <v>1</v>
      </c>
      <c r="BM563" s="63">
        <f t="shared" si="111"/>
        <v>0</v>
      </c>
      <c r="BN563" s="63">
        <f t="shared" si="112"/>
        <v>0</v>
      </c>
      <c r="BO563" s="63">
        <f t="shared" si="113"/>
        <v>0</v>
      </c>
      <c r="BP563" s="63">
        <f t="shared" si="114"/>
        <v>0</v>
      </c>
    </row>
    <row r="564" spans="1:68" ht="27" customHeight="1" x14ac:dyDescent="0.25">
      <c r="A564" s="53" t="s">
        <v>888</v>
      </c>
      <c r="B564" s="53" t="s">
        <v>889</v>
      </c>
      <c r="C564" s="30">
        <v>4301012058</v>
      </c>
      <c r="D564" s="804">
        <v>4680115886490</v>
      </c>
      <c r="E564" s="805"/>
      <c r="F564" s="796">
        <v>0.55000000000000004</v>
      </c>
      <c r="G564" s="31">
        <v>8</v>
      </c>
      <c r="H564" s="796">
        <v>4.4000000000000004</v>
      </c>
      <c r="I564" s="796">
        <v>4.58</v>
      </c>
      <c r="J564" s="31">
        <v>182</v>
      </c>
      <c r="K564" s="31" t="s">
        <v>76</v>
      </c>
      <c r="L564" s="31"/>
      <c r="M564" s="32" t="s">
        <v>119</v>
      </c>
      <c r="N564" s="32"/>
      <c r="O564" s="31">
        <v>60</v>
      </c>
      <c r="P564" s="1063" t="s">
        <v>890</v>
      </c>
      <c r="Q564" s="802"/>
      <c r="R564" s="802"/>
      <c r="S564" s="802"/>
      <c r="T564" s="803"/>
      <c r="U564" s="33"/>
      <c r="V564" s="33"/>
      <c r="W564" s="34" t="s">
        <v>69</v>
      </c>
      <c r="X564" s="797">
        <v>0</v>
      </c>
      <c r="Y564" s="798">
        <f t="shared" si="109"/>
        <v>0</v>
      </c>
      <c r="Z564" s="35" t="str">
        <f>IFERROR(IF(Y564=0,"",ROUNDUP(Y564/H564,0)*0.00651),"")</f>
        <v/>
      </c>
      <c r="AA564" s="55"/>
      <c r="AB564" s="56"/>
      <c r="AC564" s="657" t="s">
        <v>870</v>
      </c>
      <c r="AG564" s="63"/>
      <c r="AJ564" s="66"/>
      <c r="AK564" s="66">
        <v>0</v>
      </c>
      <c r="BB564" s="658" t="s">
        <v>1</v>
      </c>
      <c r="BM564" s="63">
        <f t="shared" si="111"/>
        <v>0</v>
      </c>
      <c r="BN564" s="63">
        <f t="shared" si="112"/>
        <v>0</v>
      </c>
      <c r="BO564" s="63">
        <f t="shared" si="113"/>
        <v>0</v>
      </c>
      <c r="BP564" s="63">
        <f t="shared" si="114"/>
        <v>0</v>
      </c>
    </row>
    <row r="565" spans="1:68" ht="27" customHeight="1" x14ac:dyDescent="0.25">
      <c r="A565" s="53" t="s">
        <v>891</v>
      </c>
      <c r="B565" s="53" t="s">
        <v>892</v>
      </c>
      <c r="C565" s="30">
        <v>4301012055</v>
      </c>
      <c r="D565" s="804">
        <v>4680115886469</v>
      </c>
      <c r="E565" s="805"/>
      <c r="F565" s="796">
        <v>0.55000000000000004</v>
      </c>
      <c r="G565" s="31">
        <v>8</v>
      </c>
      <c r="H565" s="796">
        <v>4.4000000000000004</v>
      </c>
      <c r="I565" s="796">
        <v>4.6100000000000003</v>
      </c>
      <c r="J565" s="31">
        <v>132</v>
      </c>
      <c r="K565" s="31" t="s">
        <v>126</v>
      </c>
      <c r="L565" s="31"/>
      <c r="M565" s="32" t="s">
        <v>119</v>
      </c>
      <c r="N565" s="32"/>
      <c r="O565" s="31">
        <v>60</v>
      </c>
      <c r="P565" s="884" t="s">
        <v>893</v>
      </c>
      <c r="Q565" s="802"/>
      <c r="R565" s="802"/>
      <c r="S565" s="802"/>
      <c r="T565" s="803"/>
      <c r="U565" s="33"/>
      <c r="V565" s="33"/>
      <c r="W565" s="34" t="s">
        <v>69</v>
      </c>
      <c r="X565" s="797">
        <v>0</v>
      </c>
      <c r="Y565" s="79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873</v>
      </c>
      <c r="AG565" s="63"/>
      <c r="AJ565" s="66"/>
      <c r="AK565" s="66">
        <v>0</v>
      </c>
      <c r="BB565" s="660" t="s">
        <v>1</v>
      </c>
      <c r="BM565" s="63">
        <f t="shared" si="111"/>
        <v>0</v>
      </c>
      <c r="BN565" s="63">
        <f t="shared" si="112"/>
        <v>0</v>
      </c>
      <c r="BO565" s="63">
        <f t="shared" si="113"/>
        <v>0</v>
      </c>
      <c r="BP565" s="63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6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51.136363636363633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52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0.62192000000000003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6" t="s">
        <v>69</v>
      </c>
      <c r="X567" s="799">
        <f>IFERROR(SUM(X551:X565),"0")</f>
        <v>270</v>
      </c>
      <c r="Y567" s="799">
        <f>IFERROR(SUM(Y551:Y565),"0")</f>
        <v>274.56</v>
      </c>
      <c r="Z567" s="36"/>
      <c r="AA567" s="800"/>
      <c r="AB567" s="800"/>
      <c r="AC567" s="800"/>
    </row>
    <row r="568" spans="1:68" ht="14.25" customHeight="1" x14ac:dyDescent="0.25">
      <c r="A568" s="822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0"/>
      <c r="AB568" s="790"/>
      <c r="AC568" s="790"/>
    </row>
    <row r="569" spans="1:68" ht="16.5" customHeight="1" x14ac:dyDescent="0.25">
      <c r="A569" s="53" t="s">
        <v>894</v>
      </c>
      <c r="B569" s="53" t="s">
        <v>895</v>
      </c>
      <c r="C569" s="30">
        <v>4301020222</v>
      </c>
      <c r="D569" s="804">
        <v>4607091388930</v>
      </c>
      <c r="E569" s="805"/>
      <c r="F569" s="796">
        <v>0.88</v>
      </c>
      <c r="G569" s="31">
        <v>6</v>
      </c>
      <c r="H569" s="796">
        <v>5.28</v>
      </c>
      <c r="I569" s="796">
        <v>5.64</v>
      </c>
      <c r="J569" s="31">
        <v>104</v>
      </c>
      <c r="K569" s="31" t="s">
        <v>116</v>
      </c>
      <c r="L569" s="31"/>
      <c r="M569" s="32" t="s">
        <v>119</v>
      </c>
      <c r="N569" s="32"/>
      <c r="O569" s="31">
        <v>55</v>
      </c>
      <c r="P569" s="11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2"/>
      <c r="R569" s="802"/>
      <c r="S569" s="802"/>
      <c r="T569" s="803"/>
      <c r="U569" s="33"/>
      <c r="V569" s="33"/>
      <c r="W569" s="34" t="s">
        <v>69</v>
      </c>
      <c r="X569" s="797">
        <v>150</v>
      </c>
      <c r="Y569" s="798">
        <f>IFERROR(IF(X569="",0,CEILING((X569/$H569),1)*$H569),"")</f>
        <v>153.12</v>
      </c>
      <c r="Z569" s="35">
        <f>IFERROR(IF(Y569=0,"",ROUNDUP(Y569/H569,0)*0.01196),"")</f>
        <v>0.34683999999999998</v>
      </c>
      <c r="AA569" s="55"/>
      <c r="AB569" s="56"/>
      <c r="AC569" s="661" t="s">
        <v>896</v>
      </c>
      <c r="AG569" s="63"/>
      <c r="AJ569" s="66"/>
      <c r="AK569" s="66">
        <v>0</v>
      </c>
      <c r="BB569" s="662" t="s">
        <v>1</v>
      </c>
      <c r="BM569" s="63">
        <f>IFERROR(X569*I569/H569,"0")</f>
        <v>160.22727272727272</v>
      </c>
      <c r="BN569" s="63">
        <f>IFERROR(Y569*I569/H569,"0")</f>
        <v>163.56</v>
      </c>
      <c r="BO569" s="63">
        <f>IFERROR(1/J569*(X569/H569),"0")</f>
        <v>0.27316433566433568</v>
      </c>
      <c r="BP569" s="63">
        <f>IFERROR(1/J569*(Y569/H569),"0")</f>
        <v>0.27884615384615385</v>
      </c>
    </row>
    <row r="570" spans="1:68" ht="16.5" customHeight="1" x14ac:dyDescent="0.25">
      <c r="A570" s="53" t="s">
        <v>894</v>
      </c>
      <c r="B570" s="53" t="s">
        <v>897</v>
      </c>
      <c r="C570" s="30">
        <v>4301020334</v>
      </c>
      <c r="D570" s="804">
        <v>4607091388930</v>
      </c>
      <c r="E570" s="805"/>
      <c r="F570" s="796">
        <v>0.88</v>
      </c>
      <c r="G570" s="31">
        <v>6</v>
      </c>
      <c r="H570" s="796">
        <v>5.28</v>
      </c>
      <c r="I570" s="796">
        <v>5.64</v>
      </c>
      <c r="J570" s="31">
        <v>104</v>
      </c>
      <c r="K570" s="31" t="s">
        <v>116</v>
      </c>
      <c r="L570" s="31"/>
      <c r="M570" s="32" t="s">
        <v>77</v>
      </c>
      <c r="N570" s="32"/>
      <c r="O570" s="31">
        <v>70</v>
      </c>
      <c r="P570" s="869" t="s">
        <v>898</v>
      </c>
      <c r="Q570" s="802"/>
      <c r="R570" s="802"/>
      <c r="S570" s="802"/>
      <c r="T570" s="803"/>
      <c r="U570" s="33"/>
      <c r="V570" s="33"/>
      <c r="W570" s="34" t="s">
        <v>69</v>
      </c>
      <c r="X570" s="797">
        <v>0</v>
      </c>
      <c r="Y570" s="798">
        <f>IFERROR(IF(X570="",0,CEILING((X570/$H570),1)*$H570),"")</f>
        <v>0</v>
      </c>
      <c r="Z570" s="35" t="str">
        <f>IFERROR(IF(Y570=0,"",ROUNDUP(Y570/H570,0)*0.01196),"")</f>
        <v/>
      </c>
      <c r="AA570" s="55"/>
      <c r="AB570" s="56"/>
      <c r="AC570" s="663" t="s">
        <v>899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customHeight="1" x14ac:dyDescent="0.25">
      <c r="A571" s="53" t="s">
        <v>900</v>
      </c>
      <c r="B571" s="53" t="s">
        <v>901</v>
      </c>
      <c r="C571" s="30">
        <v>4301020364</v>
      </c>
      <c r="D571" s="804">
        <v>4680115880054</v>
      </c>
      <c r="E571" s="805"/>
      <c r="F571" s="796">
        <v>0.6</v>
      </c>
      <c r="G571" s="31">
        <v>8</v>
      </c>
      <c r="H571" s="796">
        <v>4.8</v>
      </c>
      <c r="I571" s="796">
        <v>6.96</v>
      </c>
      <c r="J571" s="31">
        <v>120</v>
      </c>
      <c r="K571" s="31" t="s">
        <v>126</v>
      </c>
      <c r="L571" s="31"/>
      <c r="M571" s="32" t="s">
        <v>119</v>
      </c>
      <c r="N571" s="32"/>
      <c r="O571" s="31">
        <v>55</v>
      </c>
      <c r="P571" s="8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3"/>
      <c r="V571" s="33"/>
      <c r="W571" s="34" t="s">
        <v>69</v>
      </c>
      <c r="X571" s="797">
        <v>0</v>
      </c>
      <c r="Y571" s="79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896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customHeight="1" x14ac:dyDescent="0.25">
      <c r="A572" s="53" t="s">
        <v>900</v>
      </c>
      <c r="B572" s="53" t="s">
        <v>902</v>
      </c>
      <c r="C572" s="30">
        <v>4301020385</v>
      </c>
      <c r="D572" s="804">
        <v>4680115880054</v>
      </c>
      <c r="E572" s="805"/>
      <c r="F572" s="796">
        <v>0.6</v>
      </c>
      <c r="G572" s="31">
        <v>8</v>
      </c>
      <c r="H572" s="796">
        <v>4.8</v>
      </c>
      <c r="I572" s="796">
        <v>6.93</v>
      </c>
      <c r="J572" s="31">
        <v>132</v>
      </c>
      <c r="K572" s="31" t="s">
        <v>126</v>
      </c>
      <c r="L572" s="31"/>
      <c r="M572" s="32" t="s">
        <v>119</v>
      </c>
      <c r="N572" s="32"/>
      <c r="O572" s="31">
        <v>70</v>
      </c>
      <c r="P572" s="905" t="s">
        <v>903</v>
      </c>
      <c r="Q572" s="802"/>
      <c r="R572" s="802"/>
      <c r="S572" s="802"/>
      <c r="T572" s="803"/>
      <c r="U572" s="33"/>
      <c r="V572" s="33"/>
      <c r="W572" s="34" t="s">
        <v>69</v>
      </c>
      <c r="X572" s="797">
        <v>0</v>
      </c>
      <c r="Y572" s="79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899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ht="16.5" customHeight="1" x14ac:dyDescent="0.25">
      <c r="A573" s="53" t="s">
        <v>900</v>
      </c>
      <c r="B573" s="53" t="s">
        <v>904</v>
      </c>
      <c r="C573" s="30">
        <v>4301020206</v>
      </c>
      <c r="D573" s="804">
        <v>4680115880054</v>
      </c>
      <c r="E573" s="805"/>
      <c r="F573" s="796">
        <v>0.6</v>
      </c>
      <c r="G573" s="31">
        <v>6</v>
      </c>
      <c r="H573" s="796">
        <v>3.6</v>
      </c>
      <c r="I573" s="796">
        <v>3.81</v>
      </c>
      <c r="J573" s="31">
        <v>132</v>
      </c>
      <c r="K573" s="31" t="s">
        <v>126</v>
      </c>
      <c r="L573" s="31"/>
      <c r="M573" s="32" t="s">
        <v>119</v>
      </c>
      <c r="N573" s="32"/>
      <c r="O573" s="31">
        <v>55</v>
      </c>
      <c r="P573" s="9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3"/>
      <c r="V573" s="33"/>
      <c r="W573" s="34" t="s">
        <v>69</v>
      </c>
      <c r="X573" s="797">
        <v>0</v>
      </c>
      <c r="Y573" s="798">
        <f>IFERROR(IF(X573="",0,CEILING((X573/$H573),1)*$H573),"")</f>
        <v>0</v>
      </c>
      <c r="Z573" s="35" t="str">
        <f>IFERROR(IF(Y573=0,"",ROUNDUP(Y573/H573,0)*0.00902),"")</f>
        <v/>
      </c>
      <c r="AA573" s="55"/>
      <c r="AB573" s="56"/>
      <c r="AC573" s="669" t="s">
        <v>896</v>
      </c>
      <c r="AG573" s="63"/>
      <c r="AJ573" s="66"/>
      <c r="AK573" s="66">
        <v>0</v>
      </c>
      <c r="BB573" s="670" t="s">
        <v>1</v>
      </c>
      <c r="BM573" s="63">
        <f>IFERROR(X573*I573/H573,"0")</f>
        <v>0</v>
      </c>
      <c r="BN573" s="63">
        <f>IFERROR(Y573*I573/H573,"0")</f>
        <v>0</v>
      </c>
      <c r="BO573" s="63">
        <f>IFERROR(1/J573*(X573/H573),"0")</f>
        <v>0</v>
      </c>
      <c r="BP573" s="63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6" t="s">
        <v>72</v>
      </c>
      <c r="X574" s="799">
        <f>IFERROR(X569/H569,"0")+IFERROR(X570/H570,"0")+IFERROR(X571/H571,"0")+IFERROR(X572/H572,"0")+IFERROR(X573/H573,"0")</f>
        <v>28.409090909090907</v>
      </c>
      <c r="Y574" s="799">
        <f>IFERROR(Y569/H569,"0")+IFERROR(Y570/H570,"0")+IFERROR(Y571/H571,"0")+IFERROR(Y572/H572,"0")+IFERROR(Y573/H573,"0")</f>
        <v>29</v>
      </c>
      <c r="Z574" s="799">
        <f>IFERROR(IF(Z569="",0,Z569),"0")+IFERROR(IF(Z570="",0,Z570),"0")+IFERROR(IF(Z571="",0,Z571),"0")+IFERROR(IF(Z572="",0,Z572),"0")+IFERROR(IF(Z573="",0,Z573),"0")</f>
        <v>0.34683999999999998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6" t="s">
        <v>69</v>
      </c>
      <c r="X575" s="799">
        <f>IFERROR(SUM(X569:X573),"0")</f>
        <v>150</v>
      </c>
      <c r="Y575" s="799">
        <f>IFERROR(SUM(Y569:Y573),"0")</f>
        <v>153.12</v>
      </c>
      <c r="Z575" s="36"/>
      <c r="AA575" s="800"/>
      <c r="AB575" s="800"/>
      <c r="AC575" s="800"/>
    </row>
    <row r="576" spans="1:68" ht="14.25" customHeight="1" x14ac:dyDescent="0.25">
      <c r="A576" s="822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0"/>
      <c r="AB576" s="790"/>
      <c r="AC576" s="790"/>
    </row>
    <row r="577" spans="1:68" ht="27" customHeight="1" x14ac:dyDescent="0.25">
      <c r="A577" s="53" t="s">
        <v>905</v>
      </c>
      <c r="B577" s="53" t="s">
        <v>906</v>
      </c>
      <c r="C577" s="30">
        <v>4301031252</v>
      </c>
      <c r="D577" s="804">
        <v>4680115883116</v>
      </c>
      <c r="E577" s="805"/>
      <c r="F577" s="796">
        <v>0.88</v>
      </c>
      <c r="G577" s="31">
        <v>6</v>
      </c>
      <c r="H577" s="796">
        <v>5.28</v>
      </c>
      <c r="I577" s="796">
        <v>5.64</v>
      </c>
      <c r="J577" s="31">
        <v>104</v>
      </c>
      <c r="K577" s="31" t="s">
        <v>116</v>
      </c>
      <c r="L577" s="31"/>
      <c r="M577" s="32" t="s">
        <v>119</v>
      </c>
      <c r="N577" s="32"/>
      <c r="O577" s="31">
        <v>60</v>
      </c>
      <c r="P577" s="11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2"/>
      <c r="R577" s="802"/>
      <c r="S577" s="802"/>
      <c r="T577" s="803"/>
      <c r="U577" s="33"/>
      <c r="V577" s="33"/>
      <c r="W577" s="34" t="s">
        <v>69</v>
      </c>
      <c r="X577" s="797">
        <v>40</v>
      </c>
      <c r="Y577" s="798">
        <f t="shared" ref="Y577:Y591" si="115">IFERROR(IF(X577="",0,CEILING((X577/$H577),1)*$H577),"")</f>
        <v>42.24</v>
      </c>
      <c r="Z577" s="35">
        <f t="shared" ref="Z577:Z582" si="116">IFERROR(IF(Y577=0,"",ROUNDUP(Y577/H577,0)*0.01196),"")</f>
        <v>9.5680000000000001E-2</v>
      </c>
      <c r="AA577" s="55"/>
      <c r="AB577" s="56"/>
      <c r="AC577" s="671" t="s">
        <v>907</v>
      </c>
      <c r="AG577" s="63"/>
      <c r="AJ577" s="66"/>
      <c r="AK577" s="66">
        <v>0</v>
      </c>
      <c r="BB577" s="672" t="s">
        <v>1</v>
      </c>
      <c r="BM577" s="63">
        <f t="shared" ref="BM577:BM591" si="117">IFERROR(X577*I577/H577,"0")</f>
        <v>42.727272727272727</v>
      </c>
      <c r="BN577" s="63">
        <f t="shared" ref="BN577:BN591" si="118">IFERROR(Y577*I577/H577,"0")</f>
        <v>45.12</v>
      </c>
      <c r="BO577" s="63">
        <f t="shared" ref="BO577:BO591" si="119">IFERROR(1/J577*(X577/H577),"0")</f>
        <v>7.2843822843822847E-2</v>
      </c>
      <c r="BP577" s="63">
        <f t="shared" ref="BP577:BP591" si="120">IFERROR(1/J577*(Y577/H577),"0")</f>
        <v>7.6923076923076927E-2</v>
      </c>
    </row>
    <row r="578" spans="1:68" ht="27" customHeight="1" x14ac:dyDescent="0.25">
      <c r="A578" s="53" t="s">
        <v>905</v>
      </c>
      <c r="B578" s="53" t="s">
        <v>908</v>
      </c>
      <c r="C578" s="30">
        <v>4301031349</v>
      </c>
      <c r="D578" s="804">
        <v>4680115883116</v>
      </c>
      <c r="E578" s="805"/>
      <c r="F578" s="796">
        <v>0.88</v>
      </c>
      <c r="G578" s="31">
        <v>6</v>
      </c>
      <c r="H578" s="796">
        <v>5.28</v>
      </c>
      <c r="I578" s="796">
        <v>5.64</v>
      </c>
      <c r="J578" s="31">
        <v>104</v>
      </c>
      <c r="K578" s="31" t="s">
        <v>116</v>
      </c>
      <c r="L578" s="31"/>
      <c r="M578" s="32" t="s">
        <v>119</v>
      </c>
      <c r="N578" s="32"/>
      <c r="O578" s="31">
        <v>70</v>
      </c>
      <c r="P578" s="1200" t="s">
        <v>909</v>
      </c>
      <c r="Q578" s="802"/>
      <c r="R578" s="802"/>
      <c r="S578" s="802"/>
      <c r="T578" s="803"/>
      <c r="U578" s="33"/>
      <c r="V578" s="33"/>
      <c r="W578" s="34" t="s">
        <v>69</v>
      </c>
      <c r="X578" s="797">
        <v>0</v>
      </c>
      <c r="Y578" s="798">
        <f t="shared" si="115"/>
        <v>0</v>
      </c>
      <c r="Z578" s="35" t="str">
        <f t="shared" si="116"/>
        <v/>
      </c>
      <c r="AA578" s="55"/>
      <c r="AB578" s="56"/>
      <c r="AC578" s="673" t="s">
        <v>910</v>
      </c>
      <c r="AG578" s="63"/>
      <c r="AJ578" s="66"/>
      <c r="AK578" s="66">
        <v>0</v>
      </c>
      <c r="BB578" s="674" t="s">
        <v>1</v>
      </c>
      <c r="BM578" s="63">
        <f t="shared" si="117"/>
        <v>0</v>
      </c>
      <c r="BN578" s="63">
        <f t="shared" si="118"/>
        <v>0</v>
      </c>
      <c r="BO578" s="63">
        <f t="shared" si="119"/>
        <v>0</v>
      </c>
      <c r="BP578" s="63">
        <f t="shared" si="120"/>
        <v>0</v>
      </c>
    </row>
    <row r="579" spans="1:68" ht="27" customHeight="1" x14ac:dyDescent="0.25">
      <c r="A579" s="53" t="s">
        <v>911</v>
      </c>
      <c r="B579" s="53" t="s">
        <v>912</v>
      </c>
      <c r="C579" s="30">
        <v>4301031248</v>
      </c>
      <c r="D579" s="804">
        <v>4680115883093</v>
      </c>
      <c r="E579" s="805"/>
      <c r="F579" s="796">
        <v>0.88</v>
      </c>
      <c r="G579" s="31">
        <v>6</v>
      </c>
      <c r="H579" s="796">
        <v>5.28</v>
      </c>
      <c r="I579" s="796">
        <v>5.64</v>
      </c>
      <c r="J579" s="31">
        <v>104</v>
      </c>
      <c r="K579" s="31" t="s">
        <v>116</v>
      </c>
      <c r="L579" s="31"/>
      <c r="M579" s="32" t="s">
        <v>68</v>
      </c>
      <c r="N579" s="32"/>
      <c r="O579" s="31">
        <v>60</v>
      </c>
      <c r="P579" s="12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2"/>
      <c r="R579" s="802"/>
      <c r="S579" s="802"/>
      <c r="T579" s="803"/>
      <c r="U579" s="33"/>
      <c r="V579" s="33"/>
      <c r="W579" s="34" t="s">
        <v>69</v>
      </c>
      <c r="X579" s="797">
        <v>60</v>
      </c>
      <c r="Y579" s="798">
        <f t="shared" si="115"/>
        <v>63.36</v>
      </c>
      <c r="Z579" s="35">
        <f t="shared" si="116"/>
        <v>0.14352000000000001</v>
      </c>
      <c r="AA579" s="55"/>
      <c r="AB579" s="56"/>
      <c r="AC579" s="675" t="s">
        <v>913</v>
      </c>
      <c r="AG579" s="63"/>
      <c r="AJ579" s="66"/>
      <c r="AK579" s="66">
        <v>0</v>
      </c>
      <c r="BB579" s="676" t="s">
        <v>1</v>
      </c>
      <c r="BM579" s="63">
        <f t="shared" si="117"/>
        <v>64.090909090909079</v>
      </c>
      <c r="BN579" s="63">
        <f t="shared" si="118"/>
        <v>67.679999999999993</v>
      </c>
      <c r="BO579" s="63">
        <f t="shared" si="119"/>
        <v>0.10926573426573427</v>
      </c>
      <c r="BP579" s="63">
        <f t="shared" si="120"/>
        <v>0.11538461538461539</v>
      </c>
    </row>
    <row r="580" spans="1:68" ht="27" customHeight="1" x14ac:dyDescent="0.25">
      <c r="A580" s="53" t="s">
        <v>911</v>
      </c>
      <c r="B580" s="53" t="s">
        <v>914</v>
      </c>
      <c r="C580" s="30">
        <v>4301031350</v>
      </c>
      <c r="D580" s="804">
        <v>4680115883093</v>
      </c>
      <c r="E580" s="805"/>
      <c r="F580" s="796">
        <v>0.88</v>
      </c>
      <c r="G580" s="31">
        <v>6</v>
      </c>
      <c r="H580" s="796">
        <v>5.28</v>
      </c>
      <c r="I580" s="796">
        <v>5.64</v>
      </c>
      <c r="J580" s="31">
        <v>104</v>
      </c>
      <c r="K580" s="31" t="s">
        <v>116</v>
      </c>
      <c r="L580" s="31"/>
      <c r="M580" s="32" t="s">
        <v>68</v>
      </c>
      <c r="N580" s="32"/>
      <c r="O580" s="31">
        <v>70</v>
      </c>
      <c r="P580" s="1132" t="s">
        <v>915</v>
      </c>
      <c r="Q580" s="802"/>
      <c r="R580" s="802"/>
      <c r="S580" s="802"/>
      <c r="T580" s="803"/>
      <c r="U580" s="33"/>
      <c r="V580" s="33"/>
      <c r="W580" s="34" t="s">
        <v>69</v>
      </c>
      <c r="X580" s="797">
        <v>0</v>
      </c>
      <c r="Y580" s="798">
        <f t="shared" si="115"/>
        <v>0</v>
      </c>
      <c r="Z580" s="35" t="str">
        <f t="shared" si="116"/>
        <v/>
      </c>
      <c r="AA580" s="55"/>
      <c r="AB580" s="56"/>
      <c r="AC580" s="677" t="s">
        <v>916</v>
      </c>
      <c r="AG580" s="63"/>
      <c r="AJ580" s="66"/>
      <c r="AK580" s="66">
        <v>0</v>
      </c>
      <c r="BB580" s="678" t="s">
        <v>1</v>
      </c>
      <c r="BM580" s="63">
        <f t="shared" si="117"/>
        <v>0</v>
      </c>
      <c r="BN580" s="63">
        <f t="shared" si="118"/>
        <v>0</v>
      </c>
      <c r="BO580" s="63">
        <f t="shared" si="119"/>
        <v>0</v>
      </c>
      <c r="BP580" s="63">
        <f t="shared" si="120"/>
        <v>0</v>
      </c>
    </row>
    <row r="581" spans="1:68" ht="27" customHeight="1" x14ac:dyDescent="0.25">
      <c r="A581" s="53" t="s">
        <v>917</v>
      </c>
      <c r="B581" s="53" t="s">
        <v>918</v>
      </c>
      <c r="C581" s="30">
        <v>4301031250</v>
      </c>
      <c r="D581" s="804">
        <v>4680115883109</v>
      </c>
      <c r="E581" s="805"/>
      <c r="F581" s="796">
        <v>0.88</v>
      </c>
      <c r="G581" s="31">
        <v>6</v>
      </c>
      <c r="H581" s="796">
        <v>5.28</v>
      </c>
      <c r="I581" s="796">
        <v>5.64</v>
      </c>
      <c r="J581" s="31">
        <v>104</v>
      </c>
      <c r="K581" s="31" t="s">
        <v>116</v>
      </c>
      <c r="L581" s="31"/>
      <c r="M581" s="32" t="s">
        <v>68</v>
      </c>
      <c r="N581" s="32"/>
      <c r="O581" s="31">
        <v>60</v>
      </c>
      <c r="P581" s="9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2"/>
      <c r="R581" s="802"/>
      <c r="S581" s="802"/>
      <c r="T581" s="803"/>
      <c r="U581" s="33"/>
      <c r="V581" s="33"/>
      <c r="W581" s="34" t="s">
        <v>69</v>
      </c>
      <c r="X581" s="797">
        <v>80</v>
      </c>
      <c r="Y581" s="798">
        <f t="shared" si="115"/>
        <v>84.48</v>
      </c>
      <c r="Z581" s="35">
        <f t="shared" si="116"/>
        <v>0.19136</v>
      </c>
      <c r="AA581" s="55"/>
      <c r="AB581" s="56"/>
      <c r="AC581" s="679" t="s">
        <v>919</v>
      </c>
      <c r="AG581" s="63"/>
      <c r="AJ581" s="66"/>
      <c r="AK581" s="66">
        <v>0</v>
      </c>
      <c r="BB581" s="680" t="s">
        <v>1</v>
      </c>
      <c r="BM581" s="63">
        <f t="shared" si="117"/>
        <v>85.454545454545453</v>
      </c>
      <c r="BN581" s="63">
        <f t="shared" si="118"/>
        <v>90.24</v>
      </c>
      <c r="BO581" s="63">
        <f t="shared" si="119"/>
        <v>0.14568764568764569</v>
      </c>
      <c r="BP581" s="63">
        <f t="shared" si="120"/>
        <v>0.15384615384615385</v>
      </c>
    </row>
    <row r="582" spans="1:68" ht="27" customHeight="1" x14ac:dyDescent="0.25">
      <c r="A582" s="53" t="s">
        <v>917</v>
      </c>
      <c r="B582" s="53" t="s">
        <v>920</v>
      </c>
      <c r="C582" s="30">
        <v>4301031353</v>
      </c>
      <c r="D582" s="804">
        <v>4680115883109</v>
      </c>
      <c r="E582" s="805"/>
      <c r="F582" s="796">
        <v>0.88</v>
      </c>
      <c r="G582" s="31">
        <v>6</v>
      </c>
      <c r="H582" s="796">
        <v>5.28</v>
      </c>
      <c r="I582" s="796">
        <v>5.64</v>
      </c>
      <c r="J582" s="31">
        <v>104</v>
      </c>
      <c r="K582" s="31" t="s">
        <v>116</v>
      </c>
      <c r="L582" s="31"/>
      <c r="M582" s="32" t="s">
        <v>68</v>
      </c>
      <c r="N582" s="32"/>
      <c r="O582" s="31">
        <v>70</v>
      </c>
      <c r="P582" s="1140" t="s">
        <v>921</v>
      </c>
      <c r="Q582" s="802"/>
      <c r="R582" s="802"/>
      <c r="S582" s="802"/>
      <c r="T582" s="803"/>
      <c r="U582" s="33" t="s">
        <v>922</v>
      </c>
      <c r="V582" s="33"/>
      <c r="W582" s="34" t="s">
        <v>69</v>
      </c>
      <c r="X582" s="797">
        <v>0</v>
      </c>
      <c r="Y582" s="798">
        <f t="shared" si="115"/>
        <v>0</v>
      </c>
      <c r="Z582" s="35" t="str">
        <f t="shared" si="116"/>
        <v/>
      </c>
      <c r="AA582" s="55"/>
      <c r="AB582" s="56"/>
      <c r="AC582" s="681" t="s">
        <v>923</v>
      </c>
      <c r="AG582" s="63"/>
      <c r="AJ582" s="66"/>
      <c r="AK582" s="66">
        <v>0</v>
      </c>
      <c r="BB582" s="682" t="s">
        <v>1</v>
      </c>
      <c r="BM582" s="63">
        <f t="shared" si="117"/>
        <v>0</v>
      </c>
      <c r="BN582" s="63">
        <f t="shared" si="118"/>
        <v>0</v>
      </c>
      <c r="BO582" s="63">
        <f t="shared" si="119"/>
        <v>0</v>
      </c>
      <c r="BP582" s="63">
        <f t="shared" si="120"/>
        <v>0</v>
      </c>
    </row>
    <row r="583" spans="1:68" ht="27" customHeight="1" x14ac:dyDescent="0.25">
      <c r="A583" s="53" t="s">
        <v>924</v>
      </c>
      <c r="B583" s="53" t="s">
        <v>925</v>
      </c>
      <c r="C583" s="30">
        <v>4301031249</v>
      </c>
      <c r="D583" s="804">
        <v>4680115882072</v>
      </c>
      <c r="E583" s="805"/>
      <c r="F583" s="796">
        <v>0.6</v>
      </c>
      <c r="G583" s="31">
        <v>6</v>
      </c>
      <c r="H583" s="796">
        <v>3.6</v>
      </c>
      <c r="I583" s="796">
        <v>3.81</v>
      </c>
      <c r="J583" s="31">
        <v>132</v>
      </c>
      <c r="K583" s="31" t="s">
        <v>126</v>
      </c>
      <c r="L583" s="31"/>
      <c r="M583" s="32" t="s">
        <v>119</v>
      </c>
      <c r="N583" s="32"/>
      <c r="O583" s="31">
        <v>60</v>
      </c>
      <c r="P583" s="11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2"/>
      <c r="R583" s="802"/>
      <c r="S583" s="802"/>
      <c r="T583" s="803"/>
      <c r="U583" s="33"/>
      <c r="V583" s="33"/>
      <c r="W583" s="34" t="s">
        <v>69</v>
      </c>
      <c r="X583" s="797">
        <v>0</v>
      </c>
      <c r="Y583" s="79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926</v>
      </c>
      <c r="AG583" s="63"/>
      <c r="AJ583" s="66"/>
      <c r="AK583" s="66">
        <v>0</v>
      </c>
      <c r="BB583" s="684" t="s">
        <v>1</v>
      </c>
      <c r="BM583" s="63">
        <f t="shared" si="117"/>
        <v>0</v>
      </c>
      <c r="BN583" s="63">
        <f t="shared" si="118"/>
        <v>0</v>
      </c>
      <c r="BO583" s="63">
        <f t="shared" si="119"/>
        <v>0</v>
      </c>
      <c r="BP583" s="63">
        <f t="shared" si="120"/>
        <v>0</v>
      </c>
    </row>
    <row r="584" spans="1:68" ht="27" customHeight="1" x14ac:dyDescent="0.25">
      <c r="A584" s="53" t="s">
        <v>924</v>
      </c>
      <c r="B584" s="53" t="s">
        <v>927</v>
      </c>
      <c r="C584" s="30">
        <v>4301031419</v>
      </c>
      <c r="D584" s="804">
        <v>4680115882072</v>
      </c>
      <c r="E584" s="805"/>
      <c r="F584" s="796">
        <v>0.6</v>
      </c>
      <c r="G584" s="31">
        <v>8</v>
      </c>
      <c r="H584" s="796">
        <v>4.8</v>
      </c>
      <c r="I584" s="796">
        <v>6.93</v>
      </c>
      <c r="J584" s="31">
        <v>132</v>
      </c>
      <c r="K584" s="31" t="s">
        <v>126</v>
      </c>
      <c r="L584" s="31"/>
      <c r="M584" s="32" t="s">
        <v>119</v>
      </c>
      <c r="N584" s="32"/>
      <c r="O584" s="31">
        <v>70</v>
      </c>
      <c r="P584" s="926" t="s">
        <v>928</v>
      </c>
      <c r="Q584" s="802"/>
      <c r="R584" s="802"/>
      <c r="S584" s="802"/>
      <c r="T584" s="803"/>
      <c r="U584" s="33"/>
      <c r="V584" s="33"/>
      <c r="W584" s="34" t="s">
        <v>69</v>
      </c>
      <c r="X584" s="797">
        <v>0</v>
      </c>
      <c r="Y584" s="798">
        <f t="shared" si="115"/>
        <v>0</v>
      </c>
      <c r="Z584" s="35" t="str">
        <f>IFERROR(IF(Y584=0,"",ROUNDUP(Y584/H584,0)*0.00902),"")</f>
        <v/>
      </c>
      <c r="AA584" s="55"/>
      <c r="AB584" s="56"/>
      <c r="AC584" s="685" t="s">
        <v>910</v>
      </c>
      <c r="AG584" s="63"/>
      <c r="AJ584" s="66"/>
      <c r="AK584" s="66">
        <v>0</v>
      </c>
      <c r="BB584" s="686" t="s">
        <v>1</v>
      </c>
      <c r="BM584" s="63">
        <f t="shared" si="117"/>
        <v>0</v>
      </c>
      <c r="BN584" s="63">
        <f t="shared" si="118"/>
        <v>0</v>
      </c>
      <c r="BO584" s="63">
        <f t="shared" si="119"/>
        <v>0</v>
      </c>
      <c r="BP584" s="63">
        <f t="shared" si="120"/>
        <v>0</v>
      </c>
    </row>
    <row r="585" spans="1:68" ht="27" customHeight="1" x14ac:dyDescent="0.25">
      <c r="A585" s="53" t="s">
        <v>924</v>
      </c>
      <c r="B585" s="53" t="s">
        <v>929</v>
      </c>
      <c r="C585" s="30">
        <v>4301031383</v>
      </c>
      <c r="D585" s="804">
        <v>4680115882072</v>
      </c>
      <c r="E585" s="805"/>
      <c r="F585" s="796">
        <v>0.6</v>
      </c>
      <c r="G585" s="31">
        <v>8</v>
      </c>
      <c r="H585" s="796">
        <v>4.8</v>
      </c>
      <c r="I585" s="796">
        <v>6.96</v>
      </c>
      <c r="J585" s="31">
        <v>120</v>
      </c>
      <c r="K585" s="31" t="s">
        <v>126</v>
      </c>
      <c r="L585" s="31"/>
      <c r="M585" s="32" t="s">
        <v>119</v>
      </c>
      <c r="N585" s="32"/>
      <c r="O585" s="31">
        <v>60</v>
      </c>
      <c r="P585" s="93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3"/>
      <c r="V585" s="33"/>
      <c r="W585" s="34" t="s">
        <v>69</v>
      </c>
      <c r="X585" s="797">
        <v>0</v>
      </c>
      <c r="Y585" s="798">
        <f t="shared" si="115"/>
        <v>0</v>
      </c>
      <c r="Z585" s="35" t="str">
        <f>IFERROR(IF(Y585=0,"",ROUNDUP(Y585/H585,0)*0.00937),"")</f>
        <v/>
      </c>
      <c r="AA585" s="55"/>
      <c r="AB585" s="56"/>
      <c r="AC585" s="687" t="s">
        <v>926</v>
      </c>
      <c r="AG585" s="63"/>
      <c r="AJ585" s="66"/>
      <c r="AK585" s="66">
        <v>0</v>
      </c>
      <c r="BB585" s="688" t="s">
        <v>1</v>
      </c>
      <c r="BM585" s="63">
        <f t="shared" si="117"/>
        <v>0</v>
      </c>
      <c r="BN585" s="63">
        <f t="shared" si="118"/>
        <v>0</v>
      </c>
      <c r="BO585" s="63">
        <f t="shared" si="119"/>
        <v>0</v>
      </c>
      <c r="BP585" s="63">
        <f t="shared" si="120"/>
        <v>0</v>
      </c>
    </row>
    <row r="586" spans="1:68" ht="27" customHeight="1" x14ac:dyDescent="0.25">
      <c r="A586" s="53" t="s">
        <v>930</v>
      </c>
      <c r="B586" s="53" t="s">
        <v>931</v>
      </c>
      <c r="C586" s="30">
        <v>4301031251</v>
      </c>
      <c r="D586" s="804">
        <v>4680115882102</v>
      </c>
      <c r="E586" s="805"/>
      <c r="F586" s="796">
        <v>0.6</v>
      </c>
      <c r="G586" s="31">
        <v>6</v>
      </c>
      <c r="H586" s="796">
        <v>3.6</v>
      </c>
      <c r="I586" s="796">
        <v>3.81</v>
      </c>
      <c r="J586" s="31">
        <v>132</v>
      </c>
      <c r="K586" s="31" t="s">
        <v>126</v>
      </c>
      <c r="L586" s="31"/>
      <c r="M586" s="32" t="s">
        <v>68</v>
      </c>
      <c r="N586" s="32"/>
      <c r="O586" s="31">
        <v>60</v>
      </c>
      <c r="P586" s="104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2"/>
      <c r="R586" s="802"/>
      <c r="S586" s="802"/>
      <c r="T586" s="803"/>
      <c r="U586" s="33"/>
      <c r="V586" s="33"/>
      <c r="W586" s="34" t="s">
        <v>69</v>
      </c>
      <c r="X586" s="797">
        <v>0</v>
      </c>
      <c r="Y586" s="798">
        <f t="shared" si="115"/>
        <v>0</v>
      </c>
      <c r="Z586" s="35" t="str">
        <f>IFERROR(IF(Y586=0,"",ROUNDUP(Y586/H586,0)*0.00902),"")</f>
        <v/>
      </c>
      <c r="AA586" s="55"/>
      <c r="AB586" s="56"/>
      <c r="AC586" s="689" t="s">
        <v>913</v>
      </c>
      <c r="AG586" s="63"/>
      <c r="AJ586" s="66"/>
      <c r="AK586" s="66">
        <v>0</v>
      </c>
      <c r="BB586" s="690" t="s">
        <v>1</v>
      </c>
      <c r="BM586" s="63">
        <f t="shared" si="117"/>
        <v>0</v>
      </c>
      <c r="BN586" s="63">
        <f t="shared" si="118"/>
        <v>0</v>
      </c>
      <c r="BO586" s="63">
        <f t="shared" si="119"/>
        <v>0</v>
      </c>
      <c r="BP586" s="63">
        <f t="shared" si="120"/>
        <v>0</v>
      </c>
    </row>
    <row r="587" spans="1:68" ht="27" customHeight="1" x14ac:dyDescent="0.25">
      <c r="A587" s="53" t="s">
        <v>930</v>
      </c>
      <c r="B587" s="53" t="s">
        <v>932</v>
      </c>
      <c r="C587" s="30">
        <v>4301031418</v>
      </c>
      <c r="D587" s="804">
        <v>4680115882102</v>
      </c>
      <c r="E587" s="805"/>
      <c r="F587" s="796">
        <v>0.6</v>
      </c>
      <c r="G587" s="31">
        <v>8</v>
      </c>
      <c r="H587" s="796">
        <v>4.8</v>
      </c>
      <c r="I587" s="796">
        <v>6.69</v>
      </c>
      <c r="J587" s="31">
        <v>132</v>
      </c>
      <c r="K587" s="31" t="s">
        <v>126</v>
      </c>
      <c r="L587" s="31"/>
      <c r="M587" s="32" t="s">
        <v>68</v>
      </c>
      <c r="N587" s="32"/>
      <c r="O587" s="31">
        <v>70</v>
      </c>
      <c r="P587" s="976" t="s">
        <v>933</v>
      </c>
      <c r="Q587" s="802"/>
      <c r="R587" s="802"/>
      <c r="S587" s="802"/>
      <c r="T587" s="803"/>
      <c r="U587" s="33"/>
      <c r="V587" s="33"/>
      <c r="W587" s="34" t="s">
        <v>69</v>
      </c>
      <c r="X587" s="797">
        <v>0</v>
      </c>
      <c r="Y587" s="798">
        <f t="shared" si="115"/>
        <v>0</v>
      </c>
      <c r="Z587" s="35" t="str">
        <f>IFERROR(IF(Y587=0,"",ROUNDUP(Y587/H587,0)*0.00902),"")</f>
        <v/>
      </c>
      <c r="AA587" s="55"/>
      <c r="AB587" s="56"/>
      <c r="AC587" s="691" t="s">
        <v>916</v>
      </c>
      <c r="AG587" s="63"/>
      <c r="AJ587" s="66"/>
      <c r="AK587" s="66">
        <v>0</v>
      </c>
      <c r="BB587" s="692" t="s">
        <v>1</v>
      </c>
      <c r="BM587" s="63">
        <f t="shared" si="117"/>
        <v>0</v>
      </c>
      <c r="BN587" s="63">
        <f t="shared" si="118"/>
        <v>0</v>
      </c>
      <c r="BO587" s="63">
        <f t="shared" si="119"/>
        <v>0</v>
      </c>
      <c r="BP587" s="63">
        <f t="shared" si="120"/>
        <v>0</v>
      </c>
    </row>
    <row r="588" spans="1:68" ht="27" customHeight="1" x14ac:dyDescent="0.25">
      <c r="A588" s="53" t="s">
        <v>930</v>
      </c>
      <c r="B588" s="53" t="s">
        <v>934</v>
      </c>
      <c r="C588" s="30">
        <v>4301031385</v>
      </c>
      <c r="D588" s="804">
        <v>4680115882102</v>
      </c>
      <c r="E588" s="805"/>
      <c r="F588" s="796">
        <v>0.6</v>
      </c>
      <c r="G588" s="31">
        <v>8</v>
      </c>
      <c r="H588" s="796">
        <v>4.8</v>
      </c>
      <c r="I588" s="796">
        <v>6.69</v>
      </c>
      <c r="J588" s="31">
        <v>120</v>
      </c>
      <c r="K588" s="31" t="s">
        <v>126</v>
      </c>
      <c r="L588" s="31"/>
      <c r="M588" s="32" t="s">
        <v>68</v>
      </c>
      <c r="N588" s="32"/>
      <c r="O588" s="31">
        <v>60</v>
      </c>
      <c r="P588" s="116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2"/>
      <c r="R588" s="802"/>
      <c r="S588" s="802"/>
      <c r="T588" s="803"/>
      <c r="U588" s="33"/>
      <c r="V588" s="33"/>
      <c r="W588" s="34" t="s">
        <v>69</v>
      </c>
      <c r="X588" s="797">
        <v>0</v>
      </c>
      <c r="Y588" s="798">
        <f t="shared" si="115"/>
        <v>0</v>
      </c>
      <c r="Z588" s="35" t="str">
        <f>IFERROR(IF(Y588=0,"",ROUNDUP(Y588/H588,0)*0.00937),"")</f>
        <v/>
      </c>
      <c r="AA588" s="55"/>
      <c r="AB588" s="56"/>
      <c r="AC588" s="693" t="s">
        <v>916</v>
      </c>
      <c r="AG588" s="63"/>
      <c r="AJ588" s="66"/>
      <c r="AK588" s="66">
        <v>0</v>
      </c>
      <c r="BB588" s="694" t="s">
        <v>1</v>
      </c>
      <c r="BM588" s="63">
        <f t="shared" si="117"/>
        <v>0</v>
      </c>
      <c r="BN588" s="63">
        <f t="shared" si="118"/>
        <v>0</v>
      </c>
      <c r="BO588" s="63">
        <f t="shared" si="119"/>
        <v>0</v>
      </c>
      <c r="BP588" s="63">
        <f t="shared" si="120"/>
        <v>0</v>
      </c>
    </row>
    <row r="589" spans="1:68" ht="27" customHeight="1" x14ac:dyDescent="0.25">
      <c r="A589" s="53" t="s">
        <v>935</v>
      </c>
      <c r="B589" s="53" t="s">
        <v>936</v>
      </c>
      <c r="C589" s="30">
        <v>4301031253</v>
      </c>
      <c r="D589" s="804">
        <v>4680115882096</v>
      </c>
      <c r="E589" s="805"/>
      <c r="F589" s="796">
        <v>0.6</v>
      </c>
      <c r="G589" s="31">
        <v>6</v>
      </c>
      <c r="H589" s="796">
        <v>3.6</v>
      </c>
      <c r="I589" s="796">
        <v>3.81</v>
      </c>
      <c r="J589" s="31">
        <v>132</v>
      </c>
      <c r="K589" s="31" t="s">
        <v>126</v>
      </c>
      <c r="L589" s="31"/>
      <c r="M589" s="32" t="s">
        <v>68</v>
      </c>
      <c r="N589" s="32"/>
      <c r="O589" s="31">
        <v>60</v>
      </c>
      <c r="P589" s="12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2"/>
      <c r="R589" s="802"/>
      <c r="S589" s="802"/>
      <c r="T589" s="803"/>
      <c r="U589" s="33"/>
      <c r="V589" s="33"/>
      <c r="W589" s="34" t="s">
        <v>69</v>
      </c>
      <c r="X589" s="797">
        <v>0</v>
      </c>
      <c r="Y589" s="798">
        <f t="shared" si="115"/>
        <v>0</v>
      </c>
      <c r="Z589" s="35" t="str">
        <f>IFERROR(IF(Y589=0,"",ROUNDUP(Y589/H589,0)*0.00902),"")</f>
        <v/>
      </c>
      <c r="AA589" s="55"/>
      <c r="AB589" s="56"/>
      <c r="AC589" s="695" t="s">
        <v>919</v>
      </c>
      <c r="AG589" s="63"/>
      <c r="AJ589" s="66"/>
      <c r="AK589" s="66">
        <v>0</v>
      </c>
      <c r="BB589" s="696" t="s">
        <v>1</v>
      </c>
      <c r="BM589" s="63">
        <f t="shared" si="117"/>
        <v>0</v>
      </c>
      <c r="BN589" s="63">
        <f t="shared" si="118"/>
        <v>0</v>
      </c>
      <c r="BO589" s="63">
        <f t="shared" si="119"/>
        <v>0</v>
      </c>
      <c r="BP589" s="63">
        <f t="shared" si="120"/>
        <v>0</v>
      </c>
    </row>
    <row r="590" spans="1:68" ht="27" customHeight="1" x14ac:dyDescent="0.25">
      <c r="A590" s="53" t="s">
        <v>935</v>
      </c>
      <c r="B590" s="53" t="s">
        <v>937</v>
      </c>
      <c r="C590" s="30">
        <v>4301031417</v>
      </c>
      <c r="D590" s="804">
        <v>4680115882096</v>
      </c>
      <c r="E590" s="805"/>
      <c r="F590" s="796">
        <v>0.6</v>
      </c>
      <c r="G590" s="31">
        <v>8</v>
      </c>
      <c r="H590" s="796">
        <v>4.8</v>
      </c>
      <c r="I590" s="796">
        <v>6.69</v>
      </c>
      <c r="J590" s="31">
        <v>132</v>
      </c>
      <c r="K590" s="31" t="s">
        <v>126</v>
      </c>
      <c r="L590" s="31"/>
      <c r="M590" s="32" t="s">
        <v>68</v>
      </c>
      <c r="N590" s="32"/>
      <c r="O590" s="31">
        <v>70</v>
      </c>
      <c r="P590" s="1015" t="s">
        <v>938</v>
      </c>
      <c r="Q590" s="802"/>
      <c r="R590" s="802"/>
      <c r="S590" s="802"/>
      <c r="T590" s="803"/>
      <c r="U590" s="33" t="s">
        <v>922</v>
      </c>
      <c r="V590" s="33"/>
      <c r="W590" s="34" t="s">
        <v>69</v>
      </c>
      <c r="X590" s="797">
        <v>0</v>
      </c>
      <c r="Y590" s="798">
        <f t="shared" si="115"/>
        <v>0</v>
      </c>
      <c r="Z590" s="35" t="str">
        <f>IFERROR(IF(Y590=0,"",ROUNDUP(Y590/H590,0)*0.00902),"")</f>
        <v/>
      </c>
      <c r="AA590" s="55"/>
      <c r="AB590" s="56"/>
      <c r="AC590" s="697" t="s">
        <v>923</v>
      </c>
      <c r="AG590" s="63"/>
      <c r="AJ590" s="66"/>
      <c r="AK590" s="66">
        <v>0</v>
      </c>
      <c r="BB590" s="698" t="s">
        <v>1</v>
      </c>
      <c r="BM590" s="63">
        <f t="shared" si="117"/>
        <v>0</v>
      </c>
      <c r="BN590" s="63">
        <f t="shared" si="118"/>
        <v>0</v>
      </c>
      <c r="BO590" s="63">
        <f t="shared" si="119"/>
        <v>0</v>
      </c>
      <c r="BP590" s="63">
        <f t="shared" si="120"/>
        <v>0</v>
      </c>
    </row>
    <row r="591" spans="1:68" ht="27" customHeight="1" x14ac:dyDescent="0.25">
      <c r="A591" s="53" t="s">
        <v>935</v>
      </c>
      <c r="B591" s="53" t="s">
        <v>939</v>
      </c>
      <c r="C591" s="30">
        <v>4301031384</v>
      </c>
      <c r="D591" s="804">
        <v>4680115882096</v>
      </c>
      <c r="E591" s="805"/>
      <c r="F591" s="796">
        <v>0.6</v>
      </c>
      <c r="G591" s="31">
        <v>8</v>
      </c>
      <c r="H591" s="796">
        <v>4.8</v>
      </c>
      <c r="I591" s="796">
        <v>6.69</v>
      </c>
      <c r="J591" s="31">
        <v>120</v>
      </c>
      <c r="K591" s="31" t="s">
        <v>126</v>
      </c>
      <c r="L591" s="31"/>
      <c r="M591" s="32" t="s">
        <v>68</v>
      </c>
      <c r="N591" s="32"/>
      <c r="O591" s="31">
        <v>60</v>
      </c>
      <c r="P591" s="103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2"/>
      <c r="R591" s="802"/>
      <c r="S591" s="802"/>
      <c r="T591" s="803"/>
      <c r="U591" s="33"/>
      <c r="V591" s="33"/>
      <c r="W591" s="34" t="s">
        <v>69</v>
      </c>
      <c r="X591" s="797">
        <v>0</v>
      </c>
      <c r="Y591" s="798">
        <f t="shared" si="115"/>
        <v>0</v>
      </c>
      <c r="Z591" s="35" t="str">
        <f>IFERROR(IF(Y591=0,"",ROUNDUP(Y591/H591,0)*0.00937),"")</f>
        <v/>
      </c>
      <c r="AA591" s="55"/>
      <c r="AB591" s="56"/>
      <c r="AC591" s="699" t="s">
        <v>923</v>
      </c>
      <c r="AG591" s="63"/>
      <c r="AJ591" s="66"/>
      <c r="AK591" s="66">
        <v>0</v>
      </c>
      <c r="BB591" s="700" t="s">
        <v>1</v>
      </c>
      <c r="BM591" s="63">
        <f t="shared" si="117"/>
        <v>0</v>
      </c>
      <c r="BN591" s="63">
        <f t="shared" si="118"/>
        <v>0</v>
      </c>
      <c r="BO591" s="63">
        <f t="shared" si="119"/>
        <v>0</v>
      </c>
      <c r="BP591" s="63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6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34.090909090909086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36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0.43056000000000005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6" t="s">
        <v>69</v>
      </c>
      <c r="X593" s="799">
        <f>IFERROR(SUM(X577:X591),"0")</f>
        <v>180</v>
      </c>
      <c r="Y593" s="799">
        <f>IFERROR(SUM(Y577:Y591),"0")</f>
        <v>190.07999999999998</v>
      </c>
      <c r="Z593" s="36"/>
      <c r="AA593" s="800"/>
      <c r="AB593" s="800"/>
      <c r="AC593" s="800"/>
    </row>
    <row r="594" spans="1:68" ht="14.25" customHeight="1" x14ac:dyDescent="0.25">
      <c r="A594" s="822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0"/>
      <c r="AB594" s="790"/>
      <c r="AC594" s="790"/>
    </row>
    <row r="595" spans="1:68" ht="27" customHeight="1" x14ac:dyDescent="0.25">
      <c r="A595" s="53" t="s">
        <v>940</v>
      </c>
      <c r="B595" s="53" t="s">
        <v>941</v>
      </c>
      <c r="C595" s="30">
        <v>4301051230</v>
      </c>
      <c r="D595" s="804">
        <v>4607091383409</v>
      </c>
      <c r="E595" s="805"/>
      <c r="F595" s="796">
        <v>1.3</v>
      </c>
      <c r="G595" s="31">
        <v>6</v>
      </c>
      <c r="H595" s="796">
        <v>7.8</v>
      </c>
      <c r="I595" s="796">
        <v>8.3460000000000001</v>
      </c>
      <c r="J595" s="31">
        <v>56</v>
      </c>
      <c r="K595" s="31" t="s">
        <v>116</v>
      </c>
      <c r="L595" s="31"/>
      <c r="M595" s="32" t="s">
        <v>68</v>
      </c>
      <c r="N595" s="32"/>
      <c r="O595" s="31">
        <v>45</v>
      </c>
      <c r="P595" s="10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3"/>
      <c r="V595" s="33"/>
      <c r="W595" s="34" t="s">
        <v>69</v>
      </c>
      <c r="X595" s="797">
        <v>0</v>
      </c>
      <c r="Y595" s="79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701" t="s">
        <v>942</v>
      </c>
      <c r="AG595" s="63"/>
      <c r="AJ595" s="66"/>
      <c r="AK595" s="66">
        <v>0</v>
      </c>
      <c r="BB595" s="702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t="27" customHeight="1" x14ac:dyDescent="0.25">
      <c r="A596" s="53" t="s">
        <v>943</v>
      </c>
      <c r="B596" s="53" t="s">
        <v>944</v>
      </c>
      <c r="C596" s="30">
        <v>4301051231</v>
      </c>
      <c r="D596" s="804">
        <v>4607091383416</v>
      </c>
      <c r="E596" s="805"/>
      <c r="F596" s="796">
        <v>1.3</v>
      </c>
      <c r="G596" s="31">
        <v>6</v>
      </c>
      <c r="H596" s="796">
        <v>7.8</v>
      </c>
      <c r="I596" s="796">
        <v>8.3460000000000001</v>
      </c>
      <c r="J596" s="31">
        <v>56</v>
      </c>
      <c r="K596" s="31" t="s">
        <v>116</v>
      </c>
      <c r="L596" s="31"/>
      <c r="M596" s="32" t="s">
        <v>68</v>
      </c>
      <c r="N596" s="32"/>
      <c r="O596" s="31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3"/>
      <c r="V596" s="33"/>
      <c r="W596" s="34" t="s">
        <v>69</v>
      </c>
      <c r="X596" s="797">
        <v>0</v>
      </c>
      <c r="Y596" s="798">
        <f>IFERROR(IF(X596="",0,CEILING((X596/$H596),1)*$H596),"")</f>
        <v>0</v>
      </c>
      <c r="Z596" s="35" t="str">
        <f>IFERROR(IF(Y596=0,"",ROUNDUP(Y596/H596,0)*0.02175),"")</f>
        <v/>
      </c>
      <c r="AA596" s="55"/>
      <c r="AB596" s="56"/>
      <c r="AC596" s="703" t="s">
        <v>945</v>
      </c>
      <c r="AG596" s="63"/>
      <c r="AJ596" s="66"/>
      <c r="AK596" s="66">
        <v>0</v>
      </c>
      <c r="BB596" s="704" t="s">
        <v>1</v>
      </c>
      <c r="BM596" s="63">
        <f>IFERROR(X596*I596/H596,"0")</f>
        <v>0</v>
      </c>
      <c r="BN596" s="63">
        <f>IFERROR(Y596*I596/H596,"0")</f>
        <v>0</v>
      </c>
      <c r="BO596" s="63">
        <f>IFERROR(1/J596*(X596/H596),"0")</f>
        <v>0</v>
      </c>
      <c r="BP596" s="63">
        <f>IFERROR(1/J596*(Y596/H596),"0")</f>
        <v>0</v>
      </c>
    </row>
    <row r="597" spans="1:68" ht="37.5" customHeight="1" x14ac:dyDescent="0.25">
      <c r="A597" s="53" t="s">
        <v>946</v>
      </c>
      <c r="B597" s="53" t="s">
        <v>947</v>
      </c>
      <c r="C597" s="30">
        <v>4301051058</v>
      </c>
      <c r="D597" s="804">
        <v>4680115883536</v>
      </c>
      <c r="E597" s="805"/>
      <c r="F597" s="796">
        <v>0.3</v>
      </c>
      <c r="G597" s="31">
        <v>6</v>
      </c>
      <c r="H597" s="796">
        <v>1.8</v>
      </c>
      <c r="I597" s="796">
        <v>2.0459999999999998</v>
      </c>
      <c r="J597" s="31">
        <v>182</v>
      </c>
      <c r="K597" s="31" t="s">
        <v>76</v>
      </c>
      <c r="L597" s="31"/>
      <c r="M597" s="32" t="s">
        <v>68</v>
      </c>
      <c r="N597" s="32"/>
      <c r="O597" s="31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3"/>
      <c r="V597" s="33"/>
      <c r="W597" s="34" t="s">
        <v>69</v>
      </c>
      <c r="X597" s="797">
        <v>0</v>
      </c>
      <c r="Y597" s="798">
        <f>IFERROR(IF(X597="",0,CEILING((X597/$H597),1)*$H597),"")</f>
        <v>0</v>
      </c>
      <c r="Z597" s="35" t="str">
        <f>IFERROR(IF(Y597=0,"",ROUNDUP(Y597/H597,0)*0.00651),"")</f>
        <v/>
      </c>
      <c r="AA597" s="55"/>
      <c r="AB597" s="56"/>
      <c r="AC597" s="705" t="s">
        <v>948</v>
      </c>
      <c r="AG597" s="63"/>
      <c r="AJ597" s="66"/>
      <c r="AK597" s="66">
        <v>0</v>
      </c>
      <c r="BB597" s="706" t="s">
        <v>1</v>
      </c>
      <c r="BM597" s="63">
        <f>IFERROR(X597*I597/H597,"0")</f>
        <v>0</v>
      </c>
      <c r="BN597" s="63">
        <f>IFERROR(Y597*I597/H597,"0")</f>
        <v>0</v>
      </c>
      <c r="BO597" s="63">
        <f>IFERROR(1/J597*(X597/H597),"0")</f>
        <v>0</v>
      </c>
      <c r="BP597" s="63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6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6" t="s">
        <v>69</v>
      </c>
      <c r="X599" s="799">
        <f>IFERROR(SUM(X595:X597),"0")</f>
        <v>0</v>
      </c>
      <c r="Y599" s="799">
        <f>IFERROR(SUM(Y595:Y597),"0")</f>
        <v>0</v>
      </c>
      <c r="Z599" s="36"/>
      <c r="AA599" s="800"/>
      <c r="AB599" s="800"/>
      <c r="AC599" s="800"/>
    </row>
    <row r="600" spans="1:68" ht="14.25" customHeight="1" x14ac:dyDescent="0.25">
      <c r="A600" s="822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0"/>
      <c r="AB600" s="790"/>
      <c r="AC600" s="790"/>
    </row>
    <row r="601" spans="1:68" ht="27" customHeight="1" x14ac:dyDescent="0.25">
      <c r="A601" s="53" t="s">
        <v>949</v>
      </c>
      <c r="B601" s="53" t="s">
        <v>950</v>
      </c>
      <c r="C601" s="30">
        <v>4301060363</v>
      </c>
      <c r="D601" s="804">
        <v>4680115885035</v>
      </c>
      <c r="E601" s="805"/>
      <c r="F601" s="796">
        <v>1</v>
      </c>
      <c r="G601" s="31">
        <v>4</v>
      </c>
      <c r="H601" s="796">
        <v>4</v>
      </c>
      <c r="I601" s="796">
        <v>4.4160000000000004</v>
      </c>
      <c r="J601" s="31">
        <v>104</v>
      </c>
      <c r="K601" s="31" t="s">
        <v>116</v>
      </c>
      <c r="L601" s="31"/>
      <c r="M601" s="32" t="s">
        <v>68</v>
      </c>
      <c r="N601" s="32"/>
      <c r="O601" s="31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3"/>
      <c r="V601" s="33"/>
      <c r="W601" s="34" t="s">
        <v>69</v>
      </c>
      <c r="X601" s="797">
        <v>0</v>
      </c>
      <c r="Y601" s="798">
        <f>IFERROR(IF(X601="",0,CEILING((X601/$H601),1)*$H601),"")</f>
        <v>0</v>
      </c>
      <c r="Z601" s="35" t="str">
        <f>IFERROR(IF(Y601=0,"",ROUNDUP(Y601/H601,0)*0.01196),"")</f>
        <v/>
      </c>
      <c r="AA601" s="55"/>
      <c r="AB601" s="56"/>
      <c r="AC601" s="707" t="s">
        <v>951</v>
      </c>
      <c r="AG601" s="63"/>
      <c r="AJ601" s="66"/>
      <c r="AK601" s="66">
        <v>0</v>
      </c>
      <c r="BB601" s="708" t="s">
        <v>1</v>
      </c>
      <c r="BM601" s="63">
        <f>IFERROR(X601*I601/H601,"0")</f>
        <v>0</v>
      </c>
      <c r="BN601" s="63">
        <f>IFERROR(Y601*I601/H601,"0")</f>
        <v>0</v>
      </c>
      <c r="BO601" s="63">
        <f>IFERROR(1/J601*(X601/H601),"0")</f>
        <v>0</v>
      </c>
      <c r="BP601" s="63">
        <f>IFERROR(1/J601*(Y601/H601),"0")</f>
        <v>0</v>
      </c>
    </row>
    <row r="602" spans="1:68" ht="27" customHeight="1" x14ac:dyDescent="0.25">
      <c r="A602" s="53" t="s">
        <v>952</v>
      </c>
      <c r="B602" s="53" t="s">
        <v>953</v>
      </c>
      <c r="C602" s="30">
        <v>4301060436</v>
      </c>
      <c r="D602" s="804">
        <v>4680115885936</v>
      </c>
      <c r="E602" s="805"/>
      <c r="F602" s="796">
        <v>1.3</v>
      </c>
      <c r="G602" s="31">
        <v>6</v>
      </c>
      <c r="H602" s="796">
        <v>7.8</v>
      </c>
      <c r="I602" s="796">
        <v>8.2799999999999994</v>
      </c>
      <c r="J602" s="31">
        <v>56</v>
      </c>
      <c r="K602" s="31" t="s">
        <v>116</v>
      </c>
      <c r="L602" s="31"/>
      <c r="M602" s="32" t="s">
        <v>68</v>
      </c>
      <c r="N602" s="32"/>
      <c r="O602" s="31">
        <v>35</v>
      </c>
      <c r="P602" s="1056" t="s">
        <v>954</v>
      </c>
      <c r="Q602" s="802"/>
      <c r="R602" s="802"/>
      <c r="S602" s="802"/>
      <c r="T602" s="803"/>
      <c r="U602" s="33"/>
      <c r="V602" s="33"/>
      <c r="W602" s="34" t="s">
        <v>69</v>
      </c>
      <c r="X602" s="797">
        <v>0</v>
      </c>
      <c r="Y602" s="798">
        <f>IFERROR(IF(X602="",0,CEILING((X602/$H602),1)*$H602),"")</f>
        <v>0</v>
      </c>
      <c r="Z602" s="35" t="str">
        <f>IFERROR(IF(Y602=0,"",ROUNDUP(Y602/H602,0)*0.02175),"")</f>
        <v/>
      </c>
      <c r="AA602" s="55"/>
      <c r="AB602" s="56"/>
      <c r="AC602" s="709" t="s">
        <v>951</v>
      </c>
      <c r="AG602" s="63"/>
      <c r="AJ602" s="66"/>
      <c r="AK602" s="66">
        <v>0</v>
      </c>
      <c r="BB602" s="710" t="s">
        <v>1</v>
      </c>
      <c r="BM602" s="63">
        <f>IFERROR(X602*I602/H602,"0")</f>
        <v>0</v>
      </c>
      <c r="BN602" s="63">
        <f>IFERROR(Y602*I602/H602,"0")</f>
        <v>0</v>
      </c>
      <c r="BO602" s="63">
        <f>IFERROR(1/J602*(X602/H602),"0")</f>
        <v>0</v>
      </c>
      <c r="BP602" s="63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6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6" t="s">
        <v>69</v>
      </c>
      <c r="X604" s="799">
        <f>IFERROR(SUM(X601:X602),"0")</f>
        <v>0</v>
      </c>
      <c r="Y604" s="799">
        <f>IFERROR(SUM(Y601:Y602),"0")</f>
        <v>0</v>
      </c>
      <c r="Z604" s="36"/>
      <c r="AA604" s="800"/>
      <c r="AB604" s="800"/>
      <c r="AC604" s="800"/>
    </row>
    <row r="605" spans="1:68" ht="27.75" customHeight="1" x14ac:dyDescent="0.2">
      <c r="A605" s="959" t="s">
        <v>955</v>
      </c>
      <c r="B605" s="960"/>
      <c r="C605" s="960"/>
      <c r="D605" s="960"/>
      <c r="E605" s="960"/>
      <c r="F605" s="960"/>
      <c r="G605" s="960"/>
      <c r="H605" s="960"/>
      <c r="I605" s="960"/>
      <c r="J605" s="960"/>
      <c r="K605" s="960"/>
      <c r="L605" s="960"/>
      <c r="M605" s="960"/>
      <c r="N605" s="960"/>
      <c r="O605" s="960"/>
      <c r="P605" s="960"/>
      <c r="Q605" s="960"/>
      <c r="R605" s="960"/>
      <c r="S605" s="960"/>
      <c r="T605" s="960"/>
      <c r="U605" s="960"/>
      <c r="V605" s="960"/>
      <c r="W605" s="960"/>
      <c r="X605" s="960"/>
      <c r="Y605" s="960"/>
      <c r="Z605" s="960"/>
      <c r="AA605" s="47"/>
      <c r="AB605" s="47"/>
      <c r="AC605" s="47"/>
    </row>
    <row r="606" spans="1:68" ht="16.5" customHeight="1" x14ac:dyDescent="0.25">
      <c r="A606" s="847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3"/>
      <c r="AB606" s="793"/>
      <c r="AC606" s="793"/>
    </row>
    <row r="607" spans="1:68" ht="14.25" customHeight="1" x14ac:dyDescent="0.25">
      <c r="A607" s="822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0"/>
      <c r="AB607" s="790"/>
      <c r="AC607" s="790"/>
    </row>
    <row r="608" spans="1:68" ht="27" customHeight="1" x14ac:dyDescent="0.25">
      <c r="A608" s="53" t="s">
        <v>956</v>
      </c>
      <c r="B608" s="53" t="s">
        <v>957</v>
      </c>
      <c r="C608" s="30">
        <v>4301011862</v>
      </c>
      <c r="D608" s="804">
        <v>4680115885523</v>
      </c>
      <c r="E608" s="805"/>
      <c r="F608" s="796">
        <v>1</v>
      </c>
      <c r="G608" s="31">
        <v>6</v>
      </c>
      <c r="H608" s="796">
        <v>6</v>
      </c>
      <c r="I608" s="796">
        <v>6.36</v>
      </c>
      <c r="J608" s="31">
        <v>104</v>
      </c>
      <c r="K608" s="31" t="s">
        <v>116</v>
      </c>
      <c r="L608" s="31"/>
      <c r="M608" s="32" t="s">
        <v>284</v>
      </c>
      <c r="N608" s="32"/>
      <c r="O608" s="31">
        <v>90</v>
      </c>
      <c r="P608" s="998" t="s">
        <v>958</v>
      </c>
      <c r="Q608" s="802"/>
      <c r="R608" s="802"/>
      <c r="S608" s="802"/>
      <c r="T608" s="803"/>
      <c r="U608" s="33" t="s">
        <v>298</v>
      </c>
      <c r="V608" s="33"/>
      <c r="W608" s="34" t="s">
        <v>69</v>
      </c>
      <c r="X608" s="797">
        <v>0</v>
      </c>
      <c r="Y608" s="798">
        <f>IFERROR(IF(X608="",0,CEILING((X608/$H608),1)*$H608),"")</f>
        <v>0</v>
      </c>
      <c r="Z608" s="35" t="str">
        <f>IFERROR(IF(Y608=0,"",ROUNDUP(Y608/H608,0)*0.01196),"")</f>
        <v/>
      </c>
      <c r="AA608" s="55"/>
      <c r="AB608" s="56" t="s">
        <v>959</v>
      </c>
      <c r="AC608" s="711" t="s">
        <v>286</v>
      </c>
      <c r="AG608" s="63"/>
      <c r="AJ608" s="66"/>
      <c r="AK608" s="66">
        <v>0</v>
      </c>
      <c r="BB608" s="712" t="s">
        <v>1</v>
      </c>
      <c r="BM608" s="63">
        <f>IFERROR(X608*I608/H608,"0")</f>
        <v>0</v>
      </c>
      <c r="BN608" s="63">
        <f>IFERROR(Y608*I608/H608,"0")</f>
        <v>0</v>
      </c>
      <c r="BO608" s="63">
        <f>IFERROR(1/J608*(X608/H608),"0")</f>
        <v>0</v>
      </c>
      <c r="BP608" s="63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6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6" t="s">
        <v>69</v>
      </c>
      <c r="X610" s="799">
        <f>IFERROR(SUM(X608:X608),"0")</f>
        <v>0</v>
      </c>
      <c r="Y610" s="799">
        <f>IFERROR(SUM(Y608:Y608),"0")</f>
        <v>0</v>
      </c>
      <c r="Z610" s="36"/>
      <c r="AA610" s="800"/>
      <c r="AB610" s="800"/>
      <c r="AC610" s="800"/>
    </row>
    <row r="611" spans="1:68" ht="14.25" customHeight="1" x14ac:dyDescent="0.25">
      <c r="A611" s="822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0"/>
      <c r="AB611" s="790"/>
      <c r="AC611" s="790"/>
    </row>
    <row r="612" spans="1:68" ht="27" customHeight="1" x14ac:dyDescent="0.25">
      <c r="A612" s="53" t="s">
        <v>960</v>
      </c>
      <c r="B612" s="53" t="s">
        <v>961</v>
      </c>
      <c r="C612" s="30">
        <v>4301031309</v>
      </c>
      <c r="D612" s="804">
        <v>4680115885530</v>
      </c>
      <c r="E612" s="805"/>
      <c r="F612" s="796">
        <v>0.7</v>
      </c>
      <c r="G612" s="31">
        <v>6</v>
      </c>
      <c r="H612" s="796">
        <v>4.2</v>
      </c>
      <c r="I612" s="796">
        <v>4.41</v>
      </c>
      <c r="J612" s="31">
        <v>120</v>
      </c>
      <c r="K612" s="31" t="s">
        <v>126</v>
      </c>
      <c r="L612" s="31"/>
      <c r="M612" s="32" t="s">
        <v>284</v>
      </c>
      <c r="N612" s="32"/>
      <c r="O612" s="31">
        <v>90</v>
      </c>
      <c r="P612" s="1059" t="s">
        <v>962</v>
      </c>
      <c r="Q612" s="802"/>
      <c r="R612" s="802"/>
      <c r="S612" s="802"/>
      <c r="T612" s="803"/>
      <c r="U612" s="33"/>
      <c r="V612" s="33"/>
      <c r="W612" s="34" t="s">
        <v>69</v>
      </c>
      <c r="X612" s="797">
        <v>0</v>
      </c>
      <c r="Y612" s="798">
        <f>IFERROR(IF(X612="",0,CEILING((X612/$H612),1)*$H612),"")</f>
        <v>0</v>
      </c>
      <c r="Z612" s="35" t="str">
        <f>IFERROR(IF(Y612=0,"",ROUNDUP(Y612/H612,0)*0.00937),"")</f>
        <v/>
      </c>
      <c r="AA612" s="55"/>
      <c r="AB612" s="56"/>
      <c r="AC612" s="713" t="s">
        <v>963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6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6" t="s">
        <v>69</v>
      </c>
      <c r="X614" s="799">
        <f>IFERROR(SUM(X612:X612),"0")</f>
        <v>0</v>
      </c>
      <c r="Y614" s="799">
        <f>IFERROR(SUM(Y612:Y612),"0")</f>
        <v>0</v>
      </c>
      <c r="Z614" s="36"/>
      <c r="AA614" s="800"/>
      <c r="AB614" s="800"/>
      <c r="AC614" s="800"/>
    </row>
    <row r="615" spans="1:68" ht="14.25" customHeight="1" x14ac:dyDescent="0.25">
      <c r="A615" s="822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0"/>
      <c r="AB615" s="790"/>
      <c r="AC615" s="790"/>
    </row>
    <row r="616" spans="1:68" ht="16.5" customHeight="1" x14ac:dyDescent="0.25">
      <c r="A616" s="53" t="s">
        <v>964</v>
      </c>
      <c r="B616" s="53" t="s">
        <v>965</v>
      </c>
      <c r="C616" s="30">
        <v>4301051765</v>
      </c>
      <c r="D616" s="804">
        <v>4680115885547</v>
      </c>
      <c r="E616" s="805"/>
      <c r="F616" s="796">
        <v>1</v>
      </c>
      <c r="G616" s="31">
        <v>4</v>
      </c>
      <c r="H616" s="796">
        <v>4</v>
      </c>
      <c r="I616" s="796">
        <v>4.21</v>
      </c>
      <c r="J616" s="31">
        <v>120</v>
      </c>
      <c r="K616" s="31" t="s">
        <v>126</v>
      </c>
      <c r="L616" s="31"/>
      <c r="M616" s="32" t="s">
        <v>284</v>
      </c>
      <c r="N616" s="32"/>
      <c r="O616" s="31">
        <v>45</v>
      </c>
      <c r="P616" s="859" t="s">
        <v>966</v>
      </c>
      <c r="Q616" s="802"/>
      <c r="R616" s="802"/>
      <c r="S616" s="802"/>
      <c r="T616" s="803"/>
      <c r="U616" s="33" t="s">
        <v>298</v>
      </c>
      <c r="V616" s="33"/>
      <c r="W616" s="34" t="s">
        <v>69</v>
      </c>
      <c r="X616" s="797">
        <v>0</v>
      </c>
      <c r="Y616" s="798">
        <f>IFERROR(IF(X616="",0,CEILING((X616/$H616),1)*$H616),"")</f>
        <v>0</v>
      </c>
      <c r="Z616" s="35" t="str">
        <f>IFERROR(IF(Y616=0,"",ROUNDUP(Y616/H616,0)*0.00937),"")</f>
        <v/>
      </c>
      <c r="AA616" s="55"/>
      <c r="AB616" s="56"/>
      <c r="AC616" s="715" t="s">
        <v>286</v>
      </c>
      <c r="AG616" s="63"/>
      <c r="AJ616" s="66"/>
      <c r="AK616" s="66">
        <v>0</v>
      </c>
      <c r="BB616" s="716" t="s">
        <v>1</v>
      </c>
      <c r="BM616" s="63">
        <f>IFERROR(X616*I616/H616,"0")</f>
        <v>0</v>
      </c>
      <c r="BN616" s="63">
        <f>IFERROR(Y616*I616/H616,"0")</f>
        <v>0</v>
      </c>
      <c r="BO616" s="63">
        <f>IFERROR(1/J616*(X616/H616),"0")</f>
        <v>0</v>
      </c>
      <c r="BP616" s="63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6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6" t="s">
        <v>69</v>
      </c>
      <c r="X618" s="799">
        <f>IFERROR(SUM(X616:X616),"0")</f>
        <v>0</v>
      </c>
      <c r="Y618" s="799">
        <f>IFERROR(SUM(Y616:Y616),"0")</f>
        <v>0</v>
      </c>
      <c r="Z618" s="36"/>
      <c r="AA618" s="800"/>
      <c r="AB618" s="800"/>
      <c r="AC618" s="800"/>
    </row>
    <row r="619" spans="1:68" ht="27.75" customHeight="1" x14ac:dyDescent="0.2">
      <c r="A619" s="959" t="s">
        <v>967</v>
      </c>
      <c r="B619" s="960"/>
      <c r="C619" s="960"/>
      <c r="D619" s="960"/>
      <c r="E619" s="960"/>
      <c r="F619" s="960"/>
      <c r="G619" s="960"/>
      <c r="H619" s="960"/>
      <c r="I619" s="960"/>
      <c r="J619" s="960"/>
      <c r="K619" s="960"/>
      <c r="L619" s="960"/>
      <c r="M619" s="960"/>
      <c r="N619" s="960"/>
      <c r="O619" s="960"/>
      <c r="P619" s="960"/>
      <c r="Q619" s="960"/>
      <c r="R619" s="960"/>
      <c r="S619" s="960"/>
      <c r="T619" s="960"/>
      <c r="U619" s="960"/>
      <c r="V619" s="960"/>
      <c r="W619" s="960"/>
      <c r="X619" s="960"/>
      <c r="Y619" s="960"/>
      <c r="Z619" s="960"/>
      <c r="AA619" s="47"/>
      <c r="AB619" s="47"/>
      <c r="AC619" s="47"/>
    </row>
    <row r="620" spans="1:68" ht="16.5" customHeight="1" x14ac:dyDescent="0.25">
      <c r="A620" s="847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3"/>
      <c r="AB620" s="793"/>
      <c r="AC620" s="793"/>
    </row>
    <row r="621" spans="1:68" ht="14.25" customHeight="1" x14ac:dyDescent="0.25">
      <c r="A621" s="822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0"/>
      <c r="AB621" s="790"/>
      <c r="AC621" s="790"/>
    </row>
    <row r="622" spans="1:68" ht="27" customHeight="1" x14ac:dyDescent="0.25">
      <c r="A622" s="53" t="s">
        <v>968</v>
      </c>
      <c r="B622" s="53" t="s">
        <v>969</v>
      </c>
      <c r="C622" s="30">
        <v>4301011763</v>
      </c>
      <c r="D622" s="804">
        <v>4640242181011</v>
      </c>
      <c r="E622" s="805"/>
      <c r="F622" s="796">
        <v>1.35</v>
      </c>
      <c r="G622" s="31">
        <v>8</v>
      </c>
      <c r="H622" s="796">
        <v>10.8</v>
      </c>
      <c r="I622" s="796">
        <v>11.28</v>
      </c>
      <c r="J622" s="31">
        <v>56</v>
      </c>
      <c r="K622" s="31" t="s">
        <v>116</v>
      </c>
      <c r="L622" s="31"/>
      <c r="M622" s="32" t="s">
        <v>77</v>
      </c>
      <c r="N622" s="32"/>
      <c r="O622" s="31">
        <v>55</v>
      </c>
      <c r="P622" s="1038" t="s">
        <v>970</v>
      </c>
      <c r="Q622" s="802"/>
      <c r="R622" s="802"/>
      <c r="S622" s="802"/>
      <c r="T622" s="803"/>
      <c r="U622" s="33"/>
      <c r="V622" s="33"/>
      <c r="W622" s="34" t="s">
        <v>69</v>
      </c>
      <c r="X622" s="797">
        <v>0</v>
      </c>
      <c r="Y622" s="798">
        <f t="shared" ref="Y622:Y628" si="121">IFERROR(IF(X622="",0,CEILING((X622/$H622),1)*$H622),"")</f>
        <v>0</v>
      </c>
      <c r="Z622" s="35" t="str">
        <f>IFERROR(IF(Y622=0,"",ROUNDUP(Y622/H622,0)*0.02175),"")</f>
        <v/>
      </c>
      <c r="AA622" s="55"/>
      <c r="AB622" s="56"/>
      <c r="AC622" s="717" t="s">
        <v>971</v>
      </c>
      <c r="AG622" s="63"/>
      <c r="AJ622" s="66"/>
      <c r="AK622" s="66">
        <v>0</v>
      </c>
      <c r="BB622" s="718" t="s">
        <v>1</v>
      </c>
      <c r="BM622" s="63">
        <f t="shared" ref="BM622:BM628" si="122">IFERROR(X622*I622/H622,"0")</f>
        <v>0</v>
      </c>
      <c r="BN622" s="63">
        <f t="shared" ref="BN622:BN628" si="123">IFERROR(Y622*I622/H622,"0")</f>
        <v>0</v>
      </c>
      <c r="BO622" s="63">
        <f t="shared" ref="BO622:BO628" si="124">IFERROR(1/J622*(X622/H622),"0")</f>
        <v>0</v>
      </c>
      <c r="BP622" s="63">
        <f t="shared" ref="BP622:BP628" si="125">IFERROR(1/J622*(Y622/H622),"0")</f>
        <v>0</v>
      </c>
    </row>
    <row r="623" spans="1:68" ht="27" customHeight="1" x14ac:dyDescent="0.25">
      <c r="A623" s="53" t="s">
        <v>972</v>
      </c>
      <c r="B623" s="53" t="s">
        <v>973</v>
      </c>
      <c r="C623" s="30">
        <v>4301011585</v>
      </c>
      <c r="D623" s="804">
        <v>4640242180441</v>
      </c>
      <c r="E623" s="805"/>
      <c r="F623" s="796">
        <v>1.5</v>
      </c>
      <c r="G623" s="31">
        <v>8</v>
      </c>
      <c r="H623" s="796">
        <v>12</v>
      </c>
      <c r="I623" s="796">
        <v>12.48</v>
      </c>
      <c r="J623" s="31">
        <v>56</v>
      </c>
      <c r="K623" s="31" t="s">
        <v>116</v>
      </c>
      <c r="L623" s="31"/>
      <c r="M623" s="32" t="s">
        <v>119</v>
      </c>
      <c r="N623" s="32"/>
      <c r="O623" s="31">
        <v>50</v>
      </c>
      <c r="P623" s="1023" t="s">
        <v>974</v>
      </c>
      <c r="Q623" s="802"/>
      <c r="R623" s="802"/>
      <c r="S623" s="802"/>
      <c r="T623" s="803"/>
      <c r="U623" s="33"/>
      <c r="V623" s="33"/>
      <c r="W623" s="34" t="s">
        <v>69</v>
      </c>
      <c r="X623" s="797">
        <v>0</v>
      </c>
      <c r="Y623" s="798">
        <f t="shared" si="121"/>
        <v>0</v>
      </c>
      <c r="Z623" s="35" t="str">
        <f>IFERROR(IF(Y623=0,"",ROUNDUP(Y623/H623,0)*0.02175),"")</f>
        <v/>
      </c>
      <c r="AA623" s="55"/>
      <c r="AB623" s="56"/>
      <c r="AC623" s="719" t="s">
        <v>975</v>
      </c>
      <c r="AG623" s="63"/>
      <c r="AJ623" s="66"/>
      <c r="AK623" s="66">
        <v>0</v>
      </c>
      <c r="BB623" s="720" t="s">
        <v>1</v>
      </c>
      <c r="BM623" s="63">
        <f t="shared" si="122"/>
        <v>0</v>
      </c>
      <c r="BN623" s="63">
        <f t="shared" si="123"/>
        <v>0</v>
      </c>
      <c r="BO623" s="63">
        <f t="shared" si="124"/>
        <v>0</v>
      </c>
      <c r="BP623" s="63">
        <f t="shared" si="125"/>
        <v>0</v>
      </c>
    </row>
    <row r="624" spans="1:68" ht="27" customHeight="1" x14ac:dyDescent="0.25">
      <c r="A624" s="53" t="s">
        <v>976</v>
      </c>
      <c r="B624" s="53" t="s">
        <v>977</v>
      </c>
      <c r="C624" s="30">
        <v>4301011584</v>
      </c>
      <c r="D624" s="804">
        <v>4640242180564</v>
      </c>
      <c r="E624" s="805"/>
      <c r="F624" s="796">
        <v>1.5</v>
      </c>
      <c r="G624" s="31">
        <v>8</v>
      </c>
      <c r="H624" s="796">
        <v>12</v>
      </c>
      <c r="I624" s="796">
        <v>12.48</v>
      </c>
      <c r="J624" s="31">
        <v>56</v>
      </c>
      <c r="K624" s="31" t="s">
        <v>116</v>
      </c>
      <c r="L624" s="31"/>
      <c r="M624" s="32" t="s">
        <v>119</v>
      </c>
      <c r="N624" s="32"/>
      <c r="O624" s="31">
        <v>50</v>
      </c>
      <c r="P624" s="892" t="s">
        <v>978</v>
      </c>
      <c r="Q624" s="802"/>
      <c r="R624" s="802"/>
      <c r="S624" s="802"/>
      <c r="T624" s="803"/>
      <c r="U624" s="33"/>
      <c r="V624" s="33"/>
      <c r="W624" s="34" t="s">
        <v>69</v>
      </c>
      <c r="X624" s="797">
        <v>50</v>
      </c>
      <c r="Y624" s="798">
        <f t="shared" si="121"/>
        <v>60</v>
      </c>
      <c r="Z624" s="35">
        <f>IFERROR(IF(Y624=0,"",ROUNDUP(Y624/H624,0)*0.02175),"")</f>
        <v>0.10874999999999999</v>
      </c>
      <c r="AA624" s="55"/>
      <c r="AB624" s="56"/>
      <c r="AC624" s="721" t="s">
        <v>979</v>
      </c>
      <c r="AG624" s="63"/>
      <c r="AJ624" s="66"/>
      <c r="AK624" s="66">
        <v>0</v>
      </c>
      <c r="BB624" s="722" t="s">
        <v>1</v>
      </c>
      <c r="BM624" s="63">
        <f t="shared" si="122"/>
        <v>52</v>
      </c>
      <c r="BN624" s="63">
        <f t="shared" si="123"/>
        <v>62.400000000000006</v>
      </c>
      <c r="BO624" s="63">
        <f t="shared" si="124"/>
        <v>7.4404761904761904E-2</v>
      </c>
      <c r="BP624" s="63">
        <f t="shared" si="125"/>
        <v>8.9285714285714274E-2</v>
      </c>
    </row>
    <row r="625" spans="1:68" ht="27" customHeight="1" x14ac:dyDescent="0.25">
      <c r="A625" s="53" t="s">
        <v>980</v>
      </c>
      <c r="B625" s="53" t="s">
        <v>981</v>
      </c>
      <c r="C625" s="30">
        <v>4301011762</v>
      </c>
      <c r="D625" s="804">
        <v>4640242180922</v>
      </c>
      <c r="E625" s="805"/>
      <c r="F625" s="796">
        <v>1.35</v>
      </c>
      <c r="G625" s="31">
        <v>8</v>
      </c>
      <c r="H625" s="796">
        <v>10.8</v>
      </c>
      <c r="I625" s="796">
        <v>11.28</v>
      </c>
      <c r="J625" s="31">
        <v>56</v>
      </c>
      <c r="K625" s="31" t="s">
        <v>116</v>
      </c>
      <c r="L625" s="31"/>
      <c r="M625" s="32" t="s">
        <v>119</v>
      </c>
      <c r="N625" s="32"/>
      <c r="O625" s="31">
        <v>55</v>
      </c>
      <c r="P625" s="1236" t="s">
        <v>982</v>
      </c>
      <c r="Q625" s="802"/>
      <c r="R625" s="802"/>
      <c r="S625" s="802"/>
      <c r="T625" s="803"/>
      <c r="U625" s="33"/>
      <c r="V625" s="33"/>
      <c r="W625" s="34" t="s">
        <v>69</v>
      </c>
      <c r="X625" s="797">
        <v>0</v>
      </c>
      <c r="Y625" s="798">
        <f t="shared" si="121"/>
        <v>0</v>
      </c>
      <c r="Z625" s="35" t="str">
        <f>IFERROR(IF(Y625=0,"",ROUNDUP(Y625/H625,0)*0.02175),"")</f>
        <v/>
      </c>
      <c r="AA625" s="55"/>
      <c r="AB625" s="56"/>
      <c r="AC625" s="723" t="s">
        <v>983</v>
      </c>
      <c r="AG625" s="63"/>
      <c r="AJ625" s="66"/>
      <c r="AK625" s="66">
        <v>0</v>
      </c>
      <c r="BB625" s="724" t="s">
        <v>1</v>
      </c>
      <c r="BM625" s="63">
        <f t="shared" si="122"/>
        <v>0</v>
      </c>
      <c r="BN625" s="63">
        <f t="shared" si="123"/>
        <v>0</v>
      </c>
      <c r="BO625" s="63">
        <f t="shared" si="124"/>
        <v>0</v>
      </c>
      <c r="BP625" s="63">
        <f t="shared" si="125"/>
        <v>0</v>
      </c>
    </row>
    <row r="626" spans="1:68" ht="27" customHeight="1" x14ac:dyDescent="0.25">
      <c r="A626" s="53" t="s">
        <v>984</v>
      </c>
      <c r="B626" s="53" t="s">
        <v>985</v>
      </c>
      <c r="C626" s="30">
        <v>4301011764</v>
      </c>
      <c r="D626" s="804">
        <v>4640242181189</v>
      </c>
      <c r="E626" s="805"/>
      <c r="F626" s="796">
        <v>0.4</v>
      </c>
      <c r="G626" s="31">
        <v>10</v>
      </c>
      <c r="H626" s="796">
        <v>4</v>
      </c>
      <c r="I626" s="796">
        <v>4.21</v>
      </c>
      <c r="J626" s="31">
        <v>132</v>
      </c>
      <c r="K626" s="31" t="s">
        <v>126</v>
      </c>
      <c r="L626" s="31"/>
      <c r="M626" s="32" t="s">
        <v>77</v>
      </c>
      <c r="N626" s="32"/>
      <c r="O626" s="31">
        <v>55</v>
      </c>
      <c r="P626" s="830" t="s">
        <v>986</v>
      </c>
      <c r="Q626" s="802"/>
      <c r="R626" s="802"/>
      <c r="S626" s="802"/>
      <c r="T626" s="803"/>
      <c r="U626" s="33"/>
      <c r="V626" s="33"/>
      <c r="W626" s="34" t="s">
        <v>69</v>
      </c>
      <c r="X626" s="797">
        <v>0</v>
      </c>
      <c r="Y626" s="798">
        <f t="shared" si="121"/>
        <v>0</v>
      </c>
      <c r="Z626" s="35" t="str">
        <f>IFERROR(IF(Y626=0,"",ROUNDUP(Y626/H626,0)*0.00902),"")</f>
        <v/>
      </c>
      <c r="AA626" s="55"/>
      <c r="AB626" s="56"/>
      <c r="AC626" s="725" t="s">
        <v>971</v>
      </c>
      <c r="AG626" s="63"/>
      <c r="AJ626" s="66"/>
      <c r="AK626" s="66">
        <v>0</v>
      </c>
      <c r="BB626" s="726" t="s">
        <v>1</v>
      </c>
      <c r="BM626" s="63">
        <f t="shared" si="122"/>
        <v>0</v>
      </c>
      <c r="BN626" s="63">
        <f t="shared" si="123"/>
        <v>0</v>
      </c>
      <c r="BO626" s="63">
        <f t="shared" si="124"/>
        <v>0</v>
      </c>
      <c r="BP626" s="63">
        <f t="shared" si="125"/>
        <v>0</v>
      </c>
    </row>
    <row r="627" spans="1:68" ht="27" customHeight="1" x14ac:dyDescent="0.25">
      <c r="A627" s="53" t="s">
        <v>987</v>
      </c>
      <c r="B627" s="53" t="s">
        <v>988</v>
      </c>
      <c r="C627" s="30">
        <v>4301011551</v>
      </c>
      <c r="D627" s="804">
        <v>4640242180038</v>
      </c>
      <c r="E627" s="805"/>
      <c r="F627" s="796">
        <v>0.4</v>
      </c>
      <c r="G627" s="31">
        <v>10</v>
      </c>
      <c r="H627" s="796">
        <v>4</v>
      </c>
      <c r="I627" s="796">
        <v>4.21</v>
      </c>
      <c r="J627" s="31">
        <v>132</v>
      </c>
      <c r="K627" s="31" t="s">
        <v>126</v>
      </c>
      <c r="L627" s="31"/>
      <c r="M627" s="32" t="s">
        <v>119</v>
      </c>
      <c r="N627" s="32"/>
      <c r="O627" s="31">
        <v>50</v>
      </c>
      <c r="P627" s="1026" t="s">
        <v>989</v>
      </c>
      <c r="Q627" s="802"/>
      <c r="R627" s="802"/>
      <c r="S627" s="802"/>
      <c r="T627" s="803"/>
      <c r="U627" s="33"/>
      <c r="V627" s="33"/>
      <c r="W627" s="34" t="s">
        <v>69</v>
      </c>
      <c r="X627" s="797">
        <v>0</v>
      </c>
      <c r="Y627" s="798">
        <f t="shared" si="121"/>
        <v>0</v>
      </c>
      <c r="Z627" s="35" t="str">
        <f>IFERROR(IF(Y627=0,"",ROUNDUP(Y627/H627,0)*0.00902),"")</f>
        <v/>
      </c>
      <c r="AA627" s="55"/>
      <c r="AB627" s="56"/>
      <c r="AC627" s="727" t="s">
        <v>979</v>
      </c>
      <c r="AG627" s="63"/>
      <c r="AJ627" s="66"/>
      <c r="AK627" s="66">
        <v>0</v>
      </c>
      <c r="BB627" s="728" t="s">
        <v>1</v>
      </c>
      <c r="BM627" s="63">
        <f t="shared" si="122"/>
        <v>0</v>
      </c>
      <c r="BN627" s="63">
        <f t="shared" si="123"/>
        <v>0</v>
      </c>
      <c r="BO627" s="63">
        <f t="shared" si="124"/>
        <v>0</v>
      </c>
      <c r="BP627" s="63">
        <f t="shared" si="125"/>
        <v>0</v>
      </c>
    </row>
    <row r="628" spans="1:68" ht="27" customHeight="1" x14ac:dyDescent="0.25">
      <c r="A628" s="53" t="s">
        <v>990</v>
      </c>
      <c r="B628" s="53" t="s">
        <v>991</v>
      </c>
      <c r="C628" s="30">
        <v>4301011765</v>
      </c>
      <c r="D628" s="804">
        <v>4640242181172</v>
      </c>
      <c r="E628" s="805"/>
      <c r="F628" s="796">
        <v>0.4</v>
      </c>
      <c r="G628" s="31">
        <v>10</v>
      </c>
      <c r="H628" s="796">
        <v>4</v>
      </c>
      <c r="I628" s="796">
        <v>4.21</v>
      </c>
      <c r="J628" s="31">
        <v>132</v>
      </c>
      <c r="K628" s="31" t="s">
        <v>126</v>
      </c>
      <c r="L628" s="31"/>
      <c r="M628" s="32" t="s">
        <v>119</v>
      </c>
      <c r="N628" s="32"/>
      <c r="O628" s="31">
        <v>55</v>
      </c>
      <c r="P628" s="838" t="s">
        <v>992</v>
      </c>
      <c r="Q628" s="802"/>
      <c r="R628" s="802"/>
      <c r="S628" s="802"/>
      <c r="T628" s="803"/>
      <c r="U628" s="33"/>
      <c r="V628" s="33"/>
      <c r="W628" s="34" t="s">
        <v>69</v>
      </c>
      <c r="X628" s="797">
        <v>0</v>
      </c>
      <c r="Y628" s="798">
        <f t="shared" si="121"/>
        <v>0</v>
      </c>
      <c r="Z628" s="35" t="str">
        <f>IFERROR(IF(Y628=0,"",ROUNDUP(Y628/H628,0)*0.00902),"")</f>
        <v/>
      </c>
      <c r="AA628" s="55"/>
      <c r="AB628" s="56"/>
      <c r="AC628" s="729" t="s">
        <v>983</v>
      </c>
      <c r="AG628" s="63"/>
      <c r="AJ628" s="66"/>
      <c r="AK628" s="66">
        <v>0</v>
      </c>
      <c r="BB628" s="730" t="s">
        <v>1</v>
      </c>
      <c r="BM628" s="63">
        <f t="shared" si="122"/>
        <v>0</v>
      </c>
      <c r="BN628" s="63">
        <f t="shared" si="123"/>
        <v>0</v>
      </c>
      <c r="BO628" s="63">
        <f t="shared" si="124"/>
        <v>0</v>
      </c>
      <c r="BP628" s="63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6" t="s">
        <v>72</v>
      </c>
      <c r="X629" s="799">
        <f>IFERROR(X622/H622,"0")+IFERROR(X623/H623,"0")+IFERROR(X624/H624,"0")+IFERROR(X625/H625,"0")+IFERROR(X626/H626,"0")+IFERROR(X627/H627,"0")+IFERROR(X628/H628,"0")</f>
        <v>4.166666666666667</v>
      </c>
      <c r="Y629" s="799">
        <f>IFERROR(Y622/H622,"0")+IFERROR(Y623/H623,"0")+IFERROR(Y624/H624,"0")+IFERROR(Y625/H625,"0")+IFERROR(Y626/H626,"0")+IFERROR(Y627/H627,"0")+IFERROR(Y628/H628,"0")</f>
        <v>5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0.10874999999999999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6" t="s">
        <v>69</v>
      </c>
      <c r="X630" s="799">
        <f>IFERROR(SUM(X622:X628),"0")</f>
        <v>50</v>
      </c>
      <c r="Y630" s="799">
        <f>IFERROR(SUM(Y622:Y628),"0")</f>
        <v>60</v>
      </c>
      <c r="Z630" s="36"/>
      <c r="AA630" s="800"/>
      <c r="AB630" s="800"/>
      <c r="AC630" s="800"/>
    </row>
    <row r="631" spans="1:68" ht="14.25" customHeight="1" x14ac:dyDescent="0.25">
      <c r="A631" s="822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0"/>
      <c r="AB631" s="790"/>
      <c r="AC631" s="790"/>
    </row>
    <row r="632" spans="1:68" ht="16.5" customHeight="1" x14ac:dyDescent="0.25">
      <c r="A632" s="53" t="s">
        <v>993</v>
      </c>
      <c r="B632" s="53" t="s">
        <v>994</v>
      </c>
      <c r="C632" s="30">
        <v>4301020269</v>
      </c>
      <c r="D632" s="804">
        <v>4640242180519</v>
      </c>
      <c r="E632" s="805"/>
      <c r="F632" s="796">
        <v>1.35</v>
      </c>
      <c r="G632" s="31">
        <v>8</v>
      </c>
      <c r="H632" s="796">
        <v>10.8</v>
      </c>
      <c r="I632" s="796">
        <v>11.28</v>
      </c>
      <c r="J632" s="31">
        <v>56</v>
      </c>
      <c r="K632" s="31" t="s">
        <v>116</v>
      </c>
      <c r="L632" s="31"/>
      <c r="M632" s="32" t="s">
        <v>77</v>
      </c>
      <c r="N632" s="32"/>
      <c r="O632" s="31">
        <v>50</v>
      </c>
      <c r="P632" s="1076" t="s">
        <v>995</v>
      </c>
      <c r="Q632" s="802"/>
      <c r="R632" s="802"/>
      <c r="S632" s="802"/>
      <c r="T632" s="803"/>
      <c r="U632" s="33"/>
      <c r="V632" s="33"/>
      <c r="W632" s="34" t="s">
        <v>69</v>
      </c>
      <c r="X632" s="797">
        <v>0</v>
      </c>
      <c r="Y632" s="798">
        <f>IFERROR(IF(X632="",0,CEILING((X632/$H632),1)*$H632),"")</f>
        <v>0</v>
      </c>
      <c r="Z632" s="35" t="str">
        <f>IFERROR(IF(Y632=0,"",ROUNDUP(Y632/H632,0)*0.02175),"")</f>
        <v/>
      </c>
      <c r="AA632" s="55"/>
      <c r="AB632" s="56"/>
      <c r="AC632" s="731" t="s">
        <v>996</v>
      </c>
      <c r="AG632" s="63"/>
      <c r="AJ632" s="66"/>
      <c r="AK632" s="66">
        <v>0</v>
      </c>
      <c r="BB632" s="732" t="s">
        <v>1</v>
      </c>
      <c r="BM632" s="63">
        <f>IFERROR(X632*I632/H632,"0")</f>
        <v>0</v>
      </c>
      <c r="BN632" s="63">
        <f>IFERROR(Y632*I632/H632,"0")</f>
        <v>0</v>
      </c>
      <c r="BO632" s="63">
        <f>IFERROR(1/J632*(X632/H632),"0")</f>
        <v>0</v>
      </c>
      <c r="BP632" s="63">
        <f>IFERROR(1/J632*(Y632/H632),"0")</f>
        <v>0</v>
      </c>
    </row>
    <row r="633" spans="1:68" ht="27" customHeight="1" x14ac:dyDescent="0.25">
      <c r="A633" s="53" t="s">
        <v>997</v>
      </c>
      <c r="B633" s="53" t="s">
        <v>998</v>
      </c>
      <c r="C633" s="30">
        <v>4301020260</v>
      </c>
      <c r="D633" s="804">
        <v>4640242180526</v>
      </c>
      <c r="E633" s="805"/>
      <c r="F633" s="796">
        <v>1.8</v>
      </c>
      <c r="G633" s="31">
        <v>6</v>
      </c>
      <c r="H633" s="796">
        <v>10.8</v>
      </c>
      <c r="I633" s="796">
        <v>11.28</v>
      </c>
      <c r="J633" s="31">
        <v>56</v>
      </c>
      <c r="K633" s="31" t="s">
        <v>116</v>
      </c>
      <c r="L633" s="31"/>
      <c r="M633" s="32" t="s">
        <v>119</v>
      </c>
      <c r="N633" s="32"/>
      <c r="O633" s="31">
        <v>50</v>
      </c>
      <c r="P633" s="1123" t="s">
        <v>999</v>
      </c>
      <c r="Q633" s="802"/>
      <c r="R633" s="802"/>
      <c r="S633" s="802"/>
      <c r="T633" s="803"/>
      <c r="U633" s="33"/>
      <c r="V633" s="33"/>
      <c r="W633" s="34" t="s">
        <v>69</v>
      </c>
      <c r="X633" s="797">
        <v>0</v>
      </c>
      <c r="Y633" s="798">
        <f>IFERROR(IF(X633="",0,CEILING((X633/$H633),1)*$H633),"")</f>
        <v>0</v>
      </c>
      <c r="Z633" s="35" t="str">
        <f>IFERROR(IF(Y633=0,"",ROUNDUP(Y633/H633,0)*0.02175),"")</f>
        <v/>
      </c>
      <c r="AA633" s="55"/>
      <c r="AB633" s="56"/>
      <c r="AC633" s="733" t="s">
        <v>996</v>
      </c>
      <c r="AG633" s="63"/>
      <c r="AJ633" s="66"/>
      <c r="AK633" s="66">
        <v>0</v>
      </c>
      <c r="BB633" s="734" t="s">
        <v>1</v>
      </c>
      <c r="BM633" s="63">
        <f>IFERROR(X633*I633/H633,"0")</f>
        <v>0</v>
      </c>
      <c r="BN633" s="63">
        <f>IFERROR(Y633*I633/H633,"0")</f>
        <v>0</v>
      </c>
      <c r="BO633" s="63">
        <f>IFERROR(1/J633*(X633/H633),"0")</f>
        <v>0</v>
      </c>
      <c r="BP633" s="63">
        <f>IFERROR(1/J633*(Y633/H633),"0")</f>
        <v>0</v>
      </c>
    </row>
    <row r="634" spans="1:68" ht="27" customHeight="1" x14ac:dyDescent="0.25">
      <c r="A634" s="53" t="s">
        <v>1000</v>
      </c>
      <c r="B634" s="53" t="s">
        <v>1001</v>
      </c>
      <c r="C634" s="30">
        <v>4301020309</v>
      </c>
      <c r="D634" s="804">
        <v>4640242180090</v>
      </c>
      <c r="E634" s="805"/>
      <c r="F634" s="796">
        <v>1.35</v>
      </c>
      <c r="G634" s="31">
        <v>8</v>
      </c>
      <c r="H634" s="796">
        <v>10.8</v>
      </c>
      <c r="I634" s="796">
        <v>11.28</v>
      </c>
      <c r="J634" s="31">
        <v>56</v>
      </c>
      <c r="K634" s="31" t="s">
        <v>116</v>
      </c>
      <c r="L634" s="31"/>
      <c r="M634" s="32" t="s">
        <v>119</v>
      </c>
      <c r="N634" s="32"/>
      <c r="O634" s="31">
        <v>50</v>
      </c>
      <c r="P634" s="879" t="s">
        <v>1002</v>
      </c>
      <c r="Q634" s="802"/>
      <c r="R634" s="802"/>
      <c r="S634" s="802"/>
      <c r="T634" s="803"/>
      <c r="U634" s="33"/>
      <c r="V634" s="33"/>
      <c r="W634" s="34" t="s">
        <v>69</v>
      </c>
      <c r="X634" s="797">
        <v>0</v>
      </c>
      <c r="Y634" s="798">
        <f>IFERROR(IF(X634="",0,CEILING((X634/$H634),1)*$H634),"")</f>
        <v>0</v>
      </c>
      <c r="Z634" s="35" t="str">
        <f>IFERROR(IF(Y634=0,"",ROUNDUP(Y634/H634,0)*0.02175),"")</f>
        <v/>
      </c>
      <c r="AA634" s="55"/>
      <c r="AB634" s="56"/>
      <c r="AC634" s="735" t="s">
        <v>1003</v>
      </c>
      <c r="AG634" s="63"/>
      <c r="AJ634" s="66"/>
      <c r="AK634" s="66">
        <v>0</v>
      </c>
      <c r="BB634" s="736" t="s">
        <v>1</v>
      </c>
      <c r="BM634" s="63">
        <f>IFERROR(X634*I634/H634,"0")</f>
        <v>0</v>
      </c>
      <c r="BN634" s="63">
        <f>IFERROR(Y634*I634/H634,"0")</f>
        <v>0</v>
      </c>
      <c r="BO634" s="63">
        <f>IFERROR(1/J634*(X634/H634),"0")</f>
        <v>0</v>
      </c>
      <c r="BP634" s="63">
        <f>IFERROR(1/J634*(Y634/H634),"0")</f>
        <v>0</v>
      </c>
    </row>
    <row r="635" spans="1:68" ht="27" customHeight="1" x14ac:dyDescent="0.25">
      <c r="A635" s="53" t="s">
        <v>1004</v>
      </c>
      <c r="B635" s="53" t="s">
        <v>1005</v>
      </c>
      <c r="C635" s="30">
        <v>4301020295</v>
      </c>
      <c r="D635" s="804">
        <v>4640242181363</v>
      </c>
      <c r="E635" s="805"/>
      <c r="F635" s="796">
        <v>0.4</v>
      </c>
      <c r="G635" s="31">
        <v>10</v>
      </c>
      <c r="H635" s="796">
        <v>4</v>
      </c>
      <c r="I635" s="796">
        <v>4.21</v>
      </c>
      <c r="J635" s="31">
        <v>132</v>
      </c>
      <c r="K635" s="31" t="s">
        <v>126</v>
      </c>
      <c r="L635" s="31"/>
      <c r="M635" s="32" t="s">
        <v>119</v>
      </c>
      <c r="N635" s="32"/>
      <c r="O635" s="31">
        <v>50</v>
      </c>
      <c r="P635" s="900" t="s">
        <v>1006</v>
      </c>
      <c r="Q635" s="802"/>
      <c r="R635" s="802"/>
      <c r="S635" s="802"/>
      <c r="T635" s="803"/>
      <c r="U635" s="33"/>
      <c r="V635" s="33"/>
      <c r="W635" s="34" t="s">
        <v>69</v>
      </c>
      <c r="X635" s="797">
        <v>0</v>
      </c>
      <c r="Y635" s="798">
        <f>IFERROR(IF(X635="",0,CEILING((X635/$H635),1)*$H635),"")</f>
        <v>0</v>
      </c>
      <c r="Z635" s="35" t="str">
        <f>IFERROR(IF(Y635=0,"",ROUNDUP(Y635/H635,0)*0.00902),"")</f>
        <v/>
      </c>
      <c r="AA635" s="55"/>
      <c r="AB635" s="56"/>
      <c r="AC635" s="737" t="s">
        <v>1003</v>
      </c>
      <c r="AG635" s="63"/>
      <c r="AJ635" s="66"/>
      <c r="AK635" s="66">
        <v>0</v>
      </c>
      <c r="BB635" s="738" t="s">
        <v>1</v>
      </c>
      <c r="BM635" s="63">
        <f>IFERROR(X635*I635/H635,"0")</f>
        <v>0</v>
      </c>
      <c r="BN635" s="63">
        <f>IFERROR(Y635*I635/H635,"0")</f>
        <v>0</v>
      </c>
      <c r="BO635" s="63">
        <f>IFERROR(1/J635*(X635/H635),"0")</f>
        <v>0</v>
      </c>
      <c r="BP635" s="63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6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6" t="s">
        <v>69</v>
      </c>
      <c r="X637" s="799">
        <f>IFERROR(SUM(X632:X635),"0")</f>
        <v>0</v>
      </c>
      <c r="Y637" s="799">
        <f>IFERROR(SUM(Y632:Y635),"0")</f>
        <v>0</v>
      </c>
      <c r="Z637" s="36"/>
      <c r="AA637" s="800"/>
      <c r="AB637" s="800"/>
      <c r="AC637" s="800"/>
    </row>
    <row r="638" spans="1:68" ht="14.25" customHeight="1" x14ac:dyDescent="0.25">
      <c r="A638" s="822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0"/>
      <c r="AB638" s="790"/>
      <c r="AC638" s="790"/>
    </row>
    <row r="639" spans="1:68" ht="27" customHeight="1" x14ac:dyDescent="0.25">
      <c r="A639" s="53" t="s">
        <v>1007</v>
      </c>
      <c r="B639" s="53" t="s">
        <v>1008</v>
      </c>
      <c r="C639" s="30">
        <v>4301031280</v>
      </c>
      <c r="D639" s="804">
        <v>4640242180816</v>
      </c>
      <c r="E639" s="805"/>
      <c r="F639" s="796">
        <v>0.7</v>
      </c>
      <c r="G639" s="31">
        <v>6</v>
      </c>
      <c r="H639" s="796">
        <v>4.2</v>
      </c>
      <c r="I639" s="796">
        <v>4.47</v>
      </c>
      <c r="J639" s="31">
        <v>132</v>
      </c>
      <c r="K639" s="31" t="s">
        <v>126</v>
      </c>
      <c r="L639" s="31"/>
      <c r="M639" s="32" t="s">
        <v>68</v>
      </c>
      <c r="N639" s="32"/>
      <c r="O639" s="31">
        <v>40</v>
      </c>
      <c r="P639" s="1157" t="s">
        <v>1009</v>
      </c>
      <c r="Q639" s="802"/>
      <c r="R639" s="802"/>
      <c r="S639" s="802"/>
      <c r="T639" s="803"/>
      <c r="U639" s="33"/>
      <c r="V639" s="33"/>
      <c r="W639" s="34" t="s">
        <v>69</v>
      </c>
      <c r="X639" s="797">
        <v>0</v>
      </c>
      <c r="Y639" s="798">
        <f t="shared" ref="Y639:Y645" si="126">IFERROR(IF(X639="",0,CEILING((X639/$H639),1)*$H639),"")</f>
        <v>0</v>
      </c>
      <c r="Z639" s="35" t="str">
        <f>IFERROR(IF(Y639=0,"",ROUNDUP(Y639/H639,0)*0.00902),"")</f>
        <v/>
      </c>
      <c r="AA639" s="55"/>
      <c r="AB639" s="56"/>
      <c r="AC639" s="739" t="s">
        <v>1010</v>
      </c>
      <c r="AG639" s="63"/>
      <c r="AJ639" s="66"/>
      <c r="AK639" s="66">
        <v>0</v>
      </c>
      <c r="BB639" s="740" t="s">
        <v>1</v>
      </c>
      <c r="BM639" s="63">
        <f t="shared" ref="BM639:BM645" si="127">IFERROR(X639*I639/H639,"0")</f>
        <v>0</v>
      </c>
      <c r="BN639" s="63">
        <f t="shared" ref="BN639:BN645" si="128">IFERROR(Y639*I639/H639,"0")</f>
        <v>0</v>
      </c>
      <c r="BO639" s="63">
        <f t="shared" ref="BO639:BO645" si="129">IFERROR(1/J639*(X639/H639),"0")</f>
        <v>0</v>
      </c>
      <c r="BP639" s="63">
        <f t="shared" ref="BP639:BP645" si="130">IFERROR(1/J639*(Y639/H639),"0")</f>
        <v>0</v>
      </c>
    </row>
    <row r="640" spans="1:68" ht="27" customHeight="1" x14ac:dyDescent="0.25">
      <c r="A640" s="53" t="s">
        <v>1011</v>
      </c>
      <c r="B640" s="53" t="s">
        <v>1012</v>
      </c>
      <c r="C640" s="30">
        <v>4301031244</v>
      </c>
      <c r="D640" s="804">
        <v>4640242180595</v>
      </c>
      <c r="E640" s="805"/>
      <c r="F640" s="796">
        <v>0.7</v>
      </c>
      <c r="G640" s="31">
        <v>6</v>
      </c>
      <c r="H640" s="796">
        <v>4.2</v>
      </c>
      <c r="I640" s="796">
        <v>4.47</v>
      </c>
      <c r="J640" s="31">
        <v>132</v>
      </c>
      <c r="K640" s="31" t="s">
        <v>126</v>
      </c>
      <c r="L640" s="31"/>
      <c r="M640" s="32" t="s">
        <v>68</v>
      </c>
      <c r="N640" s="32"/>
      <c r="O640" s="31">
        <v>40</v>
      </c>
      <c r="P640" s="957" t="s">
        <v>1013</v>
      </c>
      <c r="Q640" s="802"/>
      <c r="R640" s="802"/>
      <c r="S640" s="802"/>
      <c r="T640" s="803"/>
      <c r="U640" s="33"/>
      <c r="V640" s="33"/>
      <c r="W640" s="34" t="s">
        <v>69</v>
      </c>
      <c r="X640" s="797">
        <v>0</v>
      </c>
      <c r="Y640" s="798">
        <f t="shared" si="126"/>
        <v>0</v>
      </c>
      <c r="Z640" s="35" t="str">
        <f>IFERROR(IF(Y640=0,"",ROUNDUP(Y640/H640,0)*0.00902),"")</f>
        <v/>
      </c>
      <c r="AA640" s="55"/>
      <c r="AB640" s="56"/>
      <c r="AC640" s="741" t="s">
        <v>1014</v>
      </c>
      <c r="AG640" s="63"/>
      <c r="AJ640" s="66"/>
      <c r="AK640" s="66">
        <v>0</v>
      </c>
      <c r="BB640" s="742" t="s">
        <v>1</v>
      </c>
      <c r="BM640" s="63">
        <f t="shared" si="127"/>
        <v>0</v>
      </c>
      <c r="BN640" s="63">
        <f t="shared" si="128"/>
        <v>0</v>
      </c>
      <c r="BO640" s="63">
        <f t="shared" si="129"/>
        <v>0</v>
      </c>
      <c r="BP640" s="63">
        <f t="shared" si="130"/>
        <v>0</v>
      </c>
    </row>
    <row r="641" spans="1:68" ht="27" customHeight="1" x14ac:dyDescent="0.25">
      <c r="A641" s="53" t="s">
        <v>1015</v>
      </c>
      <c r="B641" s="53" t="s">
        <v>1016</v>
      </c>
      <c r="C641" s="30">
        <v>4301031289</v>
      </c>
      <c r="D641" s="804">
        <v>4640242181615</v>
      </c>
      <c r="E641" s="805"/>
      <c r="F641" s="796">
        <v>0.7</v>
      </c>
      <c r="G641" s="31">
        <v>6</v>
      </c>
      <c r="H641" s="796">
        <v>4.2</v>
      </c>
      <c r="I641" s="796">
        <v>4.41</v>
      </c>
      <c r="J641" s="31">
        <v>132</v>
      </c>
      <c r="K641" s="31" t="s">
        <v>126</v>
      </c>
      <c r="L641" s="31"/>
      <c r="M641" s="32" t="s">
        <v>68</v>
      </c>
      <c r="N641" s="32"/>
      <c r="O641" s="31">
        <v>45</v>
      </c>
      <c r="P641" s="1162" t="s">
        <v>1017</v>
      </c>
      <c r="Q641" s="802"/>
      <c r="R641" s="802"/>
      <c r="S641" s="802"/>
      <c r="T641" s="803"/>
      <c r="U641" s="33"/>
      <c r="V641" s="33"/>
      <c r="W641" s="34" t="s">
        <v>69</v>
      </c>
      <c r="X641" s="797">
        <v>0</v>
      </c>
      <c r="Y641" s="798">
        <f t="shared" si="126"/>
        <v>0</v>
      </c>
      <c r="Z641" s="35" t="str">
        <f>IFERROR(IF(Y641=0,"",ROUNDUP(Y641/H641,0)*0.00902),"")</f>
        <v/>
      </c>
      <c r="AA641" s="55"/>
      <c r="AB641" s="56"/>
      <c r="AC641" s="743" t="s">
        <v>1018</v>
      </c>
      <c r="AG641" s="63"/>
      <c r="AJ641" s="66"/>
      <c r="AK641" s="66">
        <v>0</v>
      </c>
      <c r="BB641" s="744" t="s">
        <v>1</v>
      </c>
      <c r="BM641" s="63">
        <f t="shared" si="127"/>
        <v>0</v>
      </c>
      <c r="BN641" s="63">
        <f t="shared" si="128"/>
        <v>0</v>
      </c>
      <c r="BO641" s="63">
        <f t="shared" si="129"/>
        <v>0</v>
      </c>
      <c r="BP641" s="63">
        <f t="shared" si="130"/>
        <v>0</v>
      </c>
    </row>
    <row r="642" spans="1:68" ht="27" customHeight="1" x14ac:dyDescent="0.25">
      <c r="A642" s="53" t="s">
        <v>1019</v>
      </c>
      <c r="B642" s="53" t="s">
        <v>1020</v>
      </c>
      <c r="C642" s="30">
        <v>4301031285</v>
      </c>
      <c r="D642" s="804">
        <v>4640242181639</v>
      </c>
      <c r="E642" s="805"/>
      <c r="F642" s="796">
        <v>0.7</v>
      </c>
      <c r="G642" s="31">
        <v>6</v>
      </c>
      <c r="H642" s="796">
        <v>4.2</v>
      </c>
      <c r="I642" s="796">
        <v>4.41</v>
      </c>
      <c r="J642" s="31">
        <v>132</v>
      </c>
      <c r="K642" s="31" t="s">
        <v>126</v>
      </c>
      <c r="L642" s="31"/>
      <c r="M642" s="32" t="s">
        <v>68</v>
      </c>
      <c r="N642" s="32"/>
      <c r="O642" s="31">
        <v>45</v>
      </c>
      <c r="P642" s="1204" t="s">
        <v>1021</v>
      </c>
      <c r="Q642" s="802"/>
      <c r="R642" s="802"/>
      <c r="S642" s="802"/>
      <c r="T642" s="803"/>
      <c r="U642" s="33"/>
      <c r="V642" s="33"/>
      <c r="W642" s="34" t="s">
        <v>69</v>
      </c>
      <c r="X642" s="797">
        <v>0</v>
      </c>
      <c r="Y642" s="798">
        <f t="shared" si="126"/>
        <v>0</v>
      </c>
      <c r="Z642" s="35" t="str">
        <f>IFERROR(IF(Y642=0,"",ROUNDUP(Y642/H642,0)*0.00902),"")</f>
        <v/>
      </c>
      <c r="AA642" s="55"/>
      <c r="AB642" s="56"/>
      <c r="AC642" s="745" t="s">
        <v>1022</v>
      </c>
      <c r="AG642" s="63"/>
      <c r="AJ642" s="66"/>
      <c r="AK642" s="66">
        <v>0</v>
      </c>
      <c r="BB642" s="746" t="s">
        <v>1</v>
      </c>
      <c r="BM642" s="63">
        <f t="shared" si="127"/>
        <v>0</v>
      </c>
      <c r="BN642" s="63">
        <f t="shared" si="128"/>
        <v>0</v>
      </c>
      <c r="BO642" s="63">
        <f t="shared" si="129"/>
        <v>0</v>
      </c>
      <c r="BP642" s="63">
        <f t="shared" si="130"/>
        <v>0</v>
      </c>
    </row>
    <row r="643" spans="1:68" ht="27" customHeight="1" x14ac:dyDescent="0.25">
      <c r="A643" s="53" t="s">
        <v>1023</v>
      </c>
      <c r="B643" s="53" t="s">
        <v>1024</v>
      </c>
      <c r="C643" s="30">
        <v>4301031287</v>
      </c>
      <c r="D643" s="804">
        <v>4640242181622</v>
      </c>
      <c r="E643" s="805"/>
      <c r="F643" s="796">
        <v>0.7</v>
      </c>
      <c r="G643" s="31">
        <v>6</v>
      </c>
      <c r="H643" s="796">
        <v>4.2</v>
      </c>
      <c r="I643" s="796">
        <v>4.41</v>
      </c>
      <c r="J643" s="31">
        <v>132</v>
      </c>
      <c r="K643" s="31" t="s">
        <v>126</v>
      </c>
      <c r="L643" s="31"/>
      <c r="M643" s="32" t="s">
        <v>68</v>
      </c>
      <c r="N643" s="32"/>
      <c r="O643" s="31">
        <v>45</v>
      </c>
      <c r="P643" s="942" t="s">
        <v>1025</v>
      </c>
      <c r="Q643" s="802"/>
      <c r="R643" s="802"/>
      <c r="S643" s="802"/>
      <c r="T643" s="803"/>
      <c r="U643" s="33"/>
      <c r="V643" s="33"/>
      <c r="W643" s="34" t="s">
        <v>69</v>
      </c>
      <c r="X643" s="797">
        <v>0</v>
      </c>
      <c r="Y643" s="798">
        <f t="shared" si="126"/>
        <v>0</v>
      </c>
      <c r="Z643" s="35" t="str">
        <f>IFERROR(IF(Y643=0,"",ROUNDUP(Y643/H643,0)*0.00902),"")</f>
        <v/>
      </c>
      <c r="AA643" s="55"/>
      <c r="AB643" s="56"/>
      <c r="AC643" s="747" t="s">
        <v>1026</v>
      </c>
      <c r="AG643" s="63"/>
      <c r="AJ643" s="66"/>
      <c r="AK643" s="66">
        <v>0</v>
      </c>
      <c r="BB643" s="748" t="s">
        <v>1</v>
      </c>
      <c r="BM643" s="63">
        <f t="shared" si="127"/>
        <v>0</v>
      </c>
      <c r="BN643" s="63">
        <f t="shared" si="128"/>
        <v>0</v>
      </c>
      <c r="BO643" s="63">
        <f t="shared" si="129"/>
        <v>0</v>
      </c>
      <c r="BP643" s="63">
        <f t="shared" si="130"/>
        <v>0</v>
      </c>
    </row>
    <row r="644" spans="1:68" ht="27" customHeight="1" x14ac:dyDescent="0.25">
      <c r="A644" s="53" t="s">
        <v>1027</v>
      </c>
      <c r="B644" s="53" t="s">
        <v>1028</v>
      </c>
      <c r="C644" s="30">
        <v>4301031203</v>
      </c>
      <c r="D644" s="804">
        <v>4640242180908</v>
      </c>
      <c r="E644" s="805"/>
      <c r="F644" s="796">
        <v>0.28000000000000003</v>
      </c>
      <c r="G644" s="31">
        <v>6</v>
      </c>
      <c r="H644" s="796">
        <v>1.68</v>
      </c>
      <c r="I644" s="796">
        <v>1.81</v>
      </c>
      <c r="J644" s="31">
        <v>234</v>
      </c>
      <c r="K644" s="31" t="s">
        <v>67</v>
      </c>
      <c r="L644" s="31"/>
      <c r="M644" s="32" t="s">
        <v>68</v>
      </c>
      <c r="N644" s="32"/>
      <c r="O644" s="31">
        <v>40</v>
      </c>
      <c r="P644" s="1209" t="s">
        <v>1029</v>
      </c>
      <c r="Q644" s="802"/>
      <c r="R644" s="802"/>
      <c r="S644" s="802"/>
      <c r="T644" s="803"/>
      <c r="U644" s="33"/>
      <c r="V644" s="33"/>
      <c r="W644" s="34" t="s">
        <v>69</v>
      </c>
      <c r="X644" s="797">
        <v>0</v>
      </c>
      <c r="Y644" s="798">
        <f t="shared" si="126"/>
        <v>0</v>
      </c>
      <c r="Z644" s="35" t="str">
        <f>IFERROR(IF(Y644=0,"",ROUNDUP(Y644/H644,0)*0.00502),"")</f>
        <v/>
      </c>
      <c r="AA644" s="55"/>
      <c r="AB644" s="56"/>
      <c r="AC644" s="749" t="s">
        <v>1010</v>
      </c>
      <c r="AG644" s="63"/>
      <c r="AJ644" s="66"/>
      <c r="AK644" s="66">
        <v>0</v>
      </c>
      <c r="BB644" s="750" t="s">
        <v>1</v>
      </c>
      <c r="BM644" s="63">
        <f t="shared" si="127"/>
        <v>0</v>
      </c>
      <c r="BN644" s="63">
        <f t="shared" si="128"/>
        <v>0</v>
      </c>
      <c r="BO644" s="63">
        <f t="shared" si="129"/>
        <v>0</v>
      </c>
      <c r="BP644" s="63">
        <f t="shared" si="130"/>
        <v>0</v>
      </c>
    </row>
    <row r="645" spans="1:68" ht="27" customHeight="1" x14ac:dyDescent="0.25">
      <c r="A645" s="53" t="s">
        <v>1030</v>
      </c>
      <c r="B645" s="53" t="s">
        <v>1031</v>
      </c>
      <c r="C645" s="30">
        <v>4301031200</v>
      </c>
      <c r="D645" s="804">
        <v>4640242180489</v>
      </c>
      <c r="E645" s="805"/>
      <c r="F645" s="796">
        <v>0.28000000000000003</v>
      </c>
      <c r="G645" s="31">
        <v>6</v>
      </c>
      <c r="H645" s="796">
        <v>1.68</v>
      </c>
      <c r="I645" s="796">
        <v>1.84</v>
      </c>
      <c r="J645" s="31">
        <v>234</v>
      </c>
      <c r="K645" s="31" t="s">
        <v>67</v>
      </c>
      <c r="L645" s="31"/>
      <c r="M645" s="32" t="s">
        <v>68</v>
      </c>
      <c r="N645" s="32"/>
      <c r="O645" s="31">
        <v>40</v>
      </c>
      <c r="P645" s="950" t="s">
        <v>1032</v>
      </c>
      <c r="Q645" s="802"/>
      <c r="R645" s="802"/>
      <c r="S645" s="802"/>
      <c r="T645" s="803"/>
      <c r="U645" s="33"/>
      <c r="V645" s="33"/>
      <c r="W645" s="34" t="s">
        <v>69</v>
      </c>
      <c r="X645" s="797">
        <v>0</v>
      </c>
      <c r="Y645" s="798">
        <f t="shared" si="126"/>
        <v>0</v>
      </c>
      <c r="Z645" s="35" t="str">
        <f>IFERROR(IF(Y645=0,"",ROUNDUP(Y645/H645,0)*0.00502),"")</f>
        <v/>
      </c>
      <c r="AA645" s="55"/>
      <c r="AB645" s="56"/>
      <c r="AC645" s="751" t="s">
        <v>1014</v>
      </c>
      <c r="AG645" s="63"/>
      <c r="AJ645" s="66"/>
      <c r="AK645" s="66">
        <v>0</v>
      </c>
      <c r="BB645" s="752" t="s">
        <v>1</v>
      </c>
      <c r="BM645" s="63">
        <f t="shared" si="127"/>
        <v>0</v>
      </c>
      <c r="BN645" s="63">
        <f t="shared" si="128"/>
        <v>0</v>
      </c>
      <c r="BO645" s="63">
        <f t="shared" si="129"/>
        <v>0</v>
      </c>
      <c r="BP645" s="63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6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6" t="s">
        <v>69</v>
      </c>
      <c r="X647" s="799">
        <f>IFERROR(SUM(X639:X645),"0")</f>
        <v>0</v>
      </c>
      <c r="Y647" s="799">
        <f>IFERROR(SUM(Y639:Y645),"0")</f>
        <v>0</v>
      </c>
      <c r="Z647" s="36"/>
      <c r="AA647" s="800"/>
      <c r="AB647" s="800"/>
      <c r="AC647" s="800"/>
    </row>
    <row r="648" spans="1:68" ht="14.25" customHeight="1" x14ac:dyDescent="0.25">
      <c r="A648" s="822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0"/>
      <c r="AB648" s="790"/>
      <c r="AC648" s="790"/>
    </row>
    <row r="649" spans="1:68" ht="27" customHeight="1" x14ac:dyDescent="0.25">
      <c r="A649" s="53" t="s">
        <v>1033</v>
      </c>
      <c r="B649" s="53" t="s">
        <v>1034</v>
      </c>
      <c r="C649" s="30">
        <v>4301051746</v>
      </c>
      <c r="D649" s="804">
        <v>4640242180533</v>
      </c>
      <c r="E649" s="805"/>
      <c r="F649" s="796">
        <v>1.3</v>
      </c>
      <c r="G649" s="31">
        <v>6</v>
      </c>
      <c r="H649" s="796">
        <v>7.8</v>
      </c>
      <c r="I649" s="796">
        <v>8.3640000000000008</v>
      </c>
      <c r="J649" s="31">
        <v>56</v>
      </c>
      <c r="K649" s="31" t="s">
        <v>116</v>
      </c>
      <c r="L649" s="31"/>
      <c r="M649" s="32" t="s">
        <v>77</v>
      </c>
      <c r="N649" s="32"/>
      <c r="O649" s="31">
        <v>40</v>
      </c>
      <c r="P649" s="1039" t="s">
        <v>1035</v>
      </c>
      <c r="Q649" s="802"/>
      <c r="R649" s="802"/>
      <c r="S649" s="802"/>
      <c r="T649" s="803"/>
      <c r="U649" s="33"/>
      <c r="V649" s="33"/>
      <c r="W649" s="34" t="s">
        <v>69</v>
      </c>
      <c r="X649" s="797">
        <v>30</v>
      </c>
      <c r="Y649" s="798">
        <f t="shared" ref="Y649:Y656" si="131">IFERROR(IF(X649="",0,CEILING((X649/$H649),1)*$H649),"")</f>
        <v>31.2</v>
      </c>
      <c r="Z649" s="35">
        <f>IFERROR(IF(Y649=0,"",ROUNDUP(Y649/H649,0)*0.02175),"")</f>
        <v>8.6999999999999994E-2</v>
      </c>
      <c r="AA649" s="55"/>
      <c r="AB649" s="56"/>
      <c r="AC649" s="753" t="s">
        <v>1036</v>
      </c>
      <c r="AG649" s="63"/>
      <c r="AJ649" s="66"/>
      <c r="AK649" s="66">
        <v>0</v>
      </c>
      <c r="BB649" s="754" t="s">
        <v>1</v>
      </c>
      <c r="BM649" s="63">
        <f t="shared" ref="BM649:BM656" si="132">IFERROR(X649*I649/H649,"0")</f>
        <v>32.169230769230772</v>
      </c>
      <c r="BN649" s="63">
        <f t="shared" ref="BN649:BN656" si="133">IFERROR(Y649*I649/H649,"0")</f>
        <v>33.456000000000003</v>
      </c>
      <c r="BO649" s="63">
        <f t="shared" ref="BO649:BO656" si="134">IFERROR(1/J649*(X649/H649),"0")</f>
        <v>6.8681318681318673E-2</v>
      </c>
      <c r="BP649" s="63">
        <f t="shared" ref="BP649:BP656" si="135">IFERROR(1/J649*(Y649/H649),"0")</f>
        <v>7.1428571428571425E-2</v>
      </c>
    </row>
    <row r="650" spans="1:68" ht="27" customHeight="1" x14ac:dyDescent="0.25">
      <c r="A650" s="53" t="s">
        <v>1033</v>
      </c>
      <c r="B650" s="53" t="s">
        <v>1037</v>
      </c>
      <c r="C650" s="30">
        <v>4301051887</v>
      </c>
      <c r="D650" s="804">
        <v>4640242180533</v>
      </c>
      <c r="E650" s="805"/>
      <c r="F650" s="796">
        <v>1.3</v>
      </c>
      <c r="G650" s="31">
        <v>6</v>
      </c>
      <c r="H650" s="796">
        <v>7.8</v>
      </c>
      <c r="I650" s="796">
        <v>8.3640000000000008</v>
      </c>
      <c r="J650" s="31">
        <v>56</v>
      </c>
      <c r="K650" s="31" t="s">
        <v>116</v>
      </c>
      <c r="L650" s="31"/>
      <c r="M650" s="32" t="s">
        <v>77</v>
      </c>
      <c r="N650" s="32"/>
      <c r="O650" s="31">
        <v>45</v>
      </c>
      <c r="P650" s="1235" t="s">
        <v>1038</v>
      </c>
      <c r="Q650" s="802"/>
      <c r="R650" s="802"/>
      <c r="S650" s="802"/>
      <c r="T650" s="803"/>
      <c r="U650" s="33"/>
      <c r="V650" s="33"/>
      <c r="W650" s="34" t="s">
        <v>69</v>
      </c>
      <c r="X650" s="797">
        <v>0</v>
      </c>
      <c r="Y650" s="798">
        <f t="shared" si="131"/>
        <v>0</v>
      </c>
      <c r="Z650" s="35" t="str">
        <f>IFERROR(IF(Y650=0,"",ROUNDUP(Y650/H650,0)*0.02175),"")</f>
        <v/>
      </c>
      <c r="AA650" s="55"/>
      <c r="AB650" s="56"/>
      <c r="AC650" s="755" t="s">
        <v>1036</v>
      </c>
      <c r="AG650" s="63"/>
      <c r="AJ650" s="66"/>
      <c r="AK650" s="66">
        <v>0</v>
      </c>
      <c r="BB650" s="756" t="s">
        <v>1</v>
      </c>
      <c r="BM650" s="63">
        <f t="shared" si="132"/>
        <v>0</v>
      </c>
      <c r="BN650" s="63">
        <f t="shared" si="133"/>
        <v>0</v>
      </c>
      <c r="BO650" s="63">
        <f t="shared" si="134"/>
        <v>0</v>
      </c>
      <c r="BP650" s="63">
        <f t="shared" si="135"/>
        <v>0</v>
      </c>
    </row>
    <row r="651" spans="1:68" ht="27" customHeight="1" x14ac:dyDescent="0.25">
      <c r="A651" s="53" t="s">
        <v>1039</v>
      </c>
      <c r="B651" s="53" t="s">
        <v>1040</v>
      </c>
      <c r="C651" s="30">
        <v>4301051510</v>
      </c>
      <c r="D651" s="804">
        <v>4640242180540</v>
      </c>
      <c r="E651" s="805"/>
      <c r="F651" s="796">
        <v>1.3</v>
      </c>
      <c r="G651" s="31">
        <v>6</v>
      </c>
      <c r="H651" s="796">
        <v>7.8</v>
      </c>
      <c r="I651" s="796">
        <v>8.3640000000000008</v>
      </c>
      <c r="J651" s="31">
        <v>56</v>
      </c>
      <c r="K651" s="31" t="s">
        <v>116</v>
      </c>
      <c r="L651" s="31"/>
      <c r="M651" s="32" t="s">
        <v>68</v>
      </c>
      <c r="N651" s="32"/>
      <c r="O651" s="31">
        <v>30</v>
      </c>
      <c r="P651" s="1134" t="s">
        <v>1041</v>
      </c>
      <c r="Q651" s="802"/>
      <c r="R651" s="802"/>
      <c r="S651" s="802"/>
      <c r="T651" s="803"/>
      <c r="U651" s="33"/>
      <c r="V651" s="33"/>
      <c r="W651" s="34" t="s">
        <v>69</v>
      </c>
      <c r="X651" s="797">
        <v>0</v>
      </c>
      <c r="Y651" s="798">
        <f t="shared" si="131"/>
        <v>0</v>
      </c>
      <c r="Z651" s="35" t="str">
        <f>IFERROR(IF(Y651=0,"",ROUNDUP(Y651/H651,0)*0.02175),"")</f>
        <v/>
      </c>
      <c r="AA651" s="55"/>
      <c r="AB651" s="56"/>
      <c r="AC651" s="757" t="s">
        <v>1042</v>
      </c>
      <c r="AG651" s="63"/>
      <c r="AJ651" s="66"/>
      <c r="AK651" s="66">
        <v>0</v>
      </c>
      <c r="BB651" s="758" t="s">
        <v>1</v>
      </c>
      <c r="BM651" s="63">
        <f t="shared" si="132"/>
        <v>0</v>
      </c>
      <c r="BN651" s="63">
        <f t="shared" si="133"/>
        <v>0</v>
      </c>
      <c r="BO651" s="63">
        <f t="shared" si="134"/>
        <v>0</v>
      </c>
      <c r="BP651" s="63">
        <f t="shared" si="135"/>
        <v>0</v>
      </c>
    </row>
    <row r="652" spans="1:68" ht="27" customHeight="1" x14ac:dyDescent="0.25">
      <c r="A652" s="53" t="s">
        <v>1039</v>
      </c>
      <c r="B652" s="53" t="s">
        <v>1043</v>
      </c>
      <c r="C652" s="30">
        <v>4301051933</v>
      </c>
      <c r="D652" s="804">
        <v>4640242180540</v>
      </c>
      <c r="E652" s="805"/>
      <c r="F652" s="796">
        <v>1.3</v>
      </c>
      <c r="G652" s="31">
        <v>6</v>
      </c>
      <c r="H652" s="796">
        <v>7.8</v>
      </c>
      <c r="I652" s="796">
        <v>8.3640000000000008</v>
      </c>
      <c r="J652" s="31">
        <v>56</v>
      </c>
      <c r="K652" s="31" t="s">
        <v>116</v>
      </c>
      <c r="L652" s="31"/>
      <c r="M652" s="32" t="s">
        <v>77</v>
      </c>
      <c r="N652" s="32"/>
      <c r="O652" s="31">
        <v>45</v>
      </c>
      <c r="P652" s="1169" t="s">
        <v>1044</v>
      </c>
      <c r="Q652" s="802"/>
      <c r="R652" s="802"/>
      <c r="S652" s="802"/>
      <c r="T652" s="803"/>
      <c r="U652" s="33"/>
      <c r="V652" s="33"/>
      <c r="W652" s="34" t="s">
        <v>69</v>
      </c>
      <c r="X652" s="797">
        <v>0</v>
      </c>
      <c r="Y652" s="798">
        <f t="shared" si="131"/>
        <v>0</v>
      </c>
      <c r="Z652" s="35" t="str">
        <f>IFERROR(IF(Y652=0,"",ROUNDUP(Y652/H652,0)*0.02175),"")</f>
        <v/>
      </c>
      <c r="AA652" s="55"/>
      <c r="AB652" s="56"/>
      <c r="AC652" s="759" t="s">
        <v>1042</v>
      </c>
      <c r="AG652" s="63"/>
      <c r="AJ652" s="66"/>
      <c r="AK652" s="66">
        <v>0</v>
      </c>
      <c r="BB652" s="760" t="s">
        <v>1</v>
      </c>
      <c r="BM652" s="63">
        <f t="shared" si="132"/>
        <v>0</v>
      </c>
      <c r="BN652" s="63">
        <f t="shared" si="133"/>
        <v>0</v>
      </c>
      <c r="BO652" s="63">
        <f t="shared" si="134"/>
        <v>0</v>
      </c>
      <c r="BP652" s="63">
        <f t="shared" si="135"/>
        <v>0</v>
      </c>
    </row>
    <row r="653" spans="1:68" ht="27" customHeight="1" x14ac:dyDescent="0.25">
      <c r="A653" s="53" t="s">
        <v>1045</v>
      </c>
      <c r="B653" s="53" t="s">
        <v>1046</v>
      </c>
      <c r="C653" s="30">
        <v>4301051390</v>
      </c>
      <c r="D653" s="804">
        <v>4640242181233</v>
      </c>
      <c r="E653" s="805"/>
      <c r="F653" s="796">
        <v>0.3</v>
      </c>
      <c r="G653" s="31">
        <v>6</v>
      </c>
      <c r="H653" s="796">
        <v>1.8</v>
      </c>
      <c r="I653" s="796">
        <v>1.984</v>
      </c>
      <c r="J653" s="31">
        <v>234</v>
      </c>
      <c r="K653" s="31" t="s">
        <v>67</v>
      </c>
      <c r="L653" s="31"/>
      <c r="M653" s="32" t="s">
        <v>68</v>
      </c>
      <c r="N653" s="32"/>
      <c r="O653" s="31">
        <v>40</v>
      </c>
      <c r="P653" s="980" t="s">
        <v>1047</v>
      </c>
      <c r="Q653" s="802"/>
      <c r="R653" s="802"/>
      <c r="S653" s="802"/>
      <c r="T653" s="803"/>
      <c r="U653" s="33"/>
      <c r="V653" s="33"/>
      <c r="W653" s="34" t="s">
        <v>69</v>
      </c>
      <c r="X653" s="797">
        <v>0</v>
      </c>
      <c r="Y653" s="798">
        <f t="shared" si="131"/>
        <v>0</v>
      </c>
      <c r="Z653" s="35" t="str">
        <f>IFERROR(IF(Y653=0,"",ROUNDUP(Y653/H653,0)*0.00502),"")</f>
        <v/>
      </c>
      <c r="AA653" s="55"/>
      <c r="AB653" s="56"/>
      <c r="AC653" s="761" t="s">
        <v>1036</v>
      </c>
      <c r="AG653" s="63"/>
      <c r="AJ653" s="66"/>
      <c r="AK653" s="66">
        <v>0</v>
      </c>
      <c r="BB653" s="762" t="s">
        <v>1</v>
      </c>
      <c r="BM653" s="63">
        <f t="shared" si="132"/>
        <v>0</v>
      </c>
      <c r="BN653" s="63">
        <f t="shared" si="133"/>
        <v>0</v>
      </c>
      <c r="BO653" s="63">
        <f t="shared" si="134"/>
        <v>0</v>
      </c>
      <c r="BP653" s="63">
        <f t="shared" si="135"/>
        <v>0</v>
      </c>
    </row>
    <row r="654" spans="1:68" ht="27" customHeight="1" x14ac:dyDescent="0.25">
      <c r="A654" s="53" t="s">
        <v>1045</v>
      </c>
      <c r="B654" s="53" t="s">
        <v>1048</v>
      </c>
      <c r="C654" s="30">
        <v>4301051920</v>
      </c>
      <c r="D654" s="804">
        <v>4640242181233</v>
      </c>
      <c r="E654" s="805"/>
      <c r="F654" s="796">
        <v>0.3</v>
      </c>
      <c r="G654" s="31">
        <v>6</v>
      </c>
      <c r="H654" s="796">
        <v>1.8</v>
      </c>
      <c r="I654" s="796">
        <v>2.0640000000000001</v>
      </c>
      <c r="J654" s="31">
        <v>182</v>
      </c>
      <c r="K654" s="31" t="s">
        <v>76</v>
      </c>
      <c r="L654" s="31"/>
      <c r="M654" s="32" t="s">
        <v>161</v>
      </c>
      <c r="N654" s="32"/>
      <c r="O654" s="31">
        <v>45</v>
      </c>
      <c r="P654" s="1178" t="s">
        <v>1049</v>
      </c>
      <c r="Q654" s="802"/>
      <c r="R654" s="802"/>
      <c r="S654" s="802"/>
      <c r="T654" s="803"/>
      <c r="U654" s="33"/>
      <c r="V654" s="33"/>
      <c r="W654" s="34" t="s">
        <v>69</v>
      </c>
      <c r="X654" s="797">
        <v>0</v>
      </c>
      <c r="Y654" s="798">
        <f t="shared" si="131"/>
        <v>0</v>
      </c>
      <c r="Z654" s="35" t="str">
        <f>IFERROR(IF(Y654=0,"",ROUNDUP(Y654/H654,0)*0.00651),"")</f>
        <v/>
      </c>
      <c r="AA654" s="55"/>
      <c r="AB654" s="56"/>
      <c r="AC654" s="763" t="s">
        <v>1036</v>
      </c>
      <c r="AG654" s="63"/>
      <c r="AJ654" s="66"/>
      <c r="AK654" s="66">
        <v>0</v>
      </c>
      <c r="BB654" s="764" t="s">
        <v>1</v>
      </c>
      <c r="BM654" s="63">
        <f t="shared" si="132"/>
        <v>0</v>
      </c>
      <c r="BN654" s="63">
        <f t="shared" si="133"/>
        <v>0</v>
      </c>
      <c r="BO654" s="63">
        <f t="shared" si="134"/>
        <v>0</v>
      </c>
      <c r="BP654" s="63">
        <f t="shared" si="135"/>
        <v>0</v>
      </c>
    </row>
    <row r="655" spans="1:68" ht="27" customHeight="1" x14ac:dyDescent="0.25">
      <c r="A655" s="53" t="s">
        <v>1050</v>
      </c>
      <c r="B655" s="53" t="s">
        <v>1051</v>
      </c>
      <c r="C655" s="30">
        <v>4301051448</v>
      </c>
      <c r="D655" s="804">
        <v>4640242181226</v>
      </c>
      <c r="E655" s="805"/>
      <c r="F655" s="796">
        <v>0.3</v>
      </c>
      <c r="G655" s="31">
        <v>6</v>
      </c>
      <c r="H655" s="796">
        <v>1.8</v>
      </c>
      <c r="I655" s="796">
        <v>1.972</v>
      </c>
      <c r="J655" s="31">
        <v>234</v>
      </c>
      <c r="K655" s="31" t="s">
        <v>67</v>
      </c>
      <c r="L655" s="31"/>
      <c r="M655" s="32" t="s">
        <v>68</v>
      </c>
      <c r="N655" s="32"/>
      <c r="O655" s="31">
        <v>30</v>
      </c>
      <c r="P655" s="1215" t="s">
        <v>1052</v>
      </c>
      <c r="Q655" s="802"/>
      <c r="R655" s="802"/>
      <c r="S655" s="802"/>
      <c r="T655" s="803"/>
      <c r="U655" s="33"/>
      <c r="V655" s="33"/>
      <c r="W655" s="34" t="s">
        <v>69</v>
      </c>
      <c r="X655" s="797">
        <v>0</v>
      </c>
      <c r="Y655" s="798">
        <f t="shared" si="131"/>
        <v>0</v>
      </c>
      <c r="Z655" s="35" t="str">
        <f>IFERROR(IF(Y655=0,"",ROUNDUP(Y655/H655,0)*0.00502),"")</f>
        <v/>
      </c>
      <c r="AA655" s="55"/>
      <c r="AB655" s="56"/>
      <c r="AC655" s="765" t="s">
        <v>1042</v>
      </c>
      <c r="AG655" s="63"/>
      <c r="AJ655" s="66"/>
      <c r="AK655" s="66">
        <v>0</v>
      </c>
      <c r="BB655" s="766" t="s">
        <v>1</v>
      </c>
      <c r="BM655" s="63">
        <f t="shared" si="132"/>
        <v>0</v>
      </c>
      <c r="BN655" s="63">
        <f t="shared" si="133"/>
        <v>0</v>
      </c>
      <c r="BO655" s="63">
        <f t="shared" si="134"/>
        <v>0</v>
      </c>
      <c r="BP655" s="63">
        <f t="shared" si="135"/>
        <v>0</v>
      </c>
    </row>
    <row r="656" spans="1:68" ht="27" customHeight="1" x14ac:dyDescent="0.25">
      <c r="A656" s="53" t="s">
        <v>1050</v>
      </c>
      <c r="B656" s="53" t="s">
        <v>1053</v>
      </c>
      <c r="C656" s="30">
        <v>4301051921</v>
      </c>
      <c r="D656" s="804">
        <v>4640242181226</v>
      </c>
      <c r="E656" s="805"/>
      <c r="F656" s="796">
        <v>0.3</v>
      </c>
      <c r="G656" s="31">
        <v>6</v>
      </c>
      <c r="H656" s="796">
        <v>1.8</v>
      </c>
      <c r="I656" s="796">
        <v>2.052</v>
      </c>
      <c r="J656" s="31">
        <v>182</v>
      </c>
      <c r="K656" s="31" t="s">
        <v>76</v>
      </c>
      <c r="L656" s="31"/>
      <c r="M656" s="32" t="s">
        <v>161</v>
      </c>
      <c r="N656" s="32"/>
      <c r="O656" s="31">
        <v>45</v>
      </c>
      <c r="P656" s="967" t="s">
        <v>1054</v>
      </c>
      <c r="Q656" s="802"/>
      <c r="R656" s="802"/>
      <c r="S656" s="802"/>
      <c r="T656" s="803"/>
      <c r="U656" s="33"/>
      <c r="V656" s="33"/>
      <c r="W656" s="34" t="s">
        <v>69</v>
      </c>
      <c r="X656" s="797">
        <v>0</v>
      </c>
      <c r="Y656" s="798">
        <f t="shared" si="131"/>
        <v>0</v>
      </c>
      <c r="Z656" s="35" t="str">
        <f>IFERROR(IF(Y656=0,"",ROUNDUP(Y656/H656,0)*0.00651),"")</f>
        <v/>
      </c>
      <c r="AA656" s="55"/>
      <c r="AB656" s="56"/>
      <c r="AC656" s="767" t="s">
        <v>1042</v>
      </c>
      <c r="AG656" s="63"/>
      <c r="AJ656" s="66"/>
      <c r="AK656" s="66">
        <v>0</v>
      </c>
      <c r="BB656" s="768" t="s">
        <v>1</v>
      </c>
      <c r="BM656" s="63">
        <f t="shared" si="132"/>
        <v>0</v>
      </c>
      <c r="BN656" s="63">
        <f t="shared" si="133"/>
        <v>0</v>
      </c>
      <c r="BO656" s="63">
        <f t="shared" si="134"/>
        <v>0</v>
      </c>
      <c r="BP656" s="63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6" t="s">
        <v>72</v>
      </c>
      <c r="X657" s="799">
        <f>IFERROR(X649/H649,"0")+IFERROR(X650/H650,"0")+IFERROR(X651/H651,"0")+IFERROR(X652/H652,"0")+IFERROR(X653/H653,"0")+IFERROR(X654/H654,"0")+IFERROR(X655/H655,"0")+IFERROR(X656/H656,"0")</f>
        <v>3.8461538461538463</v>
      </c>
      <c r="Y657" s="799">
        <f>IFERROR(Y649/H649,"0")+IFERROR(Y650/H650,"0")+IFERROR(Y651/H651,"0")+IFERROR(Y652/H652,"0")+IFERROR(Y653/H653,"0")+IFERROR(Y654/H654,"0")+IFERROR(Y655/H655,"0")+IFERROR(Y656/H656,"0")</f>
        <v>4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8.6999999999999994E-2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6" t="s">
        <v>69</v>
      </c>
      <c r="X658" s="799">
        <f>IFERROR(SUM(X649:X656),"0")</f>
        <v>30</v>
      </c>
      <c r="Y658" s="799">
        <f>IFERROR(SUM(Y649:Y656),"0")</f>
        <v>31.2</v>
      </c>
      <c r="Z658" s="36"/>
      <c r="AA658" s="800"/>
      <c r="AB658" s="800"/>
      <c r="AC658" s="800"/>
    </row>
    <row r="659" spans="1:68" ht="14.25" customHeight="1" x14ac:dyDescent="0.25">
      <c r="A659" s="822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0"/>
      <c r="AB659" s="790"/>
      <c r="AC659" s="790"/>
    </row>
    <row r="660" spans="1:68" ht="27" customHeight="1" x14ac:dyDescent="0.25">
      <c r="A660" s="53" t="s">
        <v>1055</v>
      </c>
      <c r="B660" s="53" t="s">
        <v>1056</v>
      </c>
      <c r="C660" s="30">
        <v>4301060354</v>
      </c>
      <c r="D660" s="804">
        <v>4640242180120</v>
      </c>
      <c r="E660" s="805"/>
      <c r="F660" s="796">
        <v>1.3</v>
      </c>
      <c r="G660" s="31">
        <v>6</v>
      </c>
      <c r="H660" s="796">
        <v>7.8</v>
      </c>
      <c r="I660" s="796">
        <v>8.2799999999999994</v>
      </c>
      <c r="J660" s="31">
        <v>56</v>
      </c>
      <c r="K660" s="31" t="s">
        <v>116</v>
      </c>
      <c r="L660" s="31"/>
      <c r="M660" s="32" t="s">
        <v>68</v>
      </c>
      <c r="N660" s="32"/>
      <c r="O660" s="31">
        <v>40</v>
      </c>
      <c r="P660" s="896" t="s">
        <v>1057</v>
      </c>
      <c r="Q660" s="802"/>
      <c r="R660" s="802"/>
      <c r="S660" s="802"/>
      <c r="T660" s="803"/>
      <c r="U660" s="33"/>
      <c r="V660" s="33"/>
      <c r="W660" s="34" t="s">
        <v>69</v>
      </c>
      <c r="X660" s="797">
        <v>0</v>
      </c>
      <c r="Y660" s="79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9" t="s">
        <v>1058</v>
      </c>
      <c r="AG660" s="63"/>
      <c r="AJ660" s="66"/>
      <c r="AK660" s="66">
        <v>0</v>
      </c>
      <c r="BB660" s="770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ht="27" customHeight="1" x14ac:dyDescent="0.25">
      <c r="A661" s="53" t="s">
        <v>1055</v>
      </c>
      <c r="B661" s="53" t="s">
        <v>1059</v>
      </c>
      <c r="C661" s="30">
        <v>4301060408</v>
      </c>
      <c r="D661" s="804">
        <v>4640242180120</v>
      </c>
      <c r="E661" s="805"/>
      <c r="F661" s="796">
        <v>1.3</v>
      </c>
      <c r="G661" s="31">
        <v>6</v>
      </c>
      <c r="H661" s="796">
        <v>7.8</v>
      </c>
      <c r="I661" s="796">
        <v>8.2799999999999994</v>
      </c>
      <c r="J661" s="31">
        <v>56</v>
      </c>
      <c r="K661" s="31" t="s">
        <v>116</v>
      </c>
      <c r="L661" s="31"/>
      <c r="M661" s="32" t="s">
        <v>68</v>
      </c>
      <c r="N661" s="32"/>
      <c r="O661" s="31">
        <v>40</v>
      </c>
      <c r="P661" s="1017" t="s">
        <v>1060</v>
      </c>
      <c r="Q661" s="802"/>
      <c r="R661" s="802"/>
      <c r="S661" s="802"/>
      <c r="T661" s="803"/>
      <c r="U661" s="33"/>
      <c r="V661" s="33"/>
      <c r="W661" s="34" t="s">
        <v>69</v>
      </c>
      <c r="X661" s="797">
        <v>0</v>
      </c>
      <c r="Y661" s="798">
        <f>IFERROR(IF(X661="",0,CEILING((X661/$H661),1)*$H661),"")</f>
        <v>0</v>
      </c>
      <c r="Z661" s="35" t="str">
        <f>IFERROR(IF(Y661=0,"",ROUNDUP(Y661/H661,0)*0.02175),"")</f>
        <v/>
      </c>
      <c r="AA661" s="55"/>
      <c r="AB661" s="56"/>
      <c r="AC661" s="771" t="s">
        <v>1058</v>
      </c>
      <c r="AG661" s="63"/>
      <c r="AJ661" s="66"/>
      <c r="AK661" s="66">
        <v>0</v>
      </c>
      <c r="BB661" s="772" t="s">
        <v>1</v>
      </c>
      <c r="BM661" s="63">
        <f>IFERROR(X661*I661/H661,"0")</f>
        <v>0</v>
      </c>
      <c r="BN661" s="63">
        <f>IFERROR(Y661*I661/H661,"0")</f>
        <v>0</v>
      </c>
      <c r="BO661" s="63">
        <f>IFERROR(1/J661*(X661/H661),"0")</f>
        <v>0</v>
      </c>
      <c r="BP661" s="63">
        <f>IFERROR(1/J661*(Y661/H661),"0")</f>
        <v>0</v>
      </c>
    </row>
    <row r="662" spans="1:68" ht="27" customHeight="1" x14ac:dyDescent="0.25">
      <c r="A662" s="53" t="s">
        <v>1061</v>
      </c>
      <c r="B662" s="53" t="s">
        <v>1062</v>
      </c>
      <c r="C662" s="30">
        <v>4301060355</v>
      </c>
      <c r="D662" s="804">
        <v>4640242180137</v>
      </c>
      <c r="E662" s="805"/>
      <c r="F662" s="796">
        <v>1.3</v>
      </c>
      <c r="G662" s="31">
        <v>6</v>
      </c>
      <c r="H662" s="796">
        <v>7.8</v>
      </c>
      <c r="I662" s="796">
        <v>8.2799999999999994</v>
      </c>
      <c r="J662" s="31">
        <v>56</v>
      </c>
      <c r="K662" s="31" t="s">
        <v>116</v>
      </c>
      <c r="L662" s="31"/>
      <c r="M662" s="32" t="s">
        <v>68</v>
      </c>
      <c r="N662" s="32"/>
      <c r="O662" s="31">
        <v>40</v>
      </c>
      <c r="P662" s="1057" t="s">
        <v>1063</v>
      </c>
      <c r="Q662" s="802"/>
      <c r="R662" s="802"/>
      <c r="S662" s="802"/>
      <c r="T662" s="803"/>
      <c r="U662" s="33"/>
      <c r="V662" s="33"/>
      <c r="W662" s="34" t="s">
        <v>69</v>
      </c>
      <c r="X662" s="797">
        <v>0</v>
      </c>
      <c r="Y662" s="798">
        <f>IFERROR(IF(X662="",0,CEILING((X662/$H662),1)*$H662),"")</f>
        <v>0</v>
      </c>
      <c r="Z662" s="35" t="str">
        <f>IFERROR(IF(Y662=0,"",ROUNDUP(Y662/H662,0)*0.02175),"")</f>
        <v/>
      </c>
      <c r="AA662" s="55"/>
      <c r="AB662" s="56"/>
      <c r="AC662" s="773" t="s">
        <v>1064</v>
      </c>
      <c r="AG662" s="63"/>
      <c r="AJ662" s="66"/>
      <c r="AK662" s="66">
        <v>0</v>
      </c>
      <c r="BB662" s="774" t="s">
        <v>1</v>
      </c>
      <c r="BM662" s="63">
        <f>IFERROR(X662*I662/H662,"0")</f>
        <v>0</v>
      </c>
      <c r="BN662" s="63">
        <f>IFERROR(Y662*I662/H662,"0")</f>
        <v>0</v>
      </c>
      <c r="BO662" s="63">
        <f>IFERROR(1/J662*(X662/H662),"0")</f>
        <v>0</v>
      </c>
      <c r="BP662" s="63">
        <f>IFERROR(1/J662*(Y662/H662),"0")</f>
        <v>0</v>
      </c>
    </row>
    <row r="663" spans="1:68" ht="27" customHeight="1" x14ac:dyDescent="0.25">
      <c r="A663" s="53" t="s">
        <v>1061</v>
      </c>
      <c r="B663" s="53" t="s">
        <v>1065</v>
      </c>
      <c r="C663" s="30">
        <v>4301060407</v>
      </c>
      <c r="D663" s="804">
        <v>4640242180137</v>
      </c>
      <c r="E663" s="805"/>
      <c r="F663" s="796">
        <v>1.3</v>
      </c>
      <c r="G663" s="31">
        <v>6</v>
      </c>
      <c r="H663" s="796">
        <v>7.8</v>
      </c>
      <c r="I663" s="796">
        <v>8.2799999999999994</v>
      </c>
      <c r="J663" s="31">
        <v>56</v>
      </c>
      <c r="K663" s="31" t="s">
        <v>116</v>
      </c>
      <c r="L663" s="31"/>
      <c r="M663" s="32" t="s">
        <v>68</v>
      </c>
      <c r="N663" s="32"/>
      <c r="O663" s="31">
        <v>40</v>
      </c>
      <c r="P663" s="801" t="s">
        <v>1066</v>
      </c>
      <c r="Q663" s="802"/>
      <c r="R663" s="802"/>
      <c r="S663" s="802"/>
      <c r="T663" s="803"/>
      <c r="U663" s="33"/>
      <c r="V663" s="33"/>
      <c r="W663" s="34" t="s">
        <v>69</v>
      </c>
      <c r="X663" s="797">
        <v>0</v>
      </c>
      <c r="Y663" s="798">
        <f>IFERROR(IF(X663="",0,CEILING((X663/$H663),1)*$H663),"")</f>
        <v>0</v>
      </c>
      <c r="Z663" s="35" t="str">
        <f>IFERROR(IF(Y663=0,"",ROUNDUP(Y663/H663,0)*0.02175),"")</f>
        <v/>
      </c>
      <c r="AA663" s="55"/>
      <c r="AB663" s="56"/>
      <c r="AC663" s="775" t="s">
        <v>1064</v>
      </c>
      <c r="AG663" s="63"/>
      <c r="AJ663" s="66"/>
      <c r="AK663" s="66">
        <v>0</v>
      </c>
      <c r="BB663" s="776" t="s">
        <v>1</v>
      </c>
      <c r="BM663" s="63">
        <f>IFERROR(X663*I663/H663,"0")</f>
        <v>0</v>
      </c>
      <c r="BN663" s="63">
        <f>IFERROR(Y663*I663/H663,"0")</f>
        <v>0</v>
      </c>
      <c r="BO663" s="63">
        <f>IFERROR(1/J663*(X663/H663),"0")</f>
        <v>0</v>
      </c>
      <c r="BP663" s="63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6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6" t="s">
        <v>69</v>
      </c>
      <c r="X665" s="799">
        <f>IFERROR(SUM(X660:X663),"0")</f>
        <v>0</v>
      </c>
      <c r="Y665" s="799">
        <f>IFERROR(SUM(Y660:Y663),"0")</f>
        <v>0</v>
      </c>
      <c r="Z665" s="36"/>
      <c r="AA665" s="800"/>
      <c r="AB665" s="800"/>
      <c r="AC665" s="800"/>
    </row>
    <row r="666" spans="1:68" ht="16.5" customHeight="1" x14ac:dyDescent="0.25">
      <c r="A666" s="847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3"/>
      <c r="AB666" s="793"/>
      <c r="AC666" s="793"/>
    </row>
    <row r="667" spans="1:68" ht="14.25" customHeight="1" x14ac:dyDescent="0.25">
      <c r="A667" s="822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0"/>
      <c r="AB667" s="790"/>
      <c r="AC667" s="790"/>
    </row>
    <row r="668" spans="1:68" ht="27" customHeight="1" x14ac:dyDescent="0.25">
      <c r="A668" s="53" t="s">
        <v>1068</v>
      </c>
      <c r="B668" s="53" t="s">
        <v>1069</v>
      </c>
      <c r="C668" s="30">
        <v>4301011951</v>
      </c>
      <c r="D668" s="804">
        <v>4640242180045</v>
      </c>
      <c r="E668" s="805"/>
      <c r="F668" s="796">
        <v>1.5</v>
      </c>
      <c r="G668" s="31">
        <v>8</v>
      </c>
      <c r="H668" s="796">
        <v>12</v>
      </c>
      <c r="I668" s="796">
        <v>12.48</v>
      </c>
      <c r="J668" s="31">
        <v>56</v>
      </c>
      <c r="K668" s="31" t="s">
        <v>116</v>
      </c>
      <c r="L668" s="31"/>
      <c r="M668" s="32" t="s">
        <v>119</v>
      </c>
      <c r="N668" s="32"/>
      <c r="O668" s="31">
        <v>55</v>
      </c>
      <c r="P668" s="1238" t="s">
        <v>1070</v>
      </c>
      <c r="Q668" s="802"/>
      <c r="R668" s="802"/>
      <c r="S668" s="802"/>
      <c r="T668" s="803"/>
      <c r="U668" s="33"/>
      <c r="V668" s="33"/>
      <c r="W668" s="34" t="s">
        <v>69</v>
      </c>
      <c r="X668" s="797">
        <v>0</v>
      </c>
      <c r="Y668" s="798">
        <f>IFERROR(IF(X668="",0,CEILING((X668/$H668),1)*$H668),"")</f>
        <v>0</v>
      </c>
      <c r="Z668" s="35" t="str">
        <f>IFERROR(IF(Y668=0,"",ROUNDUP(Y668/H668,0)*0.02175),"")</f>
        <v/>
      </c>
      <c r="AA668" s="55"/>
      <c r="AB668" s="56"/>
      <c r="AC668" s="777" t="s">
        <v>1071</v>
      </c>
      <c r="AG668" s="63"/>
      <c r="AJ668" s="66"/>
      <c r="AK668" s="66">
        <v>0</v>
      </c>
      <c r="BB668" s="778" t="s">
        <v>1</v>
      </c>
      <c r="BM668" s="63">
        <f>IFERROR(X668*I668/H668,"0")</f>
        <v>0</v>
      </c>
      <c r="BN668" s="63">
        <f>IFERROR(Y668*I668/H668,"0")</f>
        <v>0</v>
      </c>
      <c r="BO668" s="63">
        <f>IFERROR(1/J668*(X668/H668),"0")</f>
        <v>0</v>
      </c>
      <c r="BP668" s="63">
        <f>IFERROR(1/J668*(Y668/H668),"0")</f>
        <v>0</v>
      </c>
    </row>
    <row r="669" spans="1:68" ht="27" customHeight="1" x14ac:dyDescent="0.25">
      <c r="A669" s="53" t="s">
        <v>1072</v>
      </c>
      <c r="B669" s="53" t="s">
        <v>1073</v>
      </c>
      <c r="C669" s="30">
        <v>4301011950</v>
      </c>
      <c r="D669" s="804">
        <v>4640242180601</v>
      </c>
      <c r="E669" s="805"/>
      <c r="F669" s="796">
        <v>1.5</v>
      </c>
      <c r="G669" s="31">
        <v>8</v>
      </c>
      <c r="H669" s="796">
        <v>12</v>
      </c>
      <c r="I669" s="796">
        <v>12.48</v>
      </c>
      <c r="J669" s="31">
        <v>56</v>
      </c>
      <c r="K669" s="31" t="s">
        <v>116</v>
      </c>
      <c r="L669" s="31"/>
      <c r="M669" s="32" t="s">
        <v>119</v>
      </c>
      <c r="N669" s="32"/>
      <c r="O669" s="31">
        <v>55</v>
      </c>
      <c r="P669" s="881" t="s">
        <v>1074</v>
      </c>
      <c r="Q669" s="802"/>
      <c r="R669" s="802"/>
      <c r="S669" s="802"/>
      <c r="T669" s="803"/>
      <c r="U669" s="33"/>
      <c r="V669" s="33"/>
      <c r="W669" s="34" t="s">
        <v>69</v>
      </c>
      <c r="X669" s="797">
        <v>0</v>
      </c>
      <c r="Y669" s="798">
        <f>IFERROR(IF(X669="",0,CEILING((X669/$H669),1)*$H669),"")</f>
        <v>0</v>
      </c>
      <c r="Z669" s="35" t="str">
        <f>IFERROR(IF(Y669=0,"",ROUNDUP(Y669/H669,0)*0.02175),"")</f>
        <v/>
      </c>
      <c r="AA669" s="55"/>
      <c r="AB669" s="56"/>
      <c r="AC669" s="779" t="s">
        <v>1075</v>
      </c>
      <c r="AG669" s="63"/>
      <c r="AJ669" s="66"/>
      <c r="AK669" s="66">
        <v>0</v>
      </c>
      <c r="BB669" s="780" t="s">
        <v>1</v>
      </c>
      <c r="BM669" s="63">
        <f>IFERROR(X669*I669/H669,"0")</f>
        <v>0</v>
      </c>
      <c r="BN669" s="63">
        <f>IFERROR(Y669*I669/H669,"0")</f>
        <v>0</v>
      </c>
      <c r="BO669" s="63">
        <f>IFERROR(1/J669*(X669/H669),"0")</f>
        <v>0</v>
      </c>
      <c r="BP669" s="63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6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6" t="s">
        <v>69</v>
      </c>
      <c r="X671" s="799">
        <f>IFERROR(SUM(X668:X669),"0")</f>
        <v>0</v>
      </c>
      <c r="Y671" s="799">
        <f>IFERROR(SUM(Y668:Y669),"0")</f>
        <v>0</v>
      </c>
      <c r="Z671" s="36"/>
      <c r="AA671" s="800"/>
      <c r="AB671" s="800"/>
      <c r="AC671" s="800"/>
    </row>
    <row r="672" spans="1:68" ht="14.25" customHeight="1" x14ac:dyDescent="0.25">
      <c r="A672" s="822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0"/>
      <c r="AB672" s="790"/>
      <c r="AC672" s="790"/>
    </row>
    <row r="673" spans="1:68" ht="27" customHeight="1" x14ac:dyDescent="0.25">
      <c r="A673" s="53" t="s">
        <v>1076</v>
      </c>
      <c r="B673" s="53" t="s">
        <v>1077</v>
      </c>
      <c r="C673" s="30">
        <v>4301020314</v>
      </c>
      <c r="D673" s="804">
        <v>4640242180090</v>
      </c>
      <c r="E673" s="805"/>
      <c r="F673" s="796">
        <v>1.5</v>
      </c>
      <c r="G673" s="31">
        <v>8</v>
      </c>
      <c r="H673" s="796">
        <v>12</v>
      </c>
      <c r="I673" s="796">
        <v>12.48</v>
      </c>
      <c r="J673" s="31">
        <v>56</v>
      </c>
      <c r="K673" s="31" t="s">
        <v>116</v>
      </c>
      <c r="L673" s="31"/>
      <c r="M673" s="32" t="s">
        <v>119</v>
      </c>
      <c r="N673" s="32"/>
      <c r="O673" s="31">
        <v>50</v>
      </c>
      <c r="P673" s="816" t="s">
        <v>1078</v>
      </c>
      <c r="Q673" s="802"/>
      <c r="R673" s="802"/>
      <c r="S673" s="802"/>
      <c r="T673" s="803"/>
      <c r="U673" s="33"/>
      <c r="V673" s="33"/>
      <c r="W673" s="34" t="s">
        <v>69</v>
      </c>
      <c r="X673" s="797">
        <v>0</v>
      </c>
      <c r="Y673" s="798">
        <f>IFERROR(IF(X673="",0,CEILING((X673/$H673),1)*$H673),"")</f>
        <v>0</v>
      </c>
      <c r="Z673" s="35" t="str">
        <f>IFERROR(IF(Y673=0,"",ROUNDUP(Y673/H673,0)*0.02175),"")</f>
        <v/>
      </c>
      <c r="AA673" s="55"/>
      <c r="AB673" s="56"/>
      <c r="AC673" s="781" t="s">
        <v>1079</v>
      </c>
      <c r="AG673" s="63"/>
      <c r="AJ673" s="66"/>
      <c r="AK673" s="66">
        <v>0</v>
      </c>
      <c r="BB673" s="782" t="s">
        <v>1</v>
      </c>
      <c r="BM673" s="63">
        <f>IFERROR(X673*I673/H673,"0")</f>
        <v>0</v>
      </c>
      <c r="BN673" s="63">
        <f>IFERROR(Y673*I673/H673,"0")</f>
        <v>0</v>
      </c>
      <c r="BO673" s="63">
        <f>IFERROR(1/J673*(X673/H673),"0")</f>
        <v>0</v>
      </c>
      <c r="BP673" s="63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6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6" t="s">
        <v>69</v>
      </c>
      <c r="X675" s="799">
        <f>IFERROR(SUM(X673:X673),"0")</f>
        <v>0</v>
      </c>
      <c r="Y675" s="799">
        <f>IFERROR(SUM(Y673:Y673),"0")</f>
        <v>0</v>
      </c>
      <c r="Z675" s="36"/>
      <c r="AA675" s="800"/>
      <c r="AB675" s="800"/>
      <c r="AC675" s="800"/>
    </row>
    <row r="676" spans="1:68" ht="14.25" customHeight="1" x14ac:dyDescent="0.25">
      <c r="A676" s="822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0"/>
      <c r="AB676" s="790"/>
      <c r="AC676" s="790"/>
    </row>
    <row r="677" spans="1:68" ht="27" customHeight="1" x14ac:dyDescent="0.25">
      <c r="A677" s="53" t="s">
        <v>1080</v>
      </c>
      <c r="B677" s="53" t="s">
        <v>1081</v>
      </c>
      <c r="C677" s="30">
        <v>4301031321</v>
      </c>
      <c r="D677" s="804">
        <v>4640242180076</v>
      </c>
      <c r="E677" s="805"/>
      <c r="F677" s="796">
        <v>0.7</v>
      </c>
      <c r="G677" s="31">
        <v>6</v>
      </c>
      <c r="H677" s="796">
        <v>4.2</v>
      </c>
      <c r="I677" s="796">
        <v>4.41</v>
      </c>
      <c r="J677" s="31">
        <v>132</v>
      </c>
      <c r="K677" s="31" t="s">
        <v>126</v>
      </c>
      <c r="L677" s="31"/>
      <c r="M677" s="32" t="s">
        <v>68</v>
      </c>
      <c r="N677" s="32"/>
      <c r="O677" s="31">
        <v>40</v>
      </c>
      <c r="P677" s="1100" t="s">
        <v>1082</v>
      </c>
      <c r="Q677" s="802"/>
      <c r="R677" s="802"/>
      <c r="S677" s="802"/>
      <c r="T677" s="803"/>
      <c r="U677" s="33"/>
      <c r="V677" s="33"/>
      <c r="W677" s="34" t="s">
        <v>69</v>
      </c>
      <c r="X677" s="797">
        <v>0</v>
      </c>
      <c r="Y677" s="798">
        <f>IFERROR(IF(X677="",0,CEILING((X677/$H677),1)*$H677),"")</f>
        <v>0</v>
      </c>
      <c r="Z677" s="35" t="str">
        <f>IFERROR(IF(Y677=0,"",ROUNDUP(Y677/H677,0)*0.00902),"")</f>
        <v/>
      </c>
      <c r="AA677" s="55"/>
      <c r="AB677" s="56"/>
      <c r="AC677" s="783" t="s">
        <v>1083</v>
      </c>
      <c r="AG677" s="63"/>
      <c r="AJ677" s="66"/>
      <c r="AK677" s="66">
        <v>0</v>
      </c>
      <c r="BB677" s="784" t="s">
        <v>1</v>
      </c>
      <c r="BM677" s="63">
        <f>IFERROR(X677*I677/H677,"0")</f>
        <v>0</v>
      </c>
      <c r="BN677" s="63">
        <f>IFERROR(Y677*I677/H677,"0")</f>
        <v>0</v>
      </c>
      <c r="BO677" s="63">
        <f>IFERROR(1/J677*(X677/H677),"0")</f>
        <v>0</v>
      </c>
      <c r="BP677" s="63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6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6" t="s">
        <v>69</v>
      </c>
      <c r="X679" s="799">
        <f>IFERROR(SUM(X677:X677),"0")</f>
        <v>0</v>
      </c>
      <c r="Y679" s="799">
        <f>IFERROR(SUM(Y677:Y677),"0")</f>
        <v>0</v>
      </c>
      <c r="Z679" s="36"/>
      <c r="AA679" s="800"/>
      <c r="AB679" s="800"/>
      <c r="AC679" s="800"/>
    </row>
    <row r="680" spans="1:68" ht="14.25" customHeight="1" x14ac:dyDescent="0.25">
      <c r="A680" s="822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0"/>
      <c r="AB680" s="790"/>
      <c r="AC680" s="790"/>
    </row>
    <row r="681" spans="1:68" ht="27" customHeight="1" x14ac:dyDescent="0.25">
      <c r="A681" s="53" t="s">
        <v>1084</v>
      </c>
      <c r="B681" s="53" t="s">
        <v>1085</v>
      </c>
      <c r="C681" s="30">
        <v>4301051780</v>
      </c>
      <c r="D681" s="804">
        <v>4640242180106</v>
      </c>
      <c r="E681" s="805"/>
      <c r="F681" s="796">
        <v>1.3</v>
      </c>
      <c r="G681" s="31">
        <v>6</v>
      </c>
      <c r="H681" s="796">
        <v>7.8</v>
      </c>
      <c r="I681" s="796">
        <v>8.2799999999999994</v>
      </c>
      <c r="J681" s="31">
        <v>56</v>
      </c>
      <c r="K681" s="31" t="s">
        <v>116</v>
      </c>
      <c r="L681" s="31"/>
      <c r="M681" s="32" t="s">
        <v>68</v>
      </c>
      <c r="N681" s="32"/>
      <c r="O681" s="31">
        <v>45</v>
      </c>
      <c r="P681" s="1050" t="s">
        <v>1086</v>
      </c>
      <c r="Q681" s="802"/>
      <c r="R681" s="802"/>
      <c r="S681" s="802"/>
      <c r="T681" s="803"/>
      <c r="U681" s="33"/>
      <c r="V681" s="33"/>
      <c r="W681" s="34" t="s">
        <v>69</v>
      </c>
      <c r="X681" s="797">
        <v>0</v>
      </c>
      <c r="Y681" s="798">
        <f>IFERROR(IF(X681="",0,CEILING((X681/$H681),1)*$H681),"")</f>
        <v>0</v>
      </c>
      <c r="Z681" s="35" t="str">
        <f>IFERROR(IF(Y681=0,"",ROUNDUP(Y681/H681,0)*0.02175),"")</f>
        <v/>
      </c>
      <c r="AA681" s="55"/>
      <c r="AB681" s="56"/>
      <c r="AC681" s="785" t="s">
        <v>1087</v>
      </c>
      <c r="AG681" s="63"/>
      <c r="AJ681" s="66"/>
      <c r="AK681" s="66">
        <v>0</v>
      </c>
      <c r="BB681" s="786" t="s">
        <v>1</v>
      </c>
      <c r="BM681" s="63">
        <f>IFERROR(X681*I681/H681,"0")</f>
        <v>0</v>
      </c>
      <c r="BN681" s="63">
        <f>IFERROR(Y681*I681/H681,"0")</f>
        <v>0</v>
      </c>
      <c r="BO681" s="63">
        <f>IFERROR(1/J681*(X681/H681),"0")</f>
        <v>0</v>
      </c>
      <c r="BP681" s="63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6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6" t="s">
        <v>69</v>
      </c>
      <c r="X683" s="799">
        <f>IFERROR(SUM(X681:X681),"0")</f>
        <v>0</v>
      </c>
      <c r="Y683" s="799">
        <f>IFERROR(SUM(Y681:Y681),"0")</f>
        <v>0</v>
      </c>
      <c r="Z683" s="36"/>
      <c r="AA683" s="800"/>
      <c r="AB683" s="800"/>
      <c r="AC683" s="800"/>
    </row>
    <row r="684" spans="1:68" ht="15" customHeight="1" x14ac:dyDescent="0.2">
      <c r="A684" s="1010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4"/>
      <c r="P684" s="806" t="s">
        <v>1088</v>
      </c>
      <c r="Q684" s="807"/>
      <c r="R684" s="807"/>
      <c r="S684" s="807"/>
      <c r="T684" s="807"/>
      <c r="U684" s="807"/>
      <c r="V684" s="808"/>
      <c r="W684" s="36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4765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4880.22</v>
      </c>
      <c r="Z684" s="36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4"/>
      <c r="P685" s="806" t="s">
        <v>1089</v>
      </c>
      <c r="Q685" s="807"/>
      <c r="R685" s="807"/>
      <c r="S685" s="807"/>
      <c r="T685" s="807"/>
      <c r="U685" s="807"/>
      <c r="V685" s="808"/>
      <c r="W685" s="36" t="s">
        <v>69</v>
      </c>
      <c r="X685" s="799">
        <f>IFERROR(SUM(BM22:BM681),"0")</f>
        <v>5016.637982551908</v>
      </c>
      <c r="Y685" s="799">
        <f>IFERROR(SUM(BN22:BN681),"0")</f>
        <v>5138.3359999999993</v>
      </c>
      <c r="Z685" s="36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4"/>
      <c r="P686" s="806" t="s">
        <v>1090</v>
      </c>
      <c r="Q686" s="807"/>
      <c r="R686" s="807"/>
      <c r="S686" s="807"/>
      <c r="T686" s="807"/>
      <c r="U686" s="807"/>
      <c r="V686" s="808"/>
      <c r="W686" s="36" t="s">
        <v>1091</v>
      </c>
      <c r="X686" s="37">
        <f>ROUNDUP(SUM(BO22:BO681),0)</f>
        <v>9</v>
      </c>
      <c r="Y686" s="37">
        <f>ROUNDUP(SUM(BP22:BP681),0)</f>
        <v>9</v>
      </c>
      <c r="Z686" s="36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4"/>
      <c r="P687" s="806" t="s">
        <v>1092</v>
      </c>
      <c r="Q687" s="807"/>
      <c r="R687" s="807"/>
      <c r="S687" s="807"/>
      <c r="T687" s="807"/>
      <c r="U687" s="807"/>
      <c r="V687" s="808"/>
      <c r="W687" s="36" t="s">
        <v>69</v>
      </c>
      <c r="X687" s="799">
        <f>GrossWeightTotal+PalletQtyTotal*25</f>
        <v>5241.637982551908</v>
      </c>
      <c r="Y687" s="799">
        <f>GrossWeightTotalR+PalletQtyTotalR*25</f>
        <v>5363.3359999999993</v>
      </c>
      <c r="Z687" s="36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4"/>
      <c r="P688" s="806" t="s">
        <v>1093</v>
      </c>
      <c r="Q688" s="807"/>
      <c r="R688" s="807"/>
      <c r="S688" s="807"/>
      <c r="T688" s="807"/>
      <c r="U688" s="807"/>
      <c r="V688" s="808"/>
      <c r="W688" s="36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547.01551772303992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562</v>
      </c>
      <c r="Z688" s="36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4"/>
      <c r="P689" s="806" t="s">
        <v>1094</v>
      </c>
      <c r="Q689" s="807"/>
      <c r="R689" s="807"/>
      <c r="S689" s="807"/>
      <c r="T689" s="807"/>
      <c r="U689" s="807"/>
      <c r="V689" s="808"/>
      <c r="W689" s="38" t="s">
        <v>1095</v>
      </c>
      <c r="X689" s="36"/>
      <c r="Y689" s="36"/>
      <c r="Z689" s="36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10.212429999999999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39" t="s">
        <v>1096</v>
      </c>
      <c r="B691" s="788" t="s">
        <v>63</v>
      </c>
      <c r="C691" s="820" t="s">
        <v>111</v>
      </c>
      <c r="D691" s="955"/>
      <c r="E691" s="955"/>
      <c r="F691" s="955"/>
      <c r="G691" s="955"/>
      <c r="H691" s="956"/>
      <c r="I691" s="820" t="s">
        <v>324</v>
      </c>
      <c r="J691" s="955"/>
      <c r="K691" s="955"/>
      <c r="L691" s="955"/>
      <c r="M691" s="955"/>
      <c r="N691" s="955"/>
      <c r="O691" s="955"/>
      <c r="P691" s="955"/>
      <c r="Q691" s="955"/>
      <c r="R691" s="955"/>
      <c r="S691" s="955"/>
      <c r="T691" s="955"/>
      <c r="U691" s="955"/>
      <c r="V691" s="956"/>
      <c r="W691" s="820" t="s">
        <v>659</v>
      </c>
      <c r="X691" s="956"/>
      <c r="Y691" s="820" t="s">
        <v>748</v>
      </c>
      <c r="Z691" s="955"/>
      <c r="AA691" s="955"/>
      <c r="AB691" s="956"/>
      <c r="AC691" s="788" t="s">
        <v>856</v>
      </c>
      <c r="AD691" s="788" t="s">
        <v>955</v>
      </c>
      <c r="AE691" s="820" t="s">
        <v>967</v>
      </c>
      <c r="AF691" s="956"/>
    </row>
    <row r="692" spans="1:32" ht="14.25" customHeight="1" thickTop="1" x14ac:dyDescent="0.2">
      <c r="A692" s="865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87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6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87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39" t="s">
        <v>1098</v>
      </c>
      <c r="B694" s="45">
        <f>IFERROR(Y22*1,"0")+IFERROR(Y26*1,"0")+IFERROR(Y27*1,"0")+IFERROR(Y28*1,"0")+IFERROR(Y29*1,"0")+IFERROR(Y30*1,"0")+IFERROR(Y31*1,"0")+IFERROR(Y32*1,"0")+IFERROR(Y33*1,"0")+IFERROR(Y37*1,"0")+IFERROR(Y41*1,"0")</f>
        <v>0</v>
      </c>
      <c r="C694" s="45">
        <f>IFERROR(Y47*1,"0")+IFERROR(Y48*1,"0")+IFERROR(Y49*1,"0")+IFERROR(Y50*1,"0")+IFERROR(Y51*1,"0")+IFERROR(Y52*1,"0")+IFERROR(Y56*1,"0")+IFERROR(Y57*1,"0")</f>
        <v>63.2</v>
      </c>
      <c r="D694" s="45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183.60000000000002</v>
      </c>
      <c r="E694" s="45">
        <f>IFERROR(Y105*1,"0")+IFERROR(Y106*1,"0")+IFERROR(Y107*1,"0")+IFERROR(Y111*1,"0")+IFERROR(Y112*1,"0")+IFERROR(Y113*1,"0")+IFERROR(Y114*1,"0")+IFERROR(Y115*1,"0")+IFERROR(Y116*1,"0")</f>
        <v>140.40000000000003</v>
      </c>
      <c r="F694" s="45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42</v>
      </c>
      <c r="G694" s="45">
        <f>IFERROR(Y152*1,"0")+IFERROR(Y153*1,"0")+IFERROR(Y154*1,"0")+IFERROR(Y158*1,"0")+IFERROR(Y159*1,"0")+IFERROR(Y163*1,"0")+IFERROR(Y164*1,"0")+IFERROR(Y165*1,"0")</f>
        <v>0</v>
      </c>
      <c r="H694" s="45">
        <f>IFERROR(Y170*1,"0")+IFERROR(Y174*1,"0")+IFERROR(Y175*1,"0")+IFERROR(Y176*1,"0")+IFERROR(Y177*1,"0")+IFERROR(Y178*1,"0")+IFERROR(Y182*1,"0")+IFERROR(Y183*1,"0")</f>
        <v>108</v>
      </c>
      <c r="I694" s="45">
        <f>IFERROR(Y189*1,"0")+IFERROR(Y193*1,"0")+IFERROR(Y194*1,"0")+IFERROR(Y195*1,"0")+IFERROR(Y196*1,"0")+IFERROR(Y197*1,"0")+IFERROR(Y198*1,"0")+IFERROR(Y199*1,"0")+IFERROR(Y200*1,"0")</f>
        <v>0</v>
      </c>
      <c r="J694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5">
        <f>IFERROR(Y250*1,"0")+IFERROR(Y251*1,"0")+IFERROR(Y252*1,"0")+IFERROR(Y253*1,"0")+IFERROR(Y254*1,"0")+IFERROR(Y255*1,"0")+IFERROR(Y256*1,"0")+IFERROR(Y257*1,"0")</f>
        <v>0</v>
      </c>
      <c r="L694" s="45">
        <f>IFERROR(Y262*1,"0")+IFERROR(Y263*1,"0")+IFERROR(Y264*1,"0")+IFERROR(Y265*1,"0")+IFERROR(Y266*1,"0")+IFERROR(Y267*1,"0")+IFERROR(Y268*1,"0")+IFERROR(Y269*1,"0")+IFERROR(Y270*1,"0")+IFERROR(Y274*1,"0")</f>
        <v>0</v>
      </c>
      <c r="M694" s="45">
        <f>IFERROR(Y279*1,"0")+IFERROR(Y280*1,"0")+IFERROR(Y281*1,"0")+IFERROR(Y282*1,"0")+IFERROR(Y283*1,"0")+IFERROR(Y284*1,"0")+IFERROR(Y285*1,"0")+IFERROR(Y286*1,"0")+IFERROR(Y287*1,"0")+IFERROR(Y288*1,"0")</f>
        <v>0</v>
      </c>
      <c r="N694" s="787"/>
      <c r="O694" s="45">
        <f>IFERROR(Y293*1,"0")</f>
        <v>0</v>
      </c>
      <c r="P694" s="45">
        <f>IFERROR(Y298*1,"0")+IFERROR(Y299*1,"0")+IFERROR(Y300*1,"0")</f>
        <v>0</v>
      </c>
      <c r="Q694" s="45">
        <f>IFERROR(Y305*1,"0")+IFERROR(Y306*1,"0")+IFERROR(Y307*1,"0")+IFERROR(Y308*1,"0")+IFERROR(Y309*1,"0")+IFERROR(Y310*1,"0")</f>
        <v>0</v>
      </c>
      <c r="R694" s="45">
        <f>IFERROR(Y315*1,"0")+IFERROR(Y319*1,"0")+IFERROR(Y323*1,"0")</f>
        <v>0</v>
      </c>
      <c r="S694" s="45">
        <f>IFERROR(Y328*1,"0")+IFERROR(Y332*1,"0")+IFERROR(Y336*1,"0")+IFERROR(Y337*1,"0")</f>
        <v>0</v>
      </c>
      <c r="T694" s="45">
        <f>IFERROR(Y342*1,"0")+IFERROR(Y346*1,"0")+IFERROR(Y347*1,"0")+IFERROR(Y351*1,"0")</f>
        <v>0</v>
      </c>
      <c r="U694" s="45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1377.76</v>
      </c>
      <c r="V694" s="45">
        <f>IFERROR(Y404*1,"0")+IFERROR(Y408*1,"0")+IFERROR(Y409*1,"0")+IFERROR(Y410*1,"0")</f>
        <v>81</v>
      </c>
      <c r="W694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1695</v>
      </c>
      <c r="X694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327.9</v>
      </c>
      <c r="Y694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109.20000000000002</v>
      </c>
      <c r="Z694" s="45">
        <f>IFERROR(Y514*1,"0")+IFERROR(Y518*1,"0")+IFERROR(Y519*1,"0")+IFERROR(Y520*1,"0")+IFERROR(Y521*1,"0")+IFERROR(Y522*1,"0")+IFERROR(Y526*1,"0")+IFERROR(Y530*1,"0")</f>
        <v>43.2</v>
      </c>
      <c r="AA694" s="45">
        <f>IFERROR(Y535*1,"0")+IFERROR(Y536*1,"0")+IFERROR(Y537*1,"0")+IFERROR(Y538*1,"0")+IFERROR(Y539*1,"0")+IFERROR(Y540*1,"0")</f>
        <v>0</v>
      </c>
      <c r="AB694" s="45">
        <f>IFERROR(Y545*1,"0")</f>
        <v>0</v>
      </c>
      <c r="AC694" s="45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617.76</v>
      </c>
      <c r="AD694" s="45">
        <f>IFERROR(Y608*1,"0")+IFERROR(Y612*1,"0")+IFERROR(Y616*1,"0")</f>
        <v>0</v>
      </c>
      <c r="AE694" s="45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91.2</v>
      </c>
      <c r="AF694" s="45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P527:V527"/>
    <mergeCell ref="A664:O665"/>
    <mergeCell ref="P598:V598"/>
    <mergeCell ref="P363:T363"/>
    <mergeCell ref="A181:Z181"/>
    <mergeCell ref="D17:E18"/>
    <mergeCell ref="D642:E642"/>
    <mergeCell ref="X17:X18"/>
    <mergeCell ref="D123:E123"/>
    <mergeCell ref="P307:T307"/>
    <mergeCell ref="D421:E421"/>
    <mergeCell ref="D50:E50"/>
    <mergeCell ref="D286:E286"/>
    <mergeCell ref="P387:V387"/>
    <mergeCell ref="A8:C8"/>
    <mergeCell ref="P385:T385"/>
    <mergeCell ref="P372:V372"/>
    <mergeCell ref="D57:E57"/>
    <mergeCell ref="D293:E293"/>
    <mergeCell ref="P124:T124"/>
    <mergeCell ref="A629:O630"/>
    <mergeCell ref="P360:T360"/>
    <mergeCell ref="D32:E32"/>
    <mergeCell ref="D268:E268"/>
    <mergeCell ref="A128:Z128"/>
    <mergeCell ref="P449:T449"/>
    <mergeCell ref="A10:C10"/>
    <mergeCell ref="A566:O567"/>
    <mergeCell ref="D553:E553"/>
    <mergeCell ref="A413:Z413"/>
    <mergeCell ref="P218:T218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370:T370"/>
    <mergeCell ref="P668:T668"/>
    <mergeCell ref="D552:E552"/>
    <mergeCell ref="A103:Z103"/>
    <mergeCell ref="D266:E266"/>
    <mergeCell ref="D537:E537"/>
    <mergeCell ref="P174:T174"/>
    <mergeCell ref="U17:V17"/>
    <mergeCell ref="Y17:Y18"/>
    <mergeCell ref="P447:T447"/>
    <mergeCell ref="P410:T410"/>
    <mergeCell ref="P684:V684"/>
    <mergeCell ref="P243:T243"/>
    <mergeCell ref="P436:T436"/>
    <mergeCell ref="P208:V208"/>
    <mergeCell ref="A204:Z204"/>
    <mergeCell ref="D196:E196"/>
    <mergeCell ref="C691:H691"/>
    <mergeCell ref="A126:O127"/>
    <mergeCell ref="P23:V23"/>
    <mergeCell ref="P272:V272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Q5:R5"/>
    <mergeCell ref="D242:E242"/>
    <mergeCell ref="P199:T199"/>
    <mergeCell ref="P290:V290"/>
    <mergeCell ref="F17:F18"/>
    <mergeCell ref="D49:E49"/>
    <mergeCell ref="G692:G693"/>
    <mergeCell ref="P497:T497"/>
    <mergeCell ref="P435:T435"/>
    <mergeCell ref="D107:E107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Q6:R6"/>
    <mergeCell ref="P200:T200"/>
    <mergeCell ref="A534:Z534"/>
    <mergeCell ref="P658:V658"/>
    <mergeCell ref="A605:Z605"/>
    <mergeCell ref="A648:Z648"/>
    <mergeCell ref="A101:O102"/>
    <mergeCell ref="P432:V432"/>
    <mergeCell ref="P262:T262"/>
    <mergeCell ref="D105:E105"/>
    <mergeCell ref="A549:Z549"/>
    <mergeCell ref="P524:V524"/>
    <mergeCell ref="A620:Z620"/>
    <mergeCell ref="P353:V353"/>
    <mergeCell ref="D170:E170"/>
    <mergeCell ref="D639:E639"/>
    <mergeCell ref="D577:E577"/>
    <mergeCell ref="N17:N18"/>
    <mergeCell ref="A58:O59"/>
    <mergeCell ref="D450:E450"/>
    <mergeCell ref="D521:E521"/>
    <mergeCell ref="D279:E279"/>
    <mergeCell ref="P121:T121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328:T328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2:W3"/>
    <mergeCell ref="D589:E589"/>
    <mergeCell ref="D560:E560"/>
    <mergeCell ref="W691:X691"/>
    <mergeCell ref="P298:T298"/>
    <mergeCell ref="D579:E579"/>
    <mergeCell ref="P198:T198"/>
    <mergeCell ref="P369:T369"/>
    <mergeCell ref="D508:E508"/>
    <mergeCell ref="P347:T347"/>
    <mergeCell ref="D539:E539"/>
    <mergeCell ref="P418:T418"/>
    <mergeCell ref="D228:E228"/>
    <mergeCell ref="D241:E241"/>
    <mergeCell ref="A371:O372"/>
    <mergeCell ref="P583:T583"/>
    <mergeCell ref="A613:O614"/>
    <mergeCell ref="P654:T654"/>
    <mergeCell ref="A23:O24"/>
    <mergeCell ref="D10:E10"/>
    <mergeCell ref="D526:E526"/>
    <mergeCell ref="D404:E404"/>
    <mergeCell ref="P610:V610"/>
    <mergeCell ref="P312:V312"/>
    <mergeCell ref="F10:G10"/>
    <mergeCell ref="D562:E562"/>
    <mergeCell ref="P362:T362"/>
    <mergeCell ref="P64:T64"/>
    <mergeCell ref="D305:E305"/>
    <mergeCell ref="D243:E243"/>
    <mergeCell ref="D270:E270"/>
    <mergeCell ref="D99:E99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462:E462"/>
    <mergeCell ref="P62:T62"/>
    <mergeCell ref="P420:T420"/>
    <mergeCell ref="D397:E397"/>
    <mergeCell ref="P78:V78"/>
    <mergeCell ref="P57:T57"/>
    <mergeCell ref="P367:T367"/>
    <mergeCell ref="D165:E165"/>
    <mergeCell ref="D475:E475"/>
    <mergeCell ref="P486:T486"/>
    <mergeCell ref="D22:E22"/>
    <mergeCell ref="A157:Z157"/>
    <mergeCell ref="P41:T41"/>
    <mergeCell ref="A455:Z455"/>
    <mergeCell ref="T692:T693"/>
    <mergeCell ref="A333:O334"/>
    <mergeCell ref="D447:E447"/>
    <mergeCell ref="V692:V693"/>
    <mergeCell ref="D385:E385"/>
    <mergeCell ref="A320:O321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S692:S693"/>
    <mergeCell ref="D227:E227"/>
    <mergeCell ref="U692:U693"/>
    <mergeCell ref="P582:T582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D84:E84"/>
    <mergeCell ref="P483:T483"/>
    <mergeCell ref="G17:G18"/>
    <mergeCell ref="P399:T399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233:T233"/>
    <mergeCell ref="P106:T106"/>
    <mergeCell ref="P177:T177"/>
    <mergeCell ref="P33:T33"/>
    <mergeCell ref="A223:O224"/>
    <mergeCell ref="P226:T226"/>
    <mergeCell ref="P93:T93"/>
    <mergeCell ref="P164:T164"/>
    <mergeCell ref="P475:T475"/>
    <mergeCell ref="V6:W9"/>
    <mergeCell ref="P256:T256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AA17:AA18"/>
    <mergeCell ref="H10:M10"/>
    <mergeCell ref="A439:Z439"/>
    <mergeCell ref="AC17:AC18"/>
    <mergeCell ref="P485:T485"/>
    <mergeCell ref="A135:Z135"/>
    <mergeCell ref="P101:V101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AB17:AB18"/>
    <mergeCell ref="D446:E446"/>
    <mergeCell ref="A277:Z277"/>
    <mergeCell ref="P237:V237"/>
    <mergeCell ref="D367:E367"/>
    <mergeCell ref="D85:E85"/>
    <mergeCell ref="D481:E481"/>
    <mergeCell ref="A294:O295"/>
    <mergeCell ref="D256:E256"/>
    <mergeCell ref="P269:T269"/>
    <mergeCell ref="A592:O593"/>
    <mergeCell ref="P633:T633"/>
    <mergeCell ref="AF692:AF693"/>
    <mergeCell ref="D465:E465"/>
    <mergeCell ref="D489:E489"/>
    <mergeCell ref="P275:V275"/>
    <mergeCell ref="D440:E440"/>
    <mergeCell ref="A505:O506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P677:T677"/>
    <mergeCell ref="P462:T462"/>
    <mergeCell ref="D383:E383"/>
    <mergeCell ref="D299:E299"/>
    <mergeCell ref="D370:E370"/>
    <mergeCell ref="D668:E668"/>
    <mergeCell ref="P405:V405"/>
    <mergeCell ref="K692:K693"/>
    <mergeCell ref="P86:V86"/>
    <mergeCell ref="P213:V213"/>
    <mergeCell ref="M692:M693"/>
    <mergeCell ref="A209:Z209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D359:E359"/>
    <mergeCell ref="D601:E601"/>
    <mergeCell ref="D661:E661"/>
    <mergeCell ref="P531:V531"/>
    <mergeCell ref="P90:T90"/>
    <mergeCell ref="P503:T503"/>
    <mergeCell ref="P559:T559"/>
    <mergeCell ref="P332:T332"/>
    <mergeCell ref="J9:M9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667:Z667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P37:T37"/>
    <mergeCell ref="D176:E176"/>
    <mergeCell ref="D491:E491"/>
    <mergeCell ref="P155:V155"/>
    <mergeCell ref="P504:T504"/>
    <mergeCell ref="P448:T448"/>
    <mergeCell ref="P540:T540"/>
    <mergeCell ref="D114:E114"/>
    <mergeCell ref="D347:E347"/>
    <mergeCell ref="D285:E285"/>
    <mergeCell ref="P602:T602"/>
    <mergeCell ref="P662:T662"/>
    <mergeCell ref="D64:E64"/>
    <mergeCell ref="P596:T596"/>
    <mergeCell ref="A13:M13"/>
    <mergeCell ref="P671:V671"/>
    <mergeCell ref="P500:V500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D583:E583"/>
    <mergeCell ref="P612:T612"/>
    <mergeCell ref="D362:E362"/>
    <mergeCell ref="D51:E51"/>
    <mergeCell ref="P235:T235"/>
    <mergeCell ref="P306:T306"/>
    <mergeCell ref="H17:H18"/>
    <mergeCell ref="A207:O208"/>
    <mergeCell ref="D198:E198"/>
    <mergeCell ref="D269:E269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D233:E233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T5:U5"/>
    <mergeCell ref="P76:T76"/>
    <mergeCell ref="V5:W5"/>
    <mergeCell ref="P496:T496"/>
    <mergeCell ref="P374:T374"/>
    <mergeCell ref="P294:V294"/>
    <mergeCell ref="L692:L693"/>
    <mergeCell ref="D488:E488"/>
    <mergeCell ref="D111:E111"/>
    <mergeCell ref="A466:O467"/>
    <mergeCell ref="P361:T361"/>
    <mergeCell ref="A34:O35"/>
    <mergeCell ref="D282:E282"/>
    <mergeCell ref="D580:E580"/>
    <mergeCell ref="Q8:R8"/>
    <mergeCell ref="D409:E409"/>
    <mergeCell ref="P510:V510"/>
    <mergeCell ref="D469:E469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T6:U9"/>
    <mergeCell ref="P661:T661"/>
    <mergeCell ref="A12:M12"/>
    <mergeCell ref="D487:E487"/>
    <mergeCell ref="P657:V657"/>
    <mergeCell ref="P397:T397"/>
    <mergeCell ref="P74:T74"/>
    <mergeCell ref="A19:Z19"/>
    <mergeCell ref="P310:T310"/>
    <mergeCell ref="D182:E182"/>
    <mergeCell ref="A14:M14"/>
    <mergeCell ref="P608:T608"/>
    <mergeCell ref="D480:E480"/>
    <mergeCell ref="D551:E551"/>
    <mergeCell ref="P528:V528"/>
    <mergeCell ref="D280:E280"/>
    <mergeCell ref="P163:T163"/>
    <mergeCell ref="P595:T595"/>
    <mergeCell ref="P424:T424"/>
    <mergeCell ref="D538:E538"/>
    <mergeCell ref="A160:O161"/>
    <mergeCell ref="P138:T138"/>
    <mergeCell ref="D582:E582"/>
    <mergeCell ref="D399:E399"/>
    <mergeCell ref="D132:E132"/>
    <mergeCell ref="P558:T558"/>
    <mergeCell ref="P309:T309"/>
    <mergeCell ref="P89:T89"/>
    <mergeCell ref="P505:V505"/>
    <mergeCell ref="P545:T545"/>
    <mergeCell ref="D178:E178"/>
    <mergeCell ref="P51:T51"/>
    <mergeCell ref="P26:T26"/>
    <mergeCell ref="P153:T153"/>
    <mergeCell ref="B692:B693"/>
    <mergeCell ref="D93:E9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I691:V691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202:V202"/>
    <mergeCell ref="P649:T649"/>
    <mergeCell ref="P689:V689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P308:T308"/>
    <mergeCell ref="A674:O675"/>
    <mergeCell ref="D612:E612"/>
    <mergeCell ref="D416:E416"/>
    <mergeCell ref="D106:E106"/>
    <mergeCell ref="P283:T283"/>
    <mergeCell ref="P217:T217"/>
    <mergeCell ref="P647:V647"/>
    <mergeCell ref="P476:V476"/>
    <mergeCell ref="A646:O647"/>
    <mergeCell ref="D222:E222"/>
    <mergeCell ref="P651:T651"/>
    <mergeCell ref="P359:T359"/>
    <mergeCell ref="A273:Z273"/>
    <mergeCell ref="D436:E436"/>
    <mergeCell ref="P490:T490"/>
    <mergeCell ref="A476:O477"/>
    <mergeCell ref="P346:T346"/>
    <mergeCell ref="P406:V406"/>
    <mergeCell ref="P342:T342"/>
    <mergeCell ref="D323:E323"/>
    <mergeCell ref="D692:D693"/>
    <mergeCell ref="P66:T66"/>
    <mergeCell ref="F692:F693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W692:W693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Y691:AB691"/>
    <mergeCell ref="P133:V133"/>
    <mergeCell ref="P640:T640"/>
    <mergeCell ref="D561:E561"/>
    <mergeCell ref="P469:T469"/>
    <mergeCell ref="D390:E390"/>
    <mergeCell ref="P127:V127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K17:K18"/>
    <mergeCell ref="P195:T195"/>
    <mergeCell ref="P364:V364"/>
    <mergeCell ref="C17:C18"/>
    <mergeCell ref="P300:T300"/>
    <mergeCell ref="P493:T493"/>
    <mergeCell ref="P431:T431"/>
    <mergeCell ref="D37:E37"/>
    <mergeCell ref="A17:A18"/>
    <mergeCell ref="D230:E230"/>
    <mergeCell ref="P358:T358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P645:T645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D643:E643"/>
    <mergeCell ref="A474:Z474"/>
    <mergeCell ref="P380:V380"/>
    <mergeCell ref="A201:O202"/>
    <mergeCell ref="D52:E52"/>
    <mergeCell ref="P604:V604"/>
    <mergeCell ref="A162:Z162"/>
    <mergeCell ref="D27:E27"/>
    <mergeCell ref="A338:O339"/>
    <mergeCell ref="P15:T16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51:E451"/>
    <mergeCell ref="A331:Z331"/>
    <mergeCell ref="D255:E255"/>
    <mergeCell ref="A303:Z303"/>
    <mergeCell ref="A97:Z97"/>
    <mergeCell ref="P636:V636"/>
    <mergeCell ref="E692:E693"/>
    <mergeCell ref="P426:T426"/>
    <mergeCell ref="P255:T255"/>
    <mergeCell ref="A407:Z407"/>
    <mergeCell ref="A600:Z600"/>
    <mergeCell ref="P321:V321"/>
    <mergeCell ref="A594:Z594"/>
    <mergeCell ref="A382:Z382"/>
    <mergeCell ref="D100:E100"/>
    <mergeCell ref="P284:T284"/>
    <mergeCell ref="A173:Z173"/>
    <mergeCell ref="P348:V348"/>
    <mergeCell ref="P646:V646"/>
    <mergeCell ref="P17:T18"/>
    <mergeCell ref="P113:T113"/>
    <mergeCell ref="A544:Z544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P32:T32"/>
    <mergeCell ref="D608:E608"/>
    <mergeCell ref="D250:E250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Q9:R9"/>
    <mergeCell ref="P376:T376"/>
    <mergeCell ref="P205:T20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P643:T643"/>
    <mergeCell ref="D624:E624"/>
    <mergeCell ref="P656:T656"/>
    <mergeCell ref="P450:T450"/>
    <mergeCell ref="D456:E456"/>
    <mergeCell ref="D632:E632"/>
    <mergeCell ref="D116:E116"/>
    <mergeCell ref="P71:V71"/>
    <mergeCell ref="P58:V58"/>
    <mergeCell ref="P48:T48"/>
    <mergeCell ref="P75:T75"/>
    <mergeCell ref="D152:E152"/>
    <mergeCell ref="P146:T146"/>
    <mergeCell ref="P578:T578"/>
    <mergeCell ref="D92:E92"/>
    <mergeCell ref="A95:O96"/>
    <mergeCell ref="D30:E30"/>
    <mergeCell ref="D595:E595"/>
    <mergeCell ref="D651:E651"/>
    <mergeCell ref="D67:E67"/>
    <mergeCell ref="R692:R693"/>
    <mergeCell ref="D5:E5"/>
    <mergeCell ref="P553:T553"/>
    <mergeCell ref="P624:T624"/>
    <mergeCell ref="D496:E496"/>
    <mergeCell ref="D94:E94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A148:O149"/>
    <mergeCell ref="A617:O618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H1:Q1"/>
    <mergeCell ref="P38:V38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7:M7"/>
    <mergeCell ref="D378:E378"/>
    <mergeCell ref="A692:A693"/>
    <mergeCell ref="A373:Z373"/>
    <mergeCell ref="D129:E129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677:E677"/>
    <mergeCell ref="D300:E300"/>
    <mergeCell ref="P108:V108"/>
    <mergeCell ref="P31:T31"/>
    <mergeCell ref="P669:T669"/>
    <mergeCell ref="V10:W10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458:O459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566:V566"/>
    <mergeCell ref="P395:V395"/>
    <mergeCell ref="P147:T147"/>
    <mergeCell ref="P616:T616"/>
    <mergeCell ref="W17:W18"/>
    <mergeCell ref="A434:Z434"/>
    <mergeCell ref="P445:T445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P56:T56"/>
    <mergeCell ref="P96:V96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26:T626"/>
    <mergeCell ref="A523:O524"/>
    <mergeCell ref="D376:E376"/>
    <mergeCell ref="A311:O312"/>
    <mergeCell ref="P452:T452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87:V687"/>
    <mergeCell ref="P516:V516"/>
    <mergeCell ref="A568:Z568"/>
    <mergeCell ref="P614:V614"/>
    <mergeCell ref="P675:V675"/>
    <mergeCell ref="P466:V466"/>
    <mergeCell ref="P688:V688"/>
    <mergeCell ref="P692:P693"/>
    <mergeCell ref="A150:Z150"/>
    <mergeCell ref="D142:E142"/>
    <mergeCell ref="A513:Z513"/>
    <mergeCell ref="A291:Z291"/>
    <mergeCell ref="P158:T158"/>
    <mergeCell ref="P522:T522"/>
    <mergeCell ref="P180:V18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1"/>
    </row>
    <row r="3" spans="2:8" x14ac:dyDescent="0.2">
      <c r="B3" s="46" t="s">
        <v>1100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1101</v>
      </c>
      <c r="D6" s="46" t="s">
        <v>1102</v>
      </c>
      <c r="E6" s="46"/>
    </row>
    <row r="8" spans="2:8" x14ac:dyDescent="0.2">
      <c r="B8" s="46" t="s">
        <v>19</v>
      </c>
      <c r="C8" s="46" t="s">
        <v>1101</v>
      </c>
      <c r="D8" s="46"/>
      <c r="E8" s="46"/>
    </row>
    <row r="10" spans="2:8" x14ac:dyDescent="0.2">
      <c r="B10" s="46" t="s">
        <v>1103</v>
      </c>
      <c r="C10" s="46"/>
      <c r="D10" s="46"/>
      <c r="E10" s="46"/>
    </row>
    <row r="11" spans="2:8" x14ac:dyDescent="0.2">
      <c r="B11" s="46" t="s">
        <v>1104</v>
      </c>
      <c r="C11" s="46"/>
      <c r="D11" s="46"/>
      <c r="E11" s="46"/>
    </row>
    <row r="12" spans="2:8" x14ac:dyDescent="0.2">
      <c r="B12" s="46" t="s">
        <v>1105</v>
      </c>
      <c r="C12" s="46"/>
      <c r="D12" s="46"/>
      <c r="E12" s="46"/>
    </row>
    <row r="13" spans="2:8" x14ac:dyDescent="0.2">
      <c r="B13" s="46" t="s">
        <v>1106</v>
      </c>
      <c r="C13" s="46"/>
      <c r="D13" s="46"/>
      <c r="E13" s="46"/>
    </row>
    <row r="14" spans="2:8" x14ac:dyDescent="0.2">
      <c r="B14" s="46" t="s">
        <v>1107</v>
      </c>
      <c r="C14" s="46"/>
      <c r="D14" s="46"/>
      <c r="E14" s="46"/>
    </row>
    <row r="15" spans="2:8" x14ac:dyDescent="0.2">
      <c r="B15" s="46" t="s">
        <v>1108</v>
      </c>
      <c r="C15" s="46"/>
      <c r="D15" s="46"/>
      <c r="E15" s="46"/>
    </row>
    <row r="16" spans="2:8" x14ac:dyDescent="0.2">
      <c r="B16" s="46" t="s">
        <v>1109</v>
      </c>
      <c r="C16" s="46"/>
      <c r="D16" s="46"/>
      <c r="E16" s="46"/>
    </row>
    <row r="17" spans="2:5" x14ac:dyDescent="0.2">
      <c r="B17" s="46" t="s">
        <v>1110</v>
      </c>
      <c r="C17" s="46"/>
      <c r="D17" s="46"/>
      <c r="E17" s="46"/>
    </row>
    <row r="18" spans="2:5" x14ac:dyDescent="0.2">
      <c r="B18" s="46" t="s">
        <v>1111</v>
      </c>
      <c r="C18" s="46"/>
      <c r="D18" s="46"/>
      <c r="E18" s="46"/>
    </row>
    <row r="19" spans="2:5" x14ac:dyDescent="0.2">
      <c r="B19" s="46" t="s">
        <v>1112</v>
      </c>
      <c r="C19" s="46"/>
      <c r="D19" s="46"/>
      <c r="E19" s="46"/>
    </row>
    <row r="20" spans="2:5" x14ac:dyDescent="0.2">
      <c r="B20" s="46" t="s">
        <v>1113</v>
      </c>
      <c r="C20" s="46"/>
      <c r="D20" s="46"/>
      <c r="E20" s="46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2025-01-21T09:22:04Z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