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6,24 Симф ЗПФ\"/>
    </mc:Choice>
  </mc:AlternateContent>
  <xr:revisionPtr revIDLastSave="0" documentId="13_ncr:1_{03E17281-102D-427D-98C1-A52E9FEFFB0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Q39" i="1" l="1"/>
  <c r="AC8" i="1"/>
  <c r="AC40" i="1"/>
  <c r="AC6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AA44" i="1"/>
  <c r="AA32" i="1"/>
  <c r="AA24" i="1"/>
  <c r="AA1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7" i="1"/>
  <c r="Y8" i="1"/>
  <c r="AA8" i="1" s="1"/>
  <c r="Y9" i="1"/>
  <c r="AC9" i="1" s="1"/>
  <c r="Y10" i="1"/>
  <c r="AA10" i="1" s="1"/>
  <c r="Y11" i="1"/>
  <c r="AC11" i="1" s="1"/>
  <c r="Y12" i="1"/>
  <c r="AA12" i="1" s="1"/>
  <c r="Y13" i="1"/>
  <c r="AC13" i="1" s="1"/>
  <c r="Y14" i="1"/>
  <c r="AC14" i="1" s="1"/>
  <c r="Y15" i="1"/>
  <c r="AC15" i="1" s="1"/>
  <c r="Y16" i="1"/>
  <c r="AA16" i="1" s="1"/>
  <c r="Y17" i="1"/>
  <c r="AC17" i="1" s="1"/>
  <c r="Y18" i="1"/>
  <c r="AA18" i="1" s="1"/>
  <c r="Y19" i="1"/>
  <c r="AC19" i="1" s="1"/>
  <c r="Y20" i="1"/>
  <c r="AC20" i="1" s="1"/>
  <c r="Y21" i="1"/>
  <c r="AC21" i="1" s="1"/>
  <c r="Y22" i="1"/>
  <c r="AA22" i="1" s="1"/>
  <c r="Y23" i="1"/>
  <c r="AA23" i="1" s="1"/>
  <c r="Y24" i="1"/>
  <c r="AC24" i="1" s="1"/>
  <c r="Y25" i="1"/>
  <c r="AC25" i="1" s="1"/>
  <c r="Y26" i="1"/>
  <c r="AA26" i="1" s="1"/>
  <c r="Y27" i="1"/>
  <c r="AC27" i="1" s="1"/>
  <c r="Y28" i="1"/>
  <c r="AC28" i="1" s="1"/>
  <c r="Y29" i="1"/>
  <c r="AC29" i="1" s="1"/>
  <c r="Y30" i="1"/>
  <c r="AA30" i="1" s="1"/>
  <c r="Y31" i="1"/>
  <c r="AA31" i="1" s="1"/>
  <c r="Y32" i="1"/>
  <c r="AC32" i="1" s="1"/>
  <c r="Y33" i="1"/>
  <c r="AC33" i="1" s="1"/>
  <c r="Y34" i="1"/>
  <c r="AA34" i="1" s="1"/>
  <c r="Y35" i="1"/>
  <c r="AC35" i="1" s="1"/>
  <c r="Y36" i="1"/>
  <c r="AC36" i="1" s="1"/>
  <c r="Y37" i="1"/>
  <c r="AC37" i="1" s="1"/>
  <c r="Y38" i="1"/>
  <c r="AA38" i="1" s="1"/>
  <c r="Y39" i="1"/>
  <c r="AA39" i="1" s="1"/>
  <c r="Y40" i="1"/>
  <c r="AA40" i="1" s="1"/>
  <c r="Y41" i="1"/>
  <c r="AC41" i="1" s="1"/>
  <c r="Y42" i="1"/>
  <c r="AA42" i="1" s="1"/>
  <c r="Y43" i="1"/>
  <c r="AC43" i="1" s="1"/>
  <c r="Y44" i="1"/>
  <c r="AC44" i="1" s="1"/>
  <c r="Y45" i="1"/>
  <c r="AC45" i="1" s="1"/>
  <c r="Y46" i="1"/>
  <c r="AA46" i="1" s="1"/>
  <c r="Y47" i="1"/>
  <c r="AC47" i="1" s="1"/>
  <c r="Y48" i="1"/>
  <c r="AC48" i="1" s="1"/>
  <c r="Y49" i="1"/>
  <c r="AC49" i="1" s="1"/>
  <c r="Y50" i="1"/>
  <c r="AC50" i="1" s="1"/>
  <c r="Y51" i="1"/>
  <c r="AA51" i="1" s="1"/>
  <c r="Y52" i="1"/>
  <c r="AA52" i="1" s="1"/>
  <c r="Y53" i="1"/>
  <c r="AC53" i="1" s="1"/>
  <c r="Y54" i="1"/>
  <c r="AC54" i="1" s="1"/>
  <c r="Y55" i="1"/>
  <c r="AC55" i="1" s="1"/>
  <c r="Y56" i="1"/>
  <c r="AA56" i="1" s="1"/>
  <c r="Y57" i="1"/>
  <c r="AC57" i="1" s="1"/>
  <c r="Y58" i="1"/>
  <c r="AC58" i="1" s="1"/>
  <c r="Y59" i="1"/>
  <c r="AA59" i="1" s="1"/>
  <c r="Y60" i="1"/>
  <c r="AA60" i="1" s="1"/>
  <c r="Y61" i="1"/>
  <c r="AC61" i="1" s="1"/>
  <c r="Y62" i="1"/>
  <c r="AC62" i="1" s="1"/>
  <c r="Y63" i="1"/>
  <c r="AC63" i="1" s="1"/>
  <c r="Y64" i="1"/>
  <c r="AA64" i="1" s="1"/>
  <c r="Y65" i="1"/>
  <c r="AC65" i="1" s="1"/>
  <c r="Y7" i="1"/>
  <c r="AC7" i="1" s="1"/>
  <c r="R8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40" i="1"/>
  <c r="R42" i="1"/>
  <c r="R45" i="1"/>
  <c r="R49" i="1"/>
  <c r="R53" i="1"/>
  <c r="R57" i="1"/>
  <c r="R61" i="1"/>
  <c r="Q10" i="1"/>
  <c r="Q16" i="1"/>
  <c r="Q26" i="1"/>
  <c r="Q32" i="1"/>
  <c r="Q42" i="1"/>
  <c r="Q48" i="1"/>
  <c r="Q52" i="1"/>
  <c r="Q56" i="1"/>
  <c r="Q60" i="1"/>
  <c r="Q64" i="1"/>
  <c r="O8" i="1"/>
  <c r="O11" i="1"/>
  <c r="R11" i="1" s="1"/>
  <c r="O12" i="1"/>
  <c r="O13" i="1"/>
  <c r="R13" i="1" s="1"/>
  <c r="O14" i="1"/>
  <c r="O15" i="1"/>
  <c r="R15" i="1" s="1"/>
  <c r="O16" i="1"/>
  <c r="O17" i="1"/>
  <c r="R17" i="1" s="1"/>
  <c r="O18" i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6" i="1"/>
  <c r="O37" i="1"/>
  <c r="R37" i="1" s="1"/>
  <c r="O39" i="1"/>
  <c r="R39" i="1" s="1"/>
  <c r="O40" i="1"/>
  <c r="O41" i="1"/>
  <c r="R41" i="1" s="1"/>
  <c r="O42" i="1"/>
  <c r="O43" i="1"/>
  <c r="R43" i="1" s="1"/>
  <c r="O44" i="1"/>
  <c r="O45" i="1"/>
  <c r="O46" i="1"/>
  <c r="R46" i="1" s="1"/>
  <c r="O47" i="1"/>
  <c r="R47" i="1" s="1"/>
  <c r="O48" i="1"/>
  <c r="R48" i="1" s="1"/>
  <c r="O49" i="1"/>
  <c r="O50" i="1"/>
  <c r="R50" i="1" s="1"/>
  <c r="O51" i="1"/>
  <c r="R51" i="1" s="1"/>
  <c r="O52" i="1"/>
  <c r="R52" i="1" s="1"/>
  <c r="O53" i="1"/>
  <c r="O54" i="1"/>
  <c r="R54" i="1" s="1"/>
  <c r="O56" i="1"/>
  <c r="R56" i="1" s="1"/>
  <c r="O57" i="1"/>
  <c r="O58" i="1"/>
  <c r="R58" i="1" s="1"/>
  <c r="O59" i="1"/>
  <c r="R59" i="1" s="1"/>
  <c r="O60" i="1"/>
  <c r="R60" i="1" s="1"/>
  <c r="O61" i="1"/>
  <c r="O64" i="1"/>
  <c r="R64" i="1" s="1"/>
  <c r="O65" i="1"/>
  <c r="R65" i="1" s="1"/>
  <c r="O7" i="1"/>
  <c r="R7" i="1" s="1"/>
  <c r="V9" i="1"/>
  <c r="V10" i="1"/>
  <c r="O10" i="1" s="1"/>
  <c r="R10" i="1" s="1"/>
  <c r="V19" i="1"/>
  <c r="O19" i="1" s="1"/>
  <c r="R19" i="1" s="1"/>
  <c r="V31" i="1"/>
  <c r="V35" i="1"/>
  <c r="O35" i="1" s="1"/>
  <c r="R35" i="1" s="1"/>
  <c r="V38" i="1"/>
  <c r="O38" i="1" s="1"/>
  <c r="R38" i="1" s="1"/>
  <c r="V55" i="1"/>
  <c r="O55" i="1" s="1"/>
  <c r="R55" i="1" s="1"/>
  <c r="V62" i="1"/>
  <c r="O62" i="1" s="1"/>
  <c r="R62" i="1" s="1"/>
  <c r="V63" i="1"/>
  <c r="O63" i="1" s="1"/>
  <c r="R63" i="1" s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K8" i="1"/>
  <c r="Q8" i="1" s="1"/>
  <c r="K9" i="1"/>
  <c r="K10" i="1"/>
  <c r="K11" i="1"/>
  <c r="Q11" i="1" s="1"/>
  <c r="K12" i="1"/>
  <c r="Q12" i="1" s="1"/>
  <c r="K13" i="1"/>
  <c r="K14" i="1"/>
  <c r="Q14" i="1" s="1"/>
  <c r="K15" i="1"/>
  <c r="K16" i="1"/>
  <c r="K17" i="1"/>
  <c r="Q17" i="1" s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Q25" i="1" s="1"/>
  <c r="K26" i="1"/>
  <c r="K27" i="1"/>
  <c r="Q27" i="1" s="1"/>
  <c r="K28" i="1"/>
  <c r="Q28" i="1" s="1"/>
  <c r="K29" i="1"/>
  <c r="K30" i="1"/>
  <c r="Q30" i="1" s="1"/>
  <c r="K31" i="1"/>
  <c r="K32" i="1"/>
  <c r="K33" i="1"/>
  <c r="Q33" i="1" s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Q41" i="1" s="1"/>
  <c r="K42" i="1"/>
  <c r="K43" i="1"/>
  <c r="Q43" i="1" s="1"/>
  <c r="K44" i="1"/>
  <c r="K45" i="1"/>
  <c r="Q45" i="1" s="1"/>
  <c r="K46" i="1"/>
  <c r="Q46" i="1" s="1"/>
  <c r="K47" i="1"/>
  <c r="Q47" i="1" s="1"/>
  <c r="K48" i="1"/>
  <c r="K49" i="1"/>
  <c r="Q49" i="1" s="1"/>
  <c r="K50" i="1"/>
  <c r="Q50" i="1" s="1"/>
  <c r="K51" i="1"/>
  <c r="Q51" i="1" s="1"/>
  <c r="K52" i="1"/>
  <c r="K53" i="1"/>
  <c r="Q53" i="1" s="1"/>
  <c r="K54" i="1"/>
  <c r="Q54" i="1" s="1"/>
  <c r="K55" i="1"/>
  <c r="K56" i="1"/>
  <c r="K57" i="1"/>
  <c r="Q57" i="1" s="1"/>
  <c r="K58" i="1"/>
  <c r="Q58" i="1" s="1"/>
  <c r="K59" i="1"/>
  <c r="Q59" i="1" s="1"/>
  <c r="K60" i="1"/>
  <c r="K61" i="1"/>
  <c r="Q61" i="1" s="1"/>
  <c r="K62" i="1"/>
  <c r="Q62" i="1" s="1"/>
  <c r="K63" i="1"/>
  <c r="K64" i="1"/>
  <c r="K65" i="1"/>
  <c r="Q65" i="1" s="1"/>
  <c r="K7" i="1"/>
  <c r="Q7" i="1" s="1"/>
  <c r="J9" i="1"/>
  <c r="J13" i="1"/>
  <c r="J17" i="1"/>
  <c r="J21" i="1"/>
  <c r="J25" i="1"/>
  <c r="J29" i="1"/>
  <c r="J33" i="1"/>
  <c r="J37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E6" i="1"/>
  <c r="F6" i="1"/>
  <c r="Q55" i="1" l="1"/>
  <c r="Q35" i="1"/>
  <c r="V6" i="1"/>
  <c r="Q63" i="1"/>
  <c r="Q19" i="1"/>
  <c r="Q37" i="1"/>
  <c r="Q21" i="1"/>
  <c r="Q23" i="1"/>
  <c r="O9" i="1"/>
  <c r="R9" i="1" s="1"/>
  <c r="Q29" i="1"/>
  <c r="Q13" i="1"/>
  <c r="Q31" i="1"/>
  <c r="Q15" i="1"/>
  <c r="Q44" i="1"/>
  <c r="AA20" i="1"/>
  <c r="AA28" i="1"/>
  <c r="AC60" i="1"/>
  <c r="AC16" i="1"/>
  <c r="AA62" i="1"/>
  <c r="AC56" i="1"/>
  <c r="AA54" i="1"/>
  <c r="AC52" i="1"/>
  <c r="AA36" i="1"/>
  <c r="AC12" i="1"/>
  <c r="AA9" i="1"/>
  <c r="AA58" i="1"/>
  <c r="AA19" i="1"/>
  <c r="AA27" i="1"/>
  <c r="AA35" i="1"/>
  <c r="AA43" i="1"/>
  <c r="P6" i="1"/>
  <c r="AA55" i="1"/>
  <c r="AA63" i="1"/>
  <c r="AC59" i="1"/>
  <c r="AC51" i="1"/>
  <c r="AC39" i="1"/>
  <c r="AC31" i="1"/>
  <c r="AC23" i="1"/>
  <c r="AA11" i="1"/>
  <c r="AA17" i="1"/>
  <c r="AA21" i="1"/>
  <c r="AA25" i="1"/>
  <c r="AA29" i="1"/>
  <c r="AA33" i="1"/>
  <c r="AA37" i="1"/>
  <c r="AA41" i="1"/>
  <c r="AA45" i="1"/>
  <c r="AC46" i="1"/>
  <c r="AC42" i="1"/>
  <c r="AC38" i="1"/>
  <c r="AC34" i="1"/>
  <c r="AC30" i="1"/>
  <c r="AC26" i="1"/>
  <c r="AC22" i="1"/>
  <c r="AC18" i="1"/>
  <c r="AC10" i="1"/>
  <c r="AA47" i="1"/>
  <c r="AA53" i="1"/>
  <c r="AA57" i="1"/>
  <c r="AA61" i="1"/>
  <c r="AA65" i="1"/>
  <c r="Y6" i="1"/>
  <c r="R44" i="1"/>
  <c r="O6" i="1"/>
  <c r="U6" i="1"/>
  <c r="T6" i="1"/>
  <c r="S6" i="1"/>
  <c r="K6" i="1"/>
  <c r="J6" i="1"/>
  <c r="I6" i="1"/>
  <c r="Q9" i="1" l="1"/>
  <c r="AC6" i="1"/>
</calcChain>
</file>

<file path=xl/sharedStrings.xml><?xml version="1.0" encoding="utf-8"?>
<sst xmlns="http://schemas.openxmlformats.org/spreadsheetml/2006/main" count="155" uniqueCount="91">
  <si>
    <t>Период: 29.05.2024 - 05.06.2024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</si>
  <si>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</si>
  <si>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</si>
  <si>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</si>
  <si>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</si>
  <si>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</si>
  <si>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</si>
  <si>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</si>
  <si>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</si>
  <si>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</si>
  <si>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</si>
  <si>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</si>
  <si>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</si>
  <si>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</si>
  <si>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</si>
  <si>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</si>
  <si>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</si>
  <si>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</si>
  <si>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</si>
  <si>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</si>
  <si>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</si>
  <si>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</si>
  <si>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</si>
  <si>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</si>
  <si>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</si>
  <si>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</si>
  <si>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</si>
  <si>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</si>
  <si>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</si>
  <si>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</si>
  <si>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</si>
  <si>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</si>
  <si>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</si>
  <si>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</si>
  <si>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</si>
  <si>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</si>
  <si>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</si>
  <si>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</si>
  <si>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</si>
  <si>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</si>
  <si>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</si>
  <si>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</si>
  <si>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</si>
  <si>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</si>
  <si>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</si>
  <si>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</si>
  <si>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</si>
  <si>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</si>
  <si>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</si>
  <si>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</si>
  <si>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</si>
  <si>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</si>
  <si>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</si>
  <si>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</si>
  <si>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</si>
  <si>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</si>
  <si>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</si>
  <si>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</si>
  <si>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</si>
  <si>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</si>
  <si>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</si>
  <si>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</si>
  <si>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</si>
  <si>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</si>
  <si>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</si>
  <si>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</si>
  <si>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</si>
  <si>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</si>
  <si>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</si>
  <si>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</si>
  <si>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</si>
  <si>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</si>
  <si>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</si>
  <si>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</si>
  <si>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</si>
  <si>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</si>
  <si>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</si>
  <si>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</si>
  <si>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</si>
  <si>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</si>
  <si>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</si>
  <si>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</si>
  <si>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</si>
  <si>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</si>
  <si>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</si>
  <si>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</si>
  <si>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</si>
  <si>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05,06,</t>
  </si>
  <si>
    <t>10,06,</t>
  </si>
  <si>
    <t>23,05,</t>
  </si>
  <si>
    <t>30,05,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</si>
</sst>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6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23.05.2024 - 30.05.2024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29,05,</v>
          </cell>
          <cell r="L5" t="str">
            <v>03,06,</v>
          </cell>
          <cell r="P5" t="str">
            <v>05,06,</v>
          </cell>
          <cell r="S5" t="str">
            <v>16,05,</v>
          </cell>
          <cell r="T5" t="str">
            <v>23,05,</v>
          </cell>
          <cell r="U5" t="str">
            <v>30,05,</v>
          </cell>
        </row>
        <row r="6">
          <cell r="E6">
            <v>52203.119999999995</v>
          </cell>
          <cell r="F6">
            <v>12927.77</v>
          </cell>
          <cell r="I6">
            <v>52559.509000000005</v>
          </cell>
          <cell r="J6">
            <v>-356.38900000000007</v>
          </cell>
          <cell r="K6">
            <v>26000</v>
          </cell>
          <cell r="L6">
            <v>18642</v>
          </cell>
          <cell r="M6">
            <v>0</v>
          </cell>
          <cell r="N6">
            <v>0</v>
          </cell>
          <cell r="O6">
            <v>7040.623999999998</v>
          </cell>
          <cell r="P6">
            <v>23540</v>
          </cell>
          <cell r="S6">
            <v>6955.0279999999984</v>
          </cell>
          <cell r="T6">
            <v>7510.5041999999994</v>
          </cell>
          <cell r="U6">
            <v>6280.2000000000007</v>
          </cell>
          <cell r="V6">
            <v>17000</v>
          </cell>
          <cell r="W6">
            <v>0</v>
          </cell>
          <cell r="X6">
            <v>0</v>
          </cell>
          <cell r="Y6">
            <v>23540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-379</v>
          </cell>
          <cell r="D7">
            <v>540</v>
          </cell>
          <cell r="E7">
            <v>525</v>
          </cell>
          <cell r="F7">
            <v>-384</v>
          </cell>
          <cell r="G7">
            <v>0</v>
          </cell>
          <cell r="H7">
            <v>0</v>
          </cell>
          <cell r="I7">
            <v>550</v>
          </cell>
          <cell r="J7">
            <v>-25</v>
          </cell>
          <cell r="K7">
            <v>0</v>
          </cell>
          <cell r="L7">
            <v>0</v>
          </cell>
          <cell r="O7">
            <v>105</v>
          </cell>
          <cell r="Q7">
            <v>-3.657142857142857</v>
          </cell>
          <cell r="R7">
            <v>-3.657142857142857</v>
          </cell>
          <cell r="S7">
            <v>104.6</v>
          </cell>
          <cell r="T7">
            <v>102.2</v>
          </cell>
          <cell r="U7">
            <v>128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442</v>
          </cell>
          <cell r="D8">
            <v>500</v>
          </cell>
          <cell r="E8">
            <v>328</v>
          </cell>
          <cell r="F8">
            <v>123</v>
          </cell>
          <cell r="G8">
            <v>1</v>
          </cell>
          <cell r="H8">
            <v>180</v>
          </cell>
          <cell r="I8">
            <v>340</v>
          </cell>
          <cell r="J8">
            <v>-12</v>
          </cell>
          <cell r="K8">
            <v>480</v>
          </cell>
          <cell r="L8">
            <v>0</v>
          </cell>
          <cell r="O8">
            <v>65.599999999999994</v>
          </cell>
          <cell r="P8">
            <v>180</v>
          </cell>
          <cell r="Q8">
            <v>11.935975609756099</v>
          </cell>
          <cell r="R8">
            <v>1.8750000000000002</v>
          </cell>
          <cell r="S8">
            <v>76.2</v>
          </cell>
          <cell r="T8">
            <v>76.8</v>
          </cell>
          <cell r="U8">
            <v>96</v>
          </cell>
          <cell r="V8">
            <v>0</v>
          </cell>
          <cell r="Y8">
            <v>180</v>
          </cell>
          <cell r="Z8">
            <v>0</v>
          </cell>
          <cell r="AA8">
            <v>15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1414</v>
          </cell>
          <cell r="D9">
            <v>19364</v>
          </cell>
          <cell r="E9">
            <v>2457</v>
          </cell>
          <cell r="F9">
            <v>382</v>
          </cell>
          <cell r="G9" t="str">
            <v>пуд,яб</v>
          </cell>
          <cell r="H9">
            <v>180</v>
          </cell>
          <cell r="I9">
            <v>2543</v>
          </cell>
          <cell r="J9">
            <v>-86</v>
          </cell>
          <cell r="K9">
            <v>840</v>
          </cell>
          <cell r="L9">
            <v>720</v>
          </cell>
          <cell r="O9">
            <v>217.8</v>
          </cell>
          <cell r="P9">
            <v>600</v>
          </cell>
          <cell r="Q9">
            <v>11.671258034894398</v>
          </cell>
          <cell r="R9">
            <v>1.7539026629935719</v>
          </cell>
          <cell r="S9">
            <v>237.4</v>
          </cell>
          <cell r="T9">
            <v>237.2</v>
          </cell>
          <cell r="U9">
            <v>161</v>
          </cell>
          <cell r="V9">
            <v>1368</v>
          </cell>
          <cell r="Y9">
            <v>600</v>
          </cell>
          <cell r="Z9" t="str">
            <v>апр яб</v>
          </cell>
          <cell r="AA9">
            <v>50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1393</v>
          </cell>
          <cell r="D10">
            <v>6101</v>
          </cell>
          <cell r="E10">
            <v>2564</v>
          </cell>
          <cell r="F10">
            <v>322</v>
          </cell>
          <cell r="G10" t="str">
            <v>пуд</v>
          </cell>
          <cell r="H10">
            <v>180</v>
          </cell>
          <cell r="I10">
            <v>2632</v>
          </cell>
          <cell r="J10">
            <v>-68</v>
          </cell>
          <cell r="K10">
            <v>960</v>
          </cell>
          <cell r="L10">
            <v>720</v>
          </cell>
          <cell r="O10">
            <v>251.2</v>
          </cell>
          <cell r="P10">
            <v>840</v>
          </cell>
          <cell r="Q10">
            <v>11.313694267515924</v>
          </cell>
          <cell r="R10">
            <v>1.2818471337579618</v>
          </cell>
          <cell r="S10">
            <v>241.8</v>
          </cell>
          <cell r="T10">
            <v>257</v>
          </cell>
          <cell r="U10">
            <v>340</v>
          </cell>
          <cell r="V10">
            <v>1308</v>
          </cell>
          <cell r="Y10">
            <v>840</v>
          </cell>
          <cell r="Z10">
            <v>0</v>
          </cell>
          <cell r="AA10">
            <v>70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530</v>
          </cell>
          <cell r="D11">
            <v>1392</v>
          </cell>
          <cell r="E11">
            <v>358</v>
          </cell>
          <cell r="F11">
            <v>174</v>
          </cell>
          <cell r="G11">
            <v>1</v>
          </cell>
          <cell r="H11">
            <v>180</v>
          </cell>
          <cell r="I11">
            <v>388</v>
          </cell>
          <cell r="J11">
            <v>-30</v>
          </cell>
          <cell r="K11">
            <v>120</v>
          </cell>
          <cell r="L11">
            <v>480</v>
          </cell>
          <cell r="O11">
            <v>71.599999999999994</v>
          </cell>
          <cell r="P11">
            <v>120</v>
          </cell>
          <cell r="Q11">
            <v>12.486033519553073</v>
          </cell>
          <cell r="R11">
            <v>2.4301675977653634</v>
          </cell>
          <cell r="S11">
            <v>69.599999999999994</v>
          </cell>
          <cell r="T11">
            <v>57.4</v>
          </cell>
          <cell r="U11">
            <v>84</v>
          </cell>
          <cell r="V11">
            <v>0</v>
          </cell>
          <cell r="Y11">
            <v>120</v>
          </cell>
          <cell r="Z11">
            <v>0</v>
          </cell>
          <cell r="AA11">
            <v>5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149.499</v>
          </cell>
          <cell r="D12">
            <v>333.50099999999998</v>
          </cell>
          <cell r="E12">
            <v>183.7</v>
          </cell>
          <cell r="F12">
            <v>47.3</v>
          </cell>
          <cell r="G12">
            <v>1</v>
          </cell>
          <cell r="H12" t="e">
            <v>#N/A</v>
          </cell>
          <cell r="I12">
            <v>189.30199999999999</v>
          </cell>
          <cell r="J12">
            <v>-5.6020000000000039</v>
          </cell>
          <cell r="K12">
            <v>180</v>
          </cell>
          <cell r="L12">
            <v>30</v>
          </cell>
          <cell r="O12">
            <v>36.739999999999995</v>
          </cell>
          <cell r="P12">
            <v>150</v>
          </cell>
          <cell r="Q12">
            <v>11.086009798584652</v>
          </cell>
          <cell r="R12">
            <v>1.2874251497005988</v>
          </cell>
          <cell r="S12">
            <v>33.739999999999995</v>
          </cell>
          <cell r="T12">
            <v>42.6</v>
          </cell>
          <cell r="U12">
            <v>63.7</v>
          </cell>
          <cell r="V12">
            <v>0</v>
          </cell>
          <cell r="Y12">
            <v>150</v>
          </cell>
          <cell r="Z12" t="e">
            <v>#N/A</v>
          </cell>
          <cell r="AA12">
            <v>50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4.4000000000000004</v>
          </cell>
          <cell r="D13">
            <v>6.7</v>
          </cell>
          <cell r="E13">
            <v>7.4</v>
          </cell>
          <cell r="F13">
            <v>-3.7</v>
          </cell>
          <cell r="G13" t="str">
            <v>выв</v>
          </cell>
          <cell r="H13" t="e">
            <v>#N/A</v>
          </cell>
          <cell r="I13">
            <v>31.6</v>
          </cell>
          <cell r="J13">
            <v>-24.200000000000003</v>
          </cell>
          <cell r="K13">
            <v>0</v>
          </cell>
          <cell r="L13">
            <v>0</v>
          </cell>
          <cell r="O13">
            <v>1.48</v>
          </cell>
          <cell r="Q13">
            <v>-2.5</v>
          </cell>
          <cell r="R13">
            <v>-2.5</v>
          </cell>
          <cell r="S13">
            <v>2.2199999999999998</v>
          </cell>
          <cell r="T13">
            <v>17.619999999999997</v>
          </cell>
          <cell r="U13">
            <v>0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243.8</v>
          </cell>
          <cell r="D14">
            <v>355.2</v>
          </cell>
          <cell r="E14">
            <v>214.2</v>
          </cell>
          <cell r="F14">
            <v>107.3</v>
          </cell>
          <cell r="G14">
            <v>1</v>
          </cell>
          <cell r="H14" t="e">
            <v>#N/A</v>
          </cell>
          <cell r="I14">
            <v>213.803</v>
          </cell>
          <cell r="J14">
            <v>0.39699999999999136</v>
          </cell>
          <cell r="K14">
            <v>200</v>
          </cell>
          <cell r="L14">
            <v>60</v>
          </cell>
          <cell r="O14">
            <v>42.839999999999996</v>
          </cell>
          <cell r="P14">
            <v>120</v>
          </cell>
          <cell r="Q14">
            <v>11.374883286647993</v>
          </cell>
          <cell r="R14">
            <v>2.5046685340802988</v>
          </cell>
          <cell r="S14">
            <v>45.160000000000004</v>
          </cell>
          <cell r="T14">
            <v>55.5</v>
          </cell>
          <cell r="U14">
            <v>40.700000000000003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12.499000000000001</v>
          </cell>
          <cell r="D15">
            <v>17.100999999999999</v>
          </cell>
          <cell r="E15">
            <v>3.7</v>
          </cell>
          <cell r="F15">
            <v>11.1</v>
          </cell>
          <cell r="G15" t="str">
            <v>выв</v>
          </cell>
          <cell r="H15" t="e">
            <v>#N/A</v>
          </cell>
          <cell r="I15">
            <v>14.8</v>
          </cell>
          <cell r="J15">
            <v>-11.100000000000001</v>
          </cell>
          <cell r="K15">
            <v>0</v>
          </cell>
          <cell r="L15">
            <v>0</v>
          </cell>
          <cell r="O15">
            <v>0.74</v>
          </cell>
          <cell r="Q15">
            <v>15</v>
          </cell>
          <cell r="R15">
            <v>15</v>
          </cell>
          <cell r="S15">
            <v>1.48</v>
          </cell>
          <cell r="T15">
            <v>0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14.5</v>
          </cell>
          <cell r="D16">
            <v>29.9</v>
          </cell>
          <cell r="E16">
            <v>25.9</v>
          </cell>
          <cell r="G16">
            <v>1</v>
          </cell>
          <cell r="H16" t="e">
            <v>#N/A</v>
          </cell>
          <cell r="I16">
            <v>70.599999999999994</v>
          </cell>
          <cell r="J16">
            <v>-44.699999999999996</v>
          </cell>
          <cell r="K16">
            <v>60</v>
          </cell>
          <cell r="L16">
            <v>30</v>
          </cell>
          <cell r="O16">
            <v>5.18</v>
          </cell>
          <cell r="Q16">
            <v>17.374517374517374</v>
          </cell>
          <cell r="R16">
            <v>0</v>
          </cell>
          <cell r="S16">
            <v>4.4399999999999995</v>
          </cell>
          <cell r="T16">
            <v>6.6599999999999993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134</v>
          </cell>
          <cell r="D17">
            <v>350</v>
          </cell>
          <cell r="E17">
            <v>138</v>
          </cell>
          <cell r="F17">
            <v>87.5</v>
          </cell>
          <cell r="G17">
            <v>1</v>
          </cell>
          <cell r="H17" t="e">
            <v>#N/A</v>
          </cell>
          <cell r="I17">
            <v>137.01</v>
          </cell>
          <cell r="J17">
            <v>0.99000000000000909</v>
          </cell>
          <cell r="K17">
            <v>100</v>
          </cell>
          <cell r="L17">
            <v>70</v>
          </cell>
          <cell r="O17">
            <v>27.6</v>
          </cell>
          <cell r="P17">
            <v>60</v>
          </cell>
          <cell r="Q17">
            <v>11.503623188405797</v>
          </cell>
          <cell r="R17">
            <v>3.1702898550724634</v>
          </cell>
          <cell r="S17">
            <v>24.2</v>
          </cell>
          <cell r="T17">
            <v>33</v>
          </cell>
          <cell r="U17">
            <v>22</v>
          </cell>
          <cell r="V17">
            <v>0</v>
          </cell>
          <cell r="Y17">
            <v>60</v>
          </cell>
          <cell r="Z17" t="e">
            <v>#N/A</v>
          </cell>
          <cell r="AA17">
            <v>10.909090909090908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374</v>
          </cell>
          <cell r="D18">
            <v>1196</v>
          </cell>
          <cell r="E18">
            <v>394</v>
          </cell>
          <cell r="F18">
            <v>271</v>
          </cell>
          <cell r="G18">
            <v>1</v>
          </cell>
          <cell r="H18">
            <v>180</v>
          </cell>
          <cell r="I18">
            <v>417</v>
          </cell>
          <cell r="J18">
            <v>-23</v>
          </cell>
          <cell r="K18">
            <v>360</v>
          </cell>
          <cell r="L18">
            <v>0</v>
          </cell>
          <cell r="O18">
            <v>78.8</v>
          </cell>
          <cell r="P18">
            <v>240</v>
          </cell>
          <cell r="Q18">
            <v>11.053299492385786</v>
          </cell>
          <cell r="R18">
            <v>3.4390862944162439</v>
          </cell>
          <cell r="S18">
            <v>85.6</v>
          </cell>
          <cell r="T18">
            <v>110</v>
          </cell>
          <cell r="U18">
            <v>126</v>
          </cell>
          <cell r="V18">
            <v>0</v>
          </cell>
          <cell r="Y18">
            <v>240</v>
          </cell>
          <cell r="Z18" t="str">
            <v>апр яб</v>
          </cell>
          <cell r="AA18">
            <v>20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823</v>
          </cell>
          <cell r="D19">
            <v>7219</v>
          </cell>
          <cell r="E19">
            <v>2145</v>
          </cell>
          <cell r="F19">
            <v>492</v>
          </cell>
          <cell r="G19" t="str">
            <v>пуд</v>
          </cell>
          <cell r="H19">
            <v>180</v>
          </cell>
          <cell r="I19">
            <v>2130</v>
          </cell>
          <cell r="J19">
            <v>15</v>
          </cell>
          <cell r="K19">
            <v>720</v>
          </cell>
          <cell r="L19">
            <v>240</v>
          </cell>
          <cell r="O19">
            <v>160.19999999999999</v>
          </cell>
          <cell r="P19">
            <v>360</v>
          </cell>
          <cell r="Q19">
            <v>11.310861423220974</v>
          </cell>
          <cell r="R19">
            <v>3.071161048689139</v>
          </cell>
          <cell r="S19">
            <v>172.6</v>
          </cell>
          <cell r="T19">
            <v>206.2</v>
          </cell>
          <cell r="U19">
            <v>115</v>
          </cell>
          <cell r="V19">
            <v>1344</v>
          </cell>
          <cell r="Y19">
            <v>360</v>
          </cell>
          <cell r="Z19" t="str">
            <v>апр яб</v>
          </cell>
          <cell r="AA19">
            <v>30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55.1</v>
          </cell>
          <cell r="D20">
            <v>133.6</v>
          </cell>
          <cell r="E20">
            <v>90</v>
          </cell>
          <cell r="F20">
            <v>21.6</v>
          </cell>
          <cell r="G20">
            <v>1</v>
          </cell>
          <cell r="H20" t="e">
            <v>#N/A</v>
          </cell>
          <cell r="I20">
            <v>102.602</v>
          </cell>
          <cell r="J20">
            <v>-12.602000000000004</v>
          </cell>
          <cell r="K20">
            <v>80</v>
          </cell>
          <cell r="L20">
            <v>80</v>
          </cell>
          <cell r="O20">
            <v>18</v>
          </cell>
          <cell r="P20">
            <v>30</v>
          </cell>
          <cell r="Q20">
            <v>11.755555555555555</v>
          </cell>
          <cell r="R20">
            <v>1.2000000000000002</v>
          </cell>
          <cell r="S20">
            <v>13.7</v>
          </cell>
          <cell r="T20">
            <v>19.5</v>
          </cell>
          <cell r="U20">
            <v>19.8</v>
          </cell>
          <cell r="V20">
            <v>0</v>
          </cell>
          <cell r="Y20">
            <v>30</v>
          </cell>
          <cell r="Z20">
            <v>0</v>
          </cell>
          <cell r="AA20">
            <v>16.666666666666668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154.499</v>
          </cell>
          <cell r="D21">
            <v>108.20099999999999</v>
          </cell>
          <cell r="E21">
            <v>185</v>
          </cell>
          <cell r="G21">
            <v>1</v>
          </cell>
          <cell r="H21" t="e">
            <v>#N/A</v>
          </cell>
          <cell r="I21">
            <v>186.40299999999999</v>
          </cell>
          <cell r="J21">
            <v>-1.4029999999999916</v>
          </cell>
          <cell r="K21">
            <v>140</v>
          </cell>
          <cell r="L21">
            <v>150</v>
          </cell>
          <cell r="O21">
            <v>37</v>
          </cell>
          <cell r="P21">
            <v>120</v>
          </cell>
          <cell r="Q21">
            <v>11.081081081081081</v>
          </cell>
          <cell r="R21">
            <v>0</v>
          </cell>
          <cell r="S21">
            <v>30.339999999999996</v>
          </cell>
          <cell r="T21">
            <v>34.78</v>
          </cell>
          <cell r="U21">
            <v>48.1</v>
          </cell>
          <cell r="V21">
            <v>0</v>
          </cell>
          <cell r="Y21">
            <v>120</v>
          </cell>
          <cell r="Z21" t="e">
            <v>#N/A</v>
          </cell>
          <cell r="AA21">
            <v>32.432432432432428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2335</v>
          </cell>
          <cell r="D22">
            <v>9558</v>
          </cell>
          <cell r="E22">
            <v>2358</v>
          </cell>
          <cell r="F22">
            <v>787</v>
          </cell>
          <cell r="G22" t="str">
            <v>пуд</v>
          </cell>
          <cell r="H22">
            <v>180</v>
          </cell>
          <cell r="I22">
            <v>2355</v>
          </cell>
          <cell r="J22">
            <v>3</v>
          </cell>
          <cell r="K22">
            <v>1740</v>
          </cell>
          <cell r="L22">
            <v>1500</v>
          </cell>
          <cell r="O22">
            <v>471.6</v>
          </cell>
          <cell r="P22">
            <v>1200</v>
          </cell>
          <cell r="Q22">
            <v>11.083545377438506</v>
          </cell>
          <cell r="R22">
            <v>1.6687871077184053</v>
          </cell>
          <cell r="S22">
            <v>439.8</v>
          </cell>
          <cell r="T22">
            <v>489</v>
          </cell>
          <cell r="U22">
            <v>310</v>
          </cell>
          <cell r="V22">
            <v>0</v>
          </cell>
          <cell r="Y22">
            <v>1200</v>
          </cell>
          <cell r="Z22" t="str">
            <v>апр яб</v>
          </cell>
          <cell r="AA22">
            <v>100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1841</v>
          </cell>
          <cell r="D23">
            <v>6964</v>
          </cell>
          <cell r="E23">
            <v>1546</v>
          </cell>
          <cell r="F23">
            <v>536</v>
          </cell>
          <cell r="G23" t="str">
            <v>яб</v>
          </cell>
          <cell r="H23">
            <v>180</v>
          </cell>
          <cell r="I23">
            <v>1573</v>
          </cell>
          <cell r="J23">
            <v>-27</v>
          </cell>
          <cell r="K23">
            <v>1200</v>
          </cell>
          <cell r="L23">
            <v>900</v>
          </cell>
          <cell r="O23">
            <v>309.2</v>
          </cell>
          <cell r="P23">
            <v>840</v>
          </cell>
          <cell r="Q23">
            <v>11.241914618369988</v>
          </cell>
          <cell r="R23">
            <v>1.7335058214747736</v>
          </cell>
          <cell r="S23">
            <v>313</v>
          </cell>
          <cell r="T23">
            <v>329.8</v>
          </cell>
          <cell r="U23">
            <v>244</v>
          </cell>
          <cell r="V23">
            <v>0</v>
          </cell>
          <cell r="Y23">
            <v>840</v>
          </cell>
          <cell r="Z23" t="str">
            <v>апр яб</v>
          </cell>
          <cell r="AA23">
            <v>140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1763</v>
          </cell>
          <cell r="D24">
            <v>10281</v>
          </cell>
          <cell r="E24">
            <v>2027</v>
          </cell>
          <cell r="F24">
            <v>924</v>
          </cell>
          <cell r="G24">
            <v>1</v>
          </cell>
          <cell r="H24">
            <v>180</v>
          </cell>
          <cell r="I24">
            <v>1964</v>
          </cell>
          <cell r="J24">
            <v>63</v>
          </cell>
          <cell r="K24">
            <v>1320</v>
          </cell>
          <cell r="L24">
            <v>1200</v>
          </cell>
          <cell r="O24">
            <v>405.4</v>
          </cell>
          <cell r="P24">
            <v>1200</v>
          </cell>
          <cell r="Q24">
            <v>11.455352738036508</v>
          </cell>
          <cell r="R24">
            <v>2.27923038973853</v>
          </cell>
          <cell r="S24">
            <v>356.8</v>
          </cell>
          <cell r="T24">
            <v>436.4</v>
          </cell>
          <cell r="U24">
            <v>266</v>
          </cell>
          <cell r="V24">
            <v>0</v>
          </cell>
          <cell r="Y24">
            <v>1200</v>
          </cell>
          <cell r="Z24" t="str">
            <v>апр яб</v>
          </cell>
          <cell r="AA24">
            <v>100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685</v>
          </cell>
          <cell r="D25">
            <v>1173</v>
          </cell>
          <cell r="E25">
            <v>594</v>
          </cell>
          <cell r="F25">
            <v>183</v>
          </cell>
          <cell r="G25" t="str">
            <v>нов</v>
          </cell>
          <cell r="H25" t="e">
            <v>#N/A</v>
          </cell>
          <cell r="I25">
            <v>622</v>
          </cell>
          <cell r="J25">
            <v>-28</v>
          </cell>
          <cell r="K25">
            <v>480</v>
          </cell>
          <cell r="L25">
            <v>240</v>
          </cell>
          <cell r="O25">
            <v>118.8</v>
          </cell>
          <cell r="P25">
            <v>480</v>
          </cell>
          <cell r="Q25">
            <v>11.641414141414142</v>
          </cell>
          <cell r="R25">
            <v>1.5404040404040404</v>
          </cell>
          <cell r="S25">
            <v>123.2</v>
          </cell>
          <cell r="T25">
            <v>127.2</v>
          </cell>
          <cell r="U25">
            <v>168</v>
          </cell>
          <cell r="V25">
            <v>0</v>
          </cell>
          <cell r="Y25">
            <v>480</v>
          </cell>
          <cell r="Z25" t="e">
            <v>#N/A</v>
          </cell>
          <cell r="AA25">
            <v>40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513.99900000000002</v>
          </cell>
          <cell r="D26">
            <v>761.00099999999998</v>
          </cell>
          <cell r="E26">
            <v>453</v>
          </cell>
          <cell r="F26">
            <v>66</v>
          </cell>
          <cell r="G26">
            <v>1</v>
          </cell>
          <cell r="H26" t="e">
            <v>#N/A</v>
          </cell>
          <cell r="I26">
            <v>510</v>
          </cell>
          <cell r="J26">
            <v>-57</v>
          </cell>
          <cell r="K26">
            <v>480</v>
          </cell>
          <cell r="L26">
            <v>600</v>
          </cell>
          <cell r="O26">
            <v>90.6</v>
          </cell>
          <cell r="P26">
            <v>200</v>
          </cell>
          <cell r="Q26">
            <v>14.856512141280355</v>
          </cell>
          <cell r="R26">
            <v>0.72847682119205304</v>
          </cell>
          <cell r="S26">
            <v>91.8</v>
          </cell>
          <cell r="T26">
            <v>99.400199999999998</v>
          </cell>
          <cell r="U26">
            <v>83</v>
          </cell>
          <cell r="V26">
            <v>0</v>
          </cell>
          <cell r="Y26">
            <v>200</v>
          </cell>
          <cell r="Z26" t="e">
            <v>#N/A</v>
          </cell>
          <cell r="AA26">
            <v>33.333333333333336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392</v>
          </cell>
          <cell r="D27">
            <v>1197</v>
          </cell>
          <cell r="E27">
            <v>167</v>
          </cell>
          <cell r="F27">
            <v>185</v>
          </cell>
          <cell r="G27" t="str">
            <v>яб</v>
          </cell>
          <cell r="H27">
            <v>180</v>
          </cell>
          <cell r="I27">
            <v>170</v>
          </cell>
          <cell r="J27">
            <v>-3</v>
          </cell>
          <cell r="K27">
            <v>120</v>
          </cell>
          <cell r="L27">
            <v>0</v>
          </cell>
          <cell r="O27">
            <v>33.4</v>
          </cell>
          <cell r="P27">
            <v>200</v>
          </cell>
          <cell r="Q27">
            <v>15.119760479041917</v>
          </cell>
          <cell r="R27">
            <v>5.5389221556886232</v>
          </cell>
          <cell r="S27">
            <v>40.6</v>
          </cell>
          <cell r="T27">
            <v>50.6</v>
          </cell>
          <cell r="U27">
            <v>13</v>
          </cell>
          <cell r="V27">
            <v>0</v>
          </cell>
          <cell r="Y27">
            <v>200</v>
          </cell>
          <cell r="Z27" t="str">
            <v>апр яб</v>
          </cell>
          <cell r="AA27">
            <v>25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115</v>
          </cell>
          <cell r="D28">
            <v>252</v>
          </cell>
          <cell r="E28">
            <v>93</v>
          </cell>
          <cell r="F28">
            <v>38</v>
          </cell>
          <cell r="G28">
            <v>1</v>
          </cell>
          <cell r="H28" t="e">
            <v>#N/A</v>
          </cell>
          <cell r="I28">
            <v>97</v>
          </cell>
          <cell r="J28">
            <v>-4</v>
          </cell>
          <cell r="K28">
            <v>80</v>
          </cell>
          <cell r="L28">
            <v>32</v>
          </cell>
          <cell r="O28">
            <v>18.600000000000001</v>
          </cell>
          <cell r="P28">
            <v>80</v>
          </cell>
          <cell r="Q28">
            <v>12.365591397849462</v>
          </cell>
          <cell r="R28">
            <v>2.043010752688172</v>
          </cell>
          <cell r="S28">
            <v>11.8</v>
          </cell>
          <cell r="T28">
            <v>14.4</v>
          </cell>
          <cell r="U28">
            <v>23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651</v>
          </cell>
          <cell r="D29">
            <v>4394</v>
          </cell>
          <cell r="E29">
            <v>938</v>
          </cell>
          <cell r="F29">
            <v>368</v>
          </cell>
          <cell r="G29">
            <v>1</v>
          </cell>
          <cell r="H29" t="e">
            <v>#N/A</v>
          </cell>
          <cell r="I29">
            <v>965</v>
          </cell>
          <cell r="J29">
            <v>-27</v>
          </cell>
          <cell r="K29">
            <v>640</v>
          </cell>
          <cell r="L29">
            <v>480</v>
          </cell>
          <cell r="O29">
            <v>187.6</v>
          </cell>
          <cell r="P29">
            <v>600</v>
          </cell>
          <cell r="Q29">
            <v>11.130063965884862</v>
          </cell>
          <cell r="R29">
            <v>1.9616204690831558</v>
          </cell>
          <cell r="S29">
            <v>148.6</v>
          </cell>
          <cell r="T29">
            <v>197.4</v>
          </cell>
          <cell r="U29">
            <v>53</v>
          </cell>
          <cell r="V29">
            <v>0</v>
          </cell>
          <cell r="Y29">
            <v>600</v>
          </cell>
          <cell r="Z29" t="str">
            <v>апр яб</v>
          </cell>
          <cell r="AA29">
            <v>75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217</v>
          </cell>
          <cell r="D30">
            <v>523</v>
          </cell>
          <cell r="E30">
            <v>199</v>
          </cell>
          <cell r="F30">
            <v>47</v>
          </cell>
          <cell r="G30">
            <v>0</v>
          </cell>
          <cell r="H30" t="e">
            <v>#N/A</v>
          </cell>
          <cell r="I30">
            <v>205</v>
          </cell>
          <cell r="J30">
            <v>-6</v>
          </cell>
          <cell r="K30">
            <v>160</v>
          </cell>
          <cell r="L30">
            <v>80</v>
          </cell>
          <cell r="O30">
            <v>39.799999999999997</v>
          </cell>
          <cell r="P30">
            <v>160</v>
          </cell>
          <cell r="Q30">
            <v>11.231155778894474</v>
          </cell>
          <cell r="R30">
            <v>1.1809045226130654</v>
          </cell>
          <cell r="S30">
            <v>31.6</v>
          </cell>
          <cell r="T30">
            <v>34.6</v>
          </cell>
          <cell r="U30">
            <v>64</v>
          </cell>
          <cell r="V30">
            <v>0</v>
          </cell>
          <cell r="Y30">
            <v>160</v>
          </cell>
          <cell r="Z30" t="str">
            <v>увел</v>
          </cell>
          <cell r="AA30">
            <v>10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420</v>
          </cell>
          <cell r="D31">
            <v>3390</v>
          </cell>
          <cell r="E31">
            <v>1359</v>
          </cell>
          <cell r="F31">
            <v>56</v>
          </cell>
          <cell r="G31">
            <v>1</v>
          </cell>
          <cell r="H31">
            <v>150</v>
          </cell>
          <cell r="I31">
            <v>1375</v>
          </cell>
          <cell r="J31">
            <v>-16</v>
          </cell>
          <cell r="K31">
            <v>240</v>
          </cell>
          <cell r="L31">
            <v>200</v>
          </cell>
          <cell r="O31">
            <v>68.599999999999994</v>
          </cell>
          <cell r="P31">
            <v>280</v>
          </cell>
          <cell r="Q31">
            <v>11.311953352769681</v>
          </cell>
          <cell r="R31">
            <v>0.81632653061224492</v>
          </cell>
          <cell r="S31">
            <v>68.400000000000006</v>
          </cell>
          <cell r="T31">
            <v>66</v>
          </cell>
          <cell r="U31">
            <v>89</v>
          </cell>
          <cell r="V31">
            <v>1016</v>
          </cell>
          <cell r="Y31">
            <v>280</v>
          </cell>
          <cell r="Z31">
            <v>0</v>
          </cell>
          <cell r="AA31">
            <v>35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1160</v>
          </cell>
          <cell r="D32">
            <v>6503</v>
          </cell>
          <cell r="E32">
            <v>1174</v>
          </cell>
          <cell r="F32">
            <v>540</v>
          </cell>
          <cell r="G32">
            <v>0</v>
          </cell>
          <cell r="H32" t="e">
            <v>#N/A</v>
          </cell>
          <cell r="I32">
            <v>1127</v>
          </cell>
          <cell r="J32">
            <v>47</v>
          </cell>
          <cell r="K32">
            <v>800</v>
          </cell>
          <cell r="L32">
            <v>480</v>
          </cell>
          <cell r="O32">
            <v>234.8</v>
          </cell>
          <cell r="P32">
            <v>800</v>
          </cell>
          <cell r="Q32">
            <v>11.158432708688245</v>
          </cell>
          <cell r="R32">
            <v>2.2998296422487221</v>
          </cell>
          <cell r="S32">
            <v>218</v>
          </cell>
          <cell r="T32">
            <v>251</v>
          </cell>
          <cell r="U32">
            <v>85</v>
          </cell>
          <cell r="V32">
            <v>0</v>
          </cell>
          <cell r="Y32">
            <v>800</v>
          </cell>
          <cell r="Z32" t="str">
            <v>апр яб</v>
          </cell>
          <cell r="AA32">
            <v>50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167</v>
          </cell>
          <cell r="D33">
            <v>480</v>
          </cell>
          <cell r="E33">
            <v>218</v>
          </cell>
          <cell r="F33">
            <v>12</v>
          </cell>
          <cell r="G33">
            <v>1</v>
          </cell>
          <cell r="H33" t="e">
            <v>#N/A</v>
          </cell>
          <cell r="I33">
            <v>266</v>
          </cell>
          <cell r="J33">
            <v>-48</v>
          </cell>
          <cell r="K33">
            <v>280</v>
          </cell>
          <cell r="L33">
            <v>120</v>
          </cell>
          <cell r="O33">
            <v>43.6</v>
          </cell>
          <cell r="P33">
            <v>120</v>
          </cell>
          <cell r="Q33">
            <v>12.20183486238532</v>
          </cell>
          <cell r="R33">
            <v>0.27522935779816515</v>
          </cell>
          <cell r="S33">
            <v>37.6</v>
          </cell>
          <cell r="T33">
            <v>48.6</v>
          </cell>
          <cell r="U33">
            <v>29</v>
          </cell>
          <cell r="V33">
            <v>0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424</v>
          </cell>
          <cell r="D34">
            <v>3335</v>
          </cell>
          <cell r="E34">
            <v>683</v>
          </cell>
          <cell r="F34">
            <v>371</v>
          </cell>
          <cell r="G34">
            <v>1</v>
          </cell>
          <cell r="H34" t="e">
            <v>#N/A</v>
          </cell>
          <cell r="I34">
            <v>687</v>
          </cell>
          <cell r="J34">
            <v>-4</v>
          </cell>
          <cell r="K34">
            <v>440</v>
          </cell>
          <cell r="L34">
            <v>280</v>
          </cell>
          <cell r="O34">
            <v>136.6</v>
          </cell>
          <cell r="P34">
            <v>600</v>
          </cell>
          <cell r="Q34">
            <v>12.379209370424597</v>
          </cell>
          <cell r="R34">
            <v>2.7159590043923867</v>
          </cell>
          <cell r="S34">
            <v>108.8</v>
          </cell>
          <cell r="T34">
            <v>152</v>
          </cell>
          <cell r="U34">
            <v>1</v>
          </cell>
          <cell r="V34">
            <v>0</v>
          </cell>
          <cell r="Y34">
            <v>600</v>
          </cell>
          <cell r="Z34">
            <v>0</v>
          </cell>
          <cell r="AA34">
            <v>75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1917</v>
          </cell>
          <cell r="D35">
            <v>28178</v>
          </cell>
          <cell r="E35">
            <v>5324</v>
          </cell>
          <cell r="F35">
            <v>795</v>
          </cell>
          <cell r="G35">
            <v>1</v>
          </cell>
          <cell r="H35">
            <v>150</v>
          </cell>
          <cell r="I35">
            <v>5400</v>
          </cell>
          <cell r="J35">
            <v>-76</v>
          </cell>
          <cell r="K35">
            <v>1480</v>
          </cell>
          <cell r="L35">
            <v>720</v>
          </cell>
          <cell r="O35">
            <v>410.4</v>
          </cell>
          <cell r="P35">
            <v>1800</v>
          </cell>
          <cell r="Q35">
            <v>11.683723196881092</v>
          </cell>
          <cell r="R35">
            <v>1.9371345029239768</v>
          </cell>
          <cell r="S35">
            <v>377.4</v>
          </cell>
          <cell r="T35">
            <v>438.6</v>
          </cell>
          <cell r="U35">
            <v>323</v>
          </cell>
          <cell r="V35">
            <v>3272</v>
          </cell>
          <cell r="Y35">
            <v>1800</v>
          </cell>
          <cell r="Z35" t="str">
            <v>апр яб</v>
          </cell>
          <cell r="AA35">
            <v>225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1170</v>
          </cell>
          <cell r="D36">
            <v>5087</v>
          </cell>
          <cell r="E36">
            <v>1319</v>
          </cell>
          <cell r="F36">
            <v>270</v>
          </cell>
          <cell r="G36">
            <v>1</v>
          </cell>
          <cell r="H36">
            <v>150</v>
          </cell>
          <cell r="I36">
            <v>1250</v>
          </cell>
          <cell r="J36">
            <v>69</v>
          </cell>
          <cell r="K36">
            <v>1040</v>
          </cell>
          <cell r="L36">
            <v>400</v>
          </cell>
          <cell r="O36">
            <v>263.8</v>
          </cell>
          <cell r="P36">
            <v>1200</v>
          </cell>
          <cell r="Q36">
            <v>11.031084154662622</v>
          </cell>
          <cell r="R36">
            <v>1.0235026535253979</v>
          </cell>
          <cell r="S36">
            <v>232.6</v>
          </cell>
          <cell r="T36">
            <v>275.8</v>
          </cell>
          <cell r="U36">
            <v>318</v>
          </cell>
          <cell r="V36">
            <v>0</v>
          </cell>
          <cell r="Y36">
            <v>1200</v>
          </cell>
          <cell r="Z36">
            <v>0</v>
          </cell>
          <cell r="AA36">
            <v>75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1514.99</v>
          </cell>
          <cell r="D37">
            <v>3565</v>
          </cell>
          <cell r="E37">
            <v>1315</v>
          </cell>
          <cell r="F37">
            <v>414.99</v>
          </cell>
          <cell r="G37">
            <v>1</v>
          </cell>
          <cell r="H37">
            <v>150</v>
          </cell>
          <cell r="I37">
            <v>1355</v>
          </cell>
          <cell r="J37">
            <v>-40</v>
          </cell>
          <cell r="K37">
            <v>1150</v>
          </cell>
          <cell r="L37">
            <v>530</v>
          </cell>
          <cell r="O37">
            <v>263</v>
          </cell>
          <cell r="P37">
            <v>1000</v>
          </cell>
          <cell r="Q37">
            <v>11.768022813688212</v>
          </cell>
          <cell r="R37">
            <v>1.5779087452471483</v>
          </cell>
          <cell r="S37">
            <v>273</v>
          </cell>
          <cell r="T37">
            <v>291</v>
          </cell>
          <cell r="U37">
            <v>280</v>
          </cell>
          <cell r="V37">
            <v>0</v>
          </cell>
          <cell r="Y37">
            <v>1000</v>
          </cell>
          <cell r="Z37">
            <v>0</v>
          </cell>
          <cell r="AA37">
            <v>200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2055</v>
          </cell>
          <cell r="D38">
            <v>15674</v>
          </cell>
          <cell r="E38">
            <v>4745</v>
          </cell>
          <cell r="F38">
            <v>650</v>
          </cell>
          <cell r="G38" t="str">
            <v>пуд,яб</v>
          </cell>
          <cell r="H38">
            <v>150</v>
          </cell>
          <cell r="I38">
            <v>4821</v>
          </cell>
          <cell r="J38">
            <v>-76</v>
          </cell>
          <cell r="K38">
            <v>1400</v>
          </cell>
          <cell r="L38">
            <v>600</v>
          </cell>
          <cell r="O38">
            <v>379.4</v>
          </cell>
          <cell r="P38">
            <v>1800</v>
          </cell>
          <cell r="Q38">
            <v>11.72904586188719</v>
          </cell>
          <cell r="R38">
            <v>1.713231418028466</v>
          </cell>
          <cell r="S38">
            <v>365.8</v>
          </cell>
          <cell r="T38">
            <v>402.4</v>
          </cell>
          <cell r="U38">
            <v>373</v>
          </cell>
          <cell r="V38">
            <v>2848</v>
          </cell>
          <cell r="Y38">
            <v>1800</v>
          </cell>
          <cell r="Z38" t="str">
            <v>апр яб</v>
          </cell>
          <cell r="AA38">
            <v>225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1442</v>
          </cell>
          <cell r="D39">
            <v>3475</v>
          </cell>
          <cell r="E39">
            <v>1181</v>
          </cell>
          <cell r="F39">
            <v>284</v>
          </cell>
          <cell r="G39">
            <v>1</v>
          </cell>
          <cell r="H39">
            <v>150</v>
          </cell>
          <cell r="I39">
            <v>1210</v>
          </cell>
          <cell r="J39">
            <v>-29</v>
          </cell>
          <cell r="K39">
            <v>800</v>
          </cell>
          <cell r="L39">
            <v>400</v>
          </cell>
          <cell r="O39">
            <v>236.2</v>
          </cell>
          <cell r="P39">
            <v>1200</v>
          </cell>
          <cell r="Q39">
            <v>11.363251481795089</v>
          </cell>
          <cell r="R39">
            <v>1.2023708721422524</v>
          </cell>
          <cell r="S39">
            <v>228.4</v>
          </cell>
          <cell r="T39">
            <v>220.2</v>
          </cell>
          <cell r="U39">
            <v>381</v>
          </cell>
          <cell r="V39">
            <v>0</v>
          </cell>
          <cell r="Y39">
            <v>1200</v>
          </cell>
          <cell r="Z39">
            <v>0</v>
          </cell>
          <cell r="AA39">
            <v>75</v>
          </cell>
          <cell r="AB39">
            <v>0.43</v>
          </cell>
        </row>
        <row r="40">
          <cell r="A40" t="str">
            <v>Пельмени Медвежьи ушки с фермерскими сливками 0,7кг  ПОКОМ</v>
          </cell>
          <cell r="B40" t="str">
            <v>шт</v>
          </cell>
          <cell r="C40">
            <v>189</v>
          </cell>
          <cell r="D40">
            <v>95</v>
          </cell>
          <cell r="E40">
            <v>136</v>
          </cell>
          <cell r="F40">
            <v>114</v>
          </cell>
          <cell r="G40" t="str">
            <v>нов</v>
          </cell>
          <cell r="H40" t="e">
            <v>#N/A</v>
          </cell>
          <cell r="I40">
            <v>146</v>
          </cell>
          <cell r="J40">
            <v>-10</v>
          </cell>
          <cell r="K40">
            <v>120</v>
          </cell>
          <cell r="L40">
            <v>0</v>
          </cell>
          <cell r="O40">
            <v>27.2</v>
          </cell>
          <cell r="P40">
            <v>80</v>
          </cell>
          <cell r="Q40">
            <v>11.544117647058824</v>
          </cell>
          <cell r="R40">
            <v>4.1911764705882355</v>
          </cell>
          <cell r="S40">
            <v>29.8</v>
          </cell>
          <cell r="T40">
            <v>31</v>
          </cell>
          <cell r="U40">
            <v>36</v>
          </cell>
          <cell r="V40">
            <v>0</v>
          </cell>
          <cell r="Y40">
            <v>80</v>
          </cell>
          <cell r="Z40" t="e">
            <v>#N/A</v>
          </cell>
          <cell r="AA40">
            <v>10</v>
          </cell>
          <cell r="AB40">
            <v>0.7</v>
          </cell>
        </row>
        <row r="41">
          <cell r="A41" t="str">
            <v>Пельмени Медвежьи ушки с фермерской свининой и говядиной Малые 0,7кг  ПОКОМ</v>
          </cell>
          <cell r="B41" t="str">
            <v>шт</v>
          </cell>
          <cell r="C41">
            <v>249</v>
          </cell>
          <cell r="D41">
            <v>75</v>
          </cell>
          <cell r="E41">
            <v>98</v>
          </cell>
          <cell r="F41">
            <v>80</v>
          </cell>
          <cell r="G41" t="str">
            <v>нов</v>
          </cell>
          <cell r="H41" t="e">
            <v>#N/A</v>
          </cell>
          <cell r="I41">
            <v>102</v>
          </cell>
          <cell r="J41">
            <v>-4</v>
          </cell>
          <cell r="K41">
            <v>0</v>
          </cell>
          <cell r="L41">
            <v>80</v>
          </cell>
          <cell r="O41">
            <v>19.600000000000001</v>
          </cell>
          <cell r="P41">
            <v>80</v>
          </cell>
          <cell r="Q41">
            <v>12.244897959183673</v>
          </cell>
          <cell r="R41">
            <v>4.0816326530612246</v>
          </cell>
          <cell r="S41">
            <v>33.200000000000003</v>
          </cell>
          <cell r="T41">
            <v>25</v>
          </cell>
          <cell r="U41">
            <v>19</v>
          </cell>
          <cell r="V41">
            <v>0</v>
          </cell>
          <cell r="Y41">
            <v>80</v>
          </cell>
          <cell r="Z41" t="e">
            <v>#N/A</v>
          </cell>
          <cell r="AA41">
            <v>10</v>
          </cell>
          <cell r="AB41">
            <v>0.7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129</v>
          </cell>
          <cell r="D42">
            <v>153</v>
          </cell>
          <cell r="E42">
            <v>152</v>
          </cell>
          <cell r="F42">
            <v>22</v>
          </cell>
          <cell r="G42">
            <v>1</v>
          </cell>
          <cell r="H42" t="e">
            <v>#N/A</v>
          </cell>
          <cell r="I42">
            <v>153</v>
          </cell>
          <cell r="J42">
            <v>-1</v>
          </cell>
          <cell r="K42">
            <v>120</v>
          </cell>
          <cell r="L42">
            <v>80</v>
          </cell>
          <cell r="O42">
            <v>30.4</v>
          </cell>
          <cell r="P42">
            <v>160</v>
          </cell>
          <cell r="Q42">
            <v>12.565789473684211</v>
          </cell>
          <cell r="R42">
            <v>0.72368421052631582</v>
          </cell>
          <cell r="S42">
            <v>22.2</v>
          </cell>
          <cell r="T42">
            <v>26</v>
          </cell>
          <cell r="U42">
            <v>43</v>
          </cell>
          <cell r="V42">
            <v>0</v>
          </cell>
          <cell r="Y42">
            <v>160</v>
          </cell>
          <cell r="Z42">
            <v>0</v>
          </cell>
          <cell r="AA42">
            <v>20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1524</v>
          </cell>
          <cell r="D43">
            <v>3992</v>
          </cell>
          <cell r="E43">
            <v>1281</v>
          </cell>
          <cell r="F43">
            <v>432</v>
          </cell>
          <cell r="G43">
            <v>1</v>
          </cell>
          <cell r="H43" t="e">
            <v>#N/A</v>
          </cell>
          <cell r="I43">
            <v>1286</v>
          </cell>
          <cell r="J43">
            <v>-5</v>
          </cell>
          <cell r="K43">
            <v>960</v>
          </cell>
          <cell r="L43">
            <v>560</v>
          </cell>
          <cell r="O43">
            <v>256.2</v>
          </cell>
          <cell r="P43">
            <v>960</v>
          </cell>
          <cell r="Q43">
            <v>11.366120218579235</v>
          </cell>
          <cell r="R43">
            <v>1.6861826697892273</v>
          </cell>
          <cell r="S43">
            <v>263.8</v>
          </cell>
          <cell r="T43">
            <v>273.60000000000002</v>
          </cell>
          <cell r="U43">
            <v>244</v>
          </cell>
          <cell r="V43">
            <v>0</v>
          </cell>
          <cell r="Y43">
            <v>960</v>
          </cell>
          <cell r="Z43">
            <v>0</v>
          </cell>
          <cell r="AA43">
            <v>120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1431</v>
          </cell>
          <cell r="D44">
            <v>502</v>
          </cell>
          <cell r="E44">
            <v>829</v>
          </cell>
          <cell r="F44">
            <v>300</v>
          </cell>
          <cell r="G44">
            <v>1</v>
          </cell>
          <cell r="H44">
            <v>180</v>
          </cell>
          <cell r="I44">
            <v>315</v>
          </cell>
          <cell r="J44">
            <v>514</v>
          </cell>
          <cell r="K44">
            <v>600</v>
          </cell>
          <cell r="L44">
            <v>320</v>
          </cell>
          <cell r="O44">
            <v>165.8</v>
          </cell>
          <cell r="P44">
            <v>680</v>
          </cell>
          <cell r="Q44">
            <v>11.459589867310012</v>
          </cell>
          <cell r="R44">
            <v>1.8094089264173703</v>
          </cell>
          <cell r="S44">
            <v>169.4</v>
          </cell>
          <cell r="T44">
            <v>165.8</v>
          </cell>
          <cell r="U44">
            <v>89</v>
          </cell>
          <cell r="V44">
            <v>0</v>
          </cell>
          <cell r="Y44">
            <v>680</v>
          </cell>
          <cell r="Z44">
            <v>0</v>
          </cell>
          <cell r="AA44">
            <v>85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598</v>
          </cell>
          <cell r="D45">
            <v>1847</v>
          </cell>
          <cell r="E45">
            <v>585</v>
          </cell>
          <cell r="F45">
            <v>10</v>
          </cell>
          <cell r="G45">
            <v>1</v>
          </cell>
          <cell r="H45">
            <v>90</v>
          </cell>
          <cell r="I45">
            <v>670.00300000000004</v>
          </cell>
          <cell r="J45">
            <v>-85.003000000000043</v>
          </cell>
          <cell r="K45">
            <v>440</v>
          </cell>
          <cell r="L45">
            <v>520</v>
          </cell>
          <cell r="O45">
            <v>117</v>
          </cell>
          <cell r="P45">
            <v>350</v>
          </cell>
          <cell r="Q45">
            <v>11.282051282051283</v>
          </cell>
          <cell r="R45">
            <v>8.5470085470085472E-2</v>
          </cell>
          <cell r="S45">
            <v>108</v>
          </cell>
          <cell r="T45">
            <v>115</v>
          </cell>
          <cell r="U45">
            <v>80</v>
          </cell>
          <cell r="V45">
            <v>0</v>
          </cell>
          <cell r="Y45">
            <v>350</v>
          </cell>
          <cell r="Z45">
            <v>0</v>
          </cell>
          <cell r="AA45">
            <v>70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787</v>
          </cell>
          <cell r="D46">
            <v>697</v>
          </cell>
          <cell r="E46">
            <v>591</v>
          </cell>
          <cell r="F46">
            <v>174</v>
          </cell>
          <cell r="G46">
            <v>1</v>
          </cell>
          <cell r="H46">
            <v>120</v>
          </cell>
          <cell r="I46">
            <v>626</v>
          </cell>
          <cell r="J46">
            <v>-35</v>
          </cell>
          <cell r="K46">
            <v>360</v>
          </cell>
          <cell r="L46">
            <v>300</v>
          </cell>
          <cell r="O46">
            <v>118.2</v>
          </cell>
          <cell r="P46">
            <v>550</v>
          </cell>
          <cell r="Q46">
            <v>11.70896785109983</v>
          </cell>
          <cell r="R46">
            <v>1.4720812182741116</v>
          </cell>
          <cell r="S46">
            <v>126.2</v>
          </cell>
          <cell r="T46">
            <v>117.6</v>
          </cell>
          <cell r="U46">
            <v>141</v>
          </cell>
          <cell r="V46">
            <v>0</v>
          </cell>
          <cell r="Y46">
            <v>550</v>
          </cell>
          <cell r="Z46">
            <v>0</v>
          </cell>
          <cell r="AA46">
            <v>110</v>
          </cell>
          <cell r="AB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597</v>
          </cell>
          <cell r="D47">
            <v>459</v>
          </cell>
          <cell r="E47">
            <v>22</v>
          </cell>
          <cell r="F47">
            <v>558</v>
          </cell>
          <cell r="G47" t="str">
            <v>замен</v>
          </cell>
          <cell r="H47" t="e">
            <v>#N/A</v>
          </cell>
          <cell r="I47">
            <v>24</v>
          </cell>
          <cell r="J47">
            <v>-2</v>
          </cell>
          <cell r="K47">
            <v>0</v>
          </cell>
          <cell r="L47">
            <v>0</v>
          </cell>
          <cell r="O47">
            <v>4.4000000000000004</v>
          </cell>
          <cell r="Q47">
            <v>126.81818181818181</v>
          </cell>
          <cell r="R47">
            <v>126.81818181818181</v>
          </cell>
          <cell r="S47">
            <v>4.4000000000000004</v>
          </cell>
          <cell r="T47">
            <v>10.4</v>
          </cell>
          <cell r="U47">
            <v>6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0.8</v>
          </cell>
        </row>
        <row r="48">
          <cell r="A48" t="str">
            <v>Смак-мени с картофелем и сочной грудинкой 1кг ТМ Зареченские ПОКОМ</v>
          </cell>
          <cell r="B48" t="str">
            <v>шт</v>
          </cell>
          <cell r="C48">
            <v>27</v>
          </cell>
          <cell r="D48">
            <v>22</v>
          </cell>
          <cell r="E48">
            <v>20</v>
          </cell>
          <cell r="F48">
            <v>12</v>
          </cell>
          <cell r="G48" t="str">
            <v>в30,05</v>
          </cell>
          <cell r="H48" t="e">
            <v>#N/A</v>
          </cell>
          <cell r="I48">
            <v>20</v>
          </cell>
          <cell r="J48">
            <v>0</v>
          </cell>
          <cell r="K48">
            <v>0</v>
          </cell>
          <cell r="L48">
            <v>20</v>
          </cell>
          <cell r="O48">
            <v>4</v>
          </cell>
          <cell r="Q48">
            <v>8</v>
          </cell>
          <cell r="R48">
            <v>3</v>
          </cell>
          <cell r="S48">
            <v>3.6</v>
          </cell>
          <cell r="T48">
            <v>1.4</v>
          </cell>
          <cell r="U48">
            <v>3</v>
          </cell>
          <cell r="V48">
            <v>0</v>
          </cell>
          <cell r="Y48">
            <v>0</v>
          </cell>
          <cell r="Z48" t="str">
            <v>вывод</v>
          </cell>
          <cell r="AA48">
            <v>0</v>
          </cell>
          <cell r="AB48">
            <v>0</v>
          </cell>
        </row>
        <row r="49">
          <cell r="A49" t="str">
            <v>Смак-мени с мясом 1кг ТМ Зареченские ПОКОМ</v>
          </cell>
          <cell r="B49" t="str">
            <v>шт</v>
          </cell>
          <cell r="C49">
            <v>107</v>
          </cell>
          <cell r="D49">
            <v>88</v>
          </cell>
          <cell r="E49">
            <v>46</v>
          </cell>
          <cell r="F49">
            <v>67</v>
          </cell>
          <cell r="G49" t="str">
            <v>в30,05</v>
          </cell>
          <cell r="H49" t="e">
            <v>#N/A</v>
          </cell>
          <cell r="I49">
            <v>46</v>
          </cell>
          <cell r="J49">
            <v>0</v>
          </cell>
          <cell r="K49">
            <v>0</v>
          </cell>
          <cell r="L49">
            <v>20</v>
          </cell>
          <cell r="O49">
            <v>9.1999999999999993</v>
          </cell>
          <cell r="Q49">
            <v>9.4565217391304355</v>
          </cell>
          <cell r="R49">
            <v>7.2826086956521747</v>
          </cell>
          <cell r="S49">
            <v>10.4</v>
          </cell>
          <cell r="T49">
            <v>5.2</v>
          </cell>
          <cell r="U49">
            <v>10</v>
          </cell>
          <cell r="V49">
            <v>0</v>
          </cell>
          <cell r="Y49">
            <v>0</v>
          </cell>
          <cell r="Z49" t="str">
            <v>вывод</v>
          </cell>
          <cell r="AA49">
            <v>0</v>
          </cell>
          <cell r="AB49">
            <v>0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41</v>
          </cell>
          <cell r="D50">
            <v>15.6</v>
          </cell>
          <cell r="E50">
            <v>36.4</v>
          </cell>
          <cell r="F50">
            <v>16.600000000000001</v>
          </cell>
          <cell r="G50" t="str">
            <v>в30,05</v>
          </cell>
          <cell r="H50" t="e">
            <v>#N/A</v>
          </cell>
          <cell r="I50">
            <v>38</v>
          </cell>
          <cell r="J50">
            <v>-1.6000000000000014</v>
          </cell>
          <cell r="K50">
            <v>0</v>
          </cell>
          <cell r="L50">
            <v>60</v>
          </cell>
          <cell r="O50">
            <v>7.2799999999999994</v>
          </cell>
          <cell r="Q50">
            <v>10.521978021978022</v>
          </cell>
          <cell r="R50">
            <v>2.2802197802197806</v>
          </cell>
          <cell r="S50">
            <v>0.4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Сосисоны в темпуре ВЕС  ПОКОМ</v>
          </cell>
          <cell r="B51" t="str">
            <v>кг</v>
          </cell>
          <cell r="C51">
            <v>100.69799999999999</v>
          </cell>
          <cell r="D51">
            <v>70.302000000000007</v>
          </cell>
          <cell r="E51">
            <v>54.6</v>
          </cell>
          <cell r="F51">
            <v>46.2</v>
          </cell>
          <cell r="G51" t="str">
            <v>нов</v>
          </cell>
          <cell r="H51" t="e">
            <v>#N/A</v>
          </cell>
          <cell r="I51">
            <v>57.603000000000002</v>
          </cell>
          <cell r="J51">
            <v>-3.0030000000000001</v>
          </cell>
          <cell r="K51">
            <v>0</v>
          </cell>
          <cell r="L51">
            <v>30</v>
          </cell>
          <cell r="O51">
            <v>10.92</v>
          </cell>
          <cell r="P51">
            <v>60</v>
          </cell>
          <cell r="Q51">
            <v>12.472527472527471</v>
          </cell>
          <cell r="R51">
            <v>4.2307692307692308</v>
          </cell>
          <cell r="S51">
            <v>12.959999999999999</v>
          </cell>
          <cell r="T51">
            <v>11.52</v>
          </cell>
          <cell r="U51">
            <v>14.8</v>
          </cell>
          <cell r="V51">
            <v>0</v>
          </cell>
          <cell r="Y51">
            <v>60</v>
          </cell>
          <cell r="Z51" t="e">
            <v>#N/A</v>
          </cell>
          <cell r="AA51">
            <v>33.333333333333336</v>
          </cell>
          <cell r="AB51">
            <v>1</v>
          </cell>
        </row>
        <row r="52">
          <cell r="A52" t="str">
            <v>Сочный мегачебурек ТМ Зареченские ВЕС ПОКОМ</v>
          </cell>
          <cell r="B52" t="str">
            <v>кг</v>
          </cell>
          <cell r="C52">
            <v>45.86</v>
          </cell>
          <cell r="D52">
            <v>211.74</v>
          </cell>
          <cell r="E52">
            <v>118.32</v>
          </cell>
          <cell r="F52">
            <v>38.479999999999997</v>
          </cell>
          <cell r="G52">
            <v>0</v>
          </cell>
          <cell r="H52" t="e">
            <v>#N/A</v>
          </cell>
          <cell r="I52">
            <v>120.58</v>
          </cell>
          <cell r="J52">
            <v>-2.2600000000000051</v>
          </cell>
          <cell r="K52">
            <v>100</v>
          </cell>
          <cell r="L52">
            <v>60</v>
          </cell>
          <cell r="O52">
            <v>23.663999999999998</v>
          </cell>
          <cell r="P52">
            <v>80</v>
          </cell>
          <cell r="Q52">
            <v>11.768086544962815</v>
          </cell>
          <cell r="R52">
            <v>1.6260987153482083</v>
          </cell>
          <cell r="S52">
            <v>15.008000000000001</v>
          </cell>
          <cell r="T52">
            <v>22.844000000000001</v>
          </cell>
          <cell r="U52">
            <v>22</v>
          </cell>
          <cell r="V52">
            <v>0</v>
          </cell>
          <cell r="Y52">
            <v>80</v>
          </cell>
          <cell r="Z52" t="e">
            <v>#N/A</v>
          </cell>
          <cell r="AA52">
            <v>35.714285714285708</v>
          </cell>
          <cell r="AB52">
            <v>1</v>
          </cell>
        </row>
        <row r="53">
          <cell r="A53" t="str">
            <v>Фрай-пицца с ветчиной и грибами 3,0 кг ТМ Зареченские ТС Зареченские продукты. ВЕС ПОКОМ</v>
          </cell>
          <cell r="B53" t="str">
            <v>кг</v>
          </cell>
          <cell r="C53">
            <v>60</v>
          </cell>
          <cell r="D53">
            <v>27</v>
          </cell>
          <cell r="E53">
            <v>24</v>
          </cell>
          <cell r="F53">
            <v>36</v>
          </cell>
          <cell r="G53">
            <v>1</v>
          </cell>
          <cell r="H53" t="e">
            <v>#N/A</v>
          </cell>
          <cell r="I53">
            <v>30</v>
          </cell>
          <cell r="J53">
            <v>-6</v>
          </cell>
          <cell r="K53">
            <v>0</v>
          </cell>
          <cell r="L53">
            <v>30</v>
          </cell>
          <cell r="O53">
            <v>4.8</v>
          </cell>
          <cell r="Q53">
            <v>13.75</v>
          </cell>
          <cell r="R53">
            <v>7.5</v>
          </cell>
          <cell r="S53">
            <v>25.8</v>
          </cell>
          <cell r="T53">
            <v>1.8</v>
          </cell>
          <cell r="U53">
            <v>3</v>
          </cell>
          <cell r="V53">
            <v>0</v>
          </cell>
          <cell r="Y53">
            <v>0</v>
          </cell>
          <cell r="Z53" t="str">
            <v>паша</v>
          </cell>
          <cell r="AA53">
            <v>0</v>
          </cell>
          <cell r="AB53">
            <v>1</v>
          </cell>
        </row>
        <row r="54">
          <cell r="A54" t="str">
            <v>Хинкали Классические ТМ Зареченские ВЕС ПОКОМ</v>
          </cell>
          <cell r="B54" t="str">
            <v>кг</v>
          </cell>
          <cell r="C54">
            <v>169</v>
          </cell>
          <cell r="D54">
            <v>92</v>
          </cell>
          <cell r="E54">
            <v>45</v>
          </cell>
          <cell r="F54">
            <v>110</v>
          </cell>
          <cell r="G54">
            <v>1</v>
          </cell>
          <cell r="H54">
            <v>180</v>
          </cell>
          <cell r="I54">
            <v>50</v>
          </cell>
          <cell r="J54">
            <v>-5</v>
          </cell>
          <cell r="K54">
            <v>0</v>
          </cell>
          <cell r="L54">
            <v>0</v>
          </cell>
          <cell r="O54">
            <v>9</v>
          </cell>
          <cell r="Q54">
            <v>12.222222222222221</v>
          </cell>
          <cell r="R54">
            <v>12.222222222222221</v>
          </cell>
          <cell r="S54">
            <v>20</v>
          </cell>
          <cell r="T54">
            <v>14</v>
          </cell>
          <cell r="U54">
            <v>10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1812</v>
          </cell>
          <cell r="D55">
            <v>8576</v>
          </cell>
          <cell r="E55">
            <v>3010</v>
          </cell>
          <cell r="F55">
            <v>460</v>
          </cell>
          <cell r="G55" t="str">
            <v>пуд,яб</v>
          </cell>
          <cell r="H55">
            <v>180</v>
          </cell>
          <cell r="I55">
            <v>3049</v>
          </cell>
          <cell r="J55">
            <v>-39</v>
          </cell>
          <cell r="K55">
            <v>1080</v>
          </cell>
          <cell r="L55">
            <v>1200</v>
          </cell>
          <cell r="O55">
            <v>333.2</v>
          </cell>
          <cell r="P55">
            <v>1200</v>
          </cell>
          <cell r="Q55">
            <v>11.824729891956784</v>
          </cell>
          <cell r="R55">
            <v>1.3805522208883554</v>
          </cell>
          <cell r="S55">
            <v>309.60000000000002</v>
          </cell>
          <cell r="T55">
            <v>315</v>
          </cell>
          <cell r="U55">
            <v>206</v>
          </cell>
          <cell r="V55">
            <v>1344</v>
          </cell>
          <cell r="Y55">
            <v>1200</v>
          </cell>
          <cell r="Z55">
            <v>0</v>
          </cell>
          <cell r="AA55">
            <v>100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239</v>
          </cell>
          <cell r="D56">
            <v>1128</v>
          </cell>
          <cell r="E56">
            <v>329</v>
          </cell>
          <cell r="F56">
            <v>91</v>
          </cell>
          <cell r="G56">
            <v>1</v>
          </cell>
          <cell r="H56">
            <v>180</v>
          </cell>
          <cell r="I56">
            <v>312</v>
          </cell>
          <cell r="J56">
            <v>17</v>
          </cell>
          <cell r="K56">
            <v>300</v>
          </cell>
          <cell r="L56">
            <v>180</v>
          </cell>
          <cell r="O56">
            <v>65.8</v>
          </cell>
          <cell r="P56">
            <v>180</v>
          </cell>
          <cell r="Q56">
            <v>11.413373860182372</v>
          </cell>
          <cell r="R56">
            <v>1.3829787234042554</v>
          </cell>
          <cell r="S56">
            <v>53.4</v>
          </cell>
          <cell r="T56">
            <v>73.2</v>
          </cell>
          <cell r="U56">
            <v>47</v>
          </cell>
          <cell r="V56">
            <v>0</v>
          </cell>
          <cell r="Y56">
            <v>180</v>
          </cell>
          <cell r="Z56">
            <v>0</v>
          </cell>
          <cell r="AA56">
            <v>15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243</v>
          </cell>
          <cell r="D57">
            <v>1217</v>
          </cell>
          <cell r="E57">
            <v>360</v>
          </cell>
          <cell r="F57">
            <v>47</v>
          </cell>
          <cell r="G57">
            <v>1</v>
          </cell>
          <cell r="H57">
            <v>180</v>
          </cell>
          <cell r="I57">
            <v>332</v>
          </cell>
          <cell r="J57">
            <v>28</v>
          </cell>
          <cell r="K57">
            <v>360</v>
          </cell>
          <cell r="L57">
            <v>240</v>
          </cell>
          <cell r="O57">
            <v>72</v>
          </cell>
          <cell r="P57">
            <v>180</v>
          </cell>
          <cell r="Q57">
            <v>11.486111111111111</v>
          </cell>
          <cell r="R57">
            <v>0.65277777777777779</v>
          </cell>
          <cell r="S57">
            <v>55</v>
          </cell>
          <cell r="T57">
            <v>76</v>
          </cell>
          <cell r="U57">
            <v>33</v>
          </cell>
          <cell r="V57">
            <v>0</v>
          </cell>
          <cell r="Y57">
            <v>180</v>
          </cell>
          <cell r="Z57">
            <v>0</v>
          </cell>
          <cell r="AA57">
            <v>15</v>
          </cell>
          <cell r="AB57">
            <v>0.3</v>
          </cell>
        </row>
        <row r="58">
          <cell r="A58" t="str">
            <v>Чебупай брауни ТМ Горячая штучка 0,2 кг.  ПОКОМ</v>
          </cell>
          <cell r="B58" t="str">
            <v>шт</v>
          </cell>
          <cell r="C58">
            <v>108</v>
          </cell>
          <cell r="D58">
            <v>20</v>
          </cell>
          <cell r="E58">
            <v>50</v>
          </cell>
          <cell r="F58">
            <v>44</v>
          </cell>
          <cell r="G58" t="str">
            <v>нов</v>
          </cell>
          <cell r="H58" t="e">
            <v>#N/A</v>
          </cell>
          <cell r="I58">
            <v>55</v>
          </cell>
          <cell r="J58">
            <v>-5</v>
          </cell>
          <cell r="K58">
            <v>0</v>
          </cell>
          <cell r="L58">
            <v>60</v>
          </cell>
          <cell r="O58">
            <v>10</v>
          </cell>
          <cell r="P58">
            <v>60</v>
          </cell>
          <cell r="Q58">
            <v>16.399999999999999</v>
          </cell>
          <cell r="R58">
            <v>4.4000000000000004</v>
          </cell>
          <cell r="S58">
            <v>9</v>
          </cell>
          <cell r="T58">
            <v>11.2</v>
          </cell>
          <cell r="U58">
            <v>17</v>
          </cell>
          <cell r="V58">
            <v>0</v>
          </cell>
          <cell r="Y58">
            <v>60</v>
          </cell>
          <cell r="Z58" t="e">
            <v>#N/A</v>
          </cell>
          <cell r="AA58">
            <v>10</v>
          </cell>
          <cell r="AB58">
            <v>0.2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198</v>
          </cell>
          <cell r="D59">
            <v>934</v>
          </cell>
          <cell r="E59">
            <v>183</v>
          </cell>
          <cell r="F59">
            <v>72</v>
          </cell>
          <cell r="G59">
            <v>1</v>
          </cell>
          <cell r="H59">
            <v>365</v>
          </cell>
          <cell r="I59">
            <v>187</v>
          </cell>
          <cell r="J59">
            <v>-4</v>
          </cell>
          <cell r="K59">
            <v>150</v>
          </cell>
          <cell r="L59">
            <v>60</v>
          </cell>
          <cell r="O59">
            <v>36.6</v>
          </cell>
          <cell r="P59">
            <v>150</v>
          </cell>
          <cell r="Q59">
            <v>11.803278688524589</v>
          </cell>
          <cell r="R59">
            <v>1.9672131147540983</v>
          </cell>
          <cell r="S59">
            <v>37.4</v>
          </cell>
          <cell r="T59">
            <v>43.8</v>
          </cell>
          <cell r="U59">
            <v>27</v>
          </cell>
          <cell r="V59">
            <v>0</v>
          </cell>
          <cell r="Y59">
            <v>150</v>
          </cell>
          <cell r="Z59">
            <v>0</v>
          </cell>
          <cell r="AA59">
            <v>25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213</v>
          </cell>
          <cell r="D60">
            <v>620</v>
          </cell>
          <cell r="E60">
            <v>314</v>
          </cell>
          <cell r="F60">
            <v>130</v>
          </cell>
          <cell r="G60">
            <v>1</v>
          </cell>
          <cell r="H60">
            <v>365</v>
          </cell>
          <cell r="I60">
            <v>315</v>
          </cell>
          <cell r="J60">
            <v>-1</v>
          </cell>
          <cell r="K60">
            <v>270</v>
          </cell>
          <cell r="L60">
            <v>180</v>
          </cell>
          <cell r="O60">
            <v>62.8</v>
          </cell>
          <cell r="P60">
            <v>150</v>
          </cell>
          <cell r="Q60">
            <v>11.624203821656051</v>
          </cell>
          <cell r="R60">
            <v>2.0700636942675161</v>
          </cell>
          <cell r="S60">
            <v>50.6</v>
          </cell>
          <cell r="T60">
            <v>72.400000000000006</v>
          </cell>
          <cell r="U60">
            <v>22</v>
          </cell>
          <cell r="V60">
            <v>0</v>
          </cell>
          <cell r="Y60">
            <v>150</v>
          </cell>
          <cell r="Z60">
            <v>0</v>
          </cell>
          <cell r="AA60">
            <v>25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197</v>
          </cell>
          <cell r="D61">
            <v>278</v>
          </cell>
          <cell r="E61">
            <v>191</v>
          </cell>
          <cell r="F61">
            <v>22</v>
          </cell>
          <cell r="G61">
            <v>1</v>
          </cell>
          <cell r="H61">
            <v>180</v>
          </cell>
          <cell r="I61">
            <v>219</v>
          </cell>
          <cell r="J61">
            <v>-28</v>
          </cell>
          <cell r="K61">
            <v>280</v>
          </cell>
          <cell r="L61">
            <v>140</v>
          </cell>
          <cell r="O61">
            <v>38.200000000000003</v>
          </cell>
          <cell r="Q61">
            <v>11.57068062827225</v>
          </cell>
          <cell r="R61">
            <v>0.57591623036649209</v>
          </cell>
          <cell r="S61">
            <v>32.4</v>
          </cell>
          <cell r="T61">
            <v>41.8</v>
          </cell>
          <cell r="U61">
            <v>28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3395</v>
          </cell>
          <cell r="D62">
            <v>25867</v>
          </cell>
          <cell r="E62">
            <v>3790</v>
          </cell>
          <cell r="F62">
            <v>1688</v>
          </cell>
          <cell r="G62">
            <v>1</v>
          </cell>
          <cell r="H62">
            <v>180</v>
          </cell>
          <cell r="I62">
            <v>3845</v>
          </cell>
          <cell r="J62">
            <v>-55</v>
          </cell>
          <cell r="K62">
            <v>300</v>
          </cell>
          <cell r="L62">
            <v>360</v>
          </cell>
          <cell r="O62">
            <v>268.39999999999998</v>
          </cell>
          <cell r="P62">
            <v>840</v>
          </cell>
          <cell r="Q62">
            <v>11.877794336810732</v>
          </cell>
          <cell r="R62">
            <v>6.289120715350224</v>
          </cell>
          <cell r="S62">
            <v>476.2</v>
          </cell>
          <cell r="T62">
            <v>368.2</v>
          </cell>
          <cell r="U62">
            <v>347</v>
          </cell>
          <cell r="V62">
            <v>2448</v>
          </cell>
          <cell r="Y62">
            <v>840</v>
          </cell>
          <cell r="Z62">
            <v>0</v>
          </cell>
          <cell r="AA62">
            <v>70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2239</v>
          </cell>
          <cell r="D63">
            <v>16250</v>
          </cell>
          <cell r="E63">
            <v>4117</v>
          </cell>
          <cell r="F63">
            <v>142</v>
          </cell>
          <cell r="G63">
            <v>1</v>
          </cell>
          <cell r="H63">
            <v>180</v>
          </cell>
          <cell r="I63">
            <v>4149</v>
          </cell>
          <cell r="J63">
            <v>-32</v>
          </cell>
          <cell r="K63">
            <v>1740</v>
          </cell>
          <cell r="L63">
            <v>1800</v>
          </cell>
          <cell r="O63">
            <v>413</v>
          </cell>
          <cell r="P63">
            <v>1200</v>
          </cell>
          <cell r="Q63">
            <v>11.820823244552058</v>
          </cell>
          <cell r="R63">
            <v>0.34382566585956414</v>
          </cell>
          <cell r="S63">
            <v>387.8</v>
          </cell>
          <cell r="T63">
            <v>402.8</v>
          </cell>
          <cell r="U63">
            <v>372</v>
          </cell>
          <cell r="V63">
            <v>2052</v>
          </cell>
          <cell r="Y63">
            <v>1200</v>
          </cell>
          <cell r="Z63" t="str">
            <v>апр яб</v>
          </cell>
          <cell r="AA63">
            <v>100</v>
          </cell>
          <cell r="AB63">
            <v>0.25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51.8</v>
          </cell>
          <cell r="D64">
            <v>37.299999999999997</v>
          </cell>
          <cell r="E64">
            <v>48.9</v>
          </cell>
          <cell r="F64">
            <v>2.4</v>
          </cell>
          <cell r="G64">
            <v>1</v>
          </cell>
          <cell r="H64" t="e">
            <v>#N/A</v>
          </cell>
          <cell r="I64">
            <v>48.201000000000001</v>
          </cell>
          <cell r="J64">
            <v>0.69899999999999807</v>
          </cell>
          <cell r="K64">
            <v>30</v>
          </cell>
          <cell r="L64">
            <v>100</v>
          </cell>
          <cell r="O64">
            <v>9.7799999999999994</v>
          </cell>
          <cell r="Q64">
            <v>13.537832310838446</v>
          </cell>
          <cell r="R64">
            <v>0.24539877300613497</v>
          </cell>
          <cell r="S64">
            <v>9.18</v>
          </cell>
          <cell r="T64">
            <v>8.5400000000000009</v>
          </cell>
          <cell r="U64">
            <v>8.1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379.899</v>
          </cell>
          <cell r="D65">
            <v>685.101</v>
          </cell>
          <cell r="E65">
            <v>460</v>
          </cell>
          <cell r="F65">
            <v>35</v>
          </cell>
          <cell r="G65">
            <v>1</v>
          </cell>
          <cell r="H65" t="e">
            <v>#N/A</v>
          </cell>
          <cell r="I65">
            <v>466.00200000000001</v>
          </cell>
          <cell r="J65">
            <v>-6.0020000000000095</v>
          </cell>
          <cell r="K65">
            <v>700</v>
          </cell>
          <cell r="L65">
            <v>900</v>
          </cell>
          <cell r="O65">
            <v>92</v>
          </cell>
          <cell r="Q65">
            <v>17.771739130434781</v>
          </cell>
          <cell r="R65">
            <v>0.38043478260869568</v>
          </cell>
          <cell r="S65">
            <v>79</v>
          </cell>
          <cell r="T65">
            <v>95.539999999999992</v>
          </cell>
          <cell r="U65">
            <v>105</v>
          </cell>
          <cell r="V65">
            <v>0</v>
          </cell>
          <cell r="Y65">
            <v>0</v>
          </cell>
          <cell r="Z65" t="e">
            <v>#N/A</v>
          </cell>
          <cell r="AA65">
            <v>0</v>
          </cell>
          <cell r="AB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30.05.2024 - 05.06.2024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15.7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623.24599999999998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0.8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0.8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2.6</v>
          </cell>
          <cell r="F11">
            <v>1056.598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1819.7190000000001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2.5840000000000001</v>
          </cell>
          <cell r="F13">
            <v>278.14600000000002</v>
          </cell>
        </row>
        <row r="14">
          <cell r="A14" t="str">
            <v xml:space="preserve"> 022  Колбаса Вязанка со шпиком, вектор 0,5кг, ПОКОМ</v>
          </cell>
          <cell r="F14">
            <v>355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1955</v>
          </cell>
          <cell r="F15">
            <v>4196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1696</v>
          </cell>
          <cell r="F16">
            <v>5294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765</v>
          </cell>
          <cell r="F17">
            <v>5031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267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111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210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3</v>
          </cell>
          <cell r="F22">
            <v>343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346</v>
          </cell>
        </row>
        <row r="24">
          <cell r="A24" t="str">
            <v xml:space="preserve"> 068  Колбаса Особая ТМ Особый рецепт, 0,5 кг, ПОКОМ</v>
          </cell>
          <cell r="F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13</v>
          </cell>
          <cell r="F25">
            <v>1067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263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714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488</v>
          </cell>
          <cell r="F28">
            <v>720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</v>
          </cell>
          <cell r="F29">
            <v>514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970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761.673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20.100000000000001</v>
          </cell>
          <cell r="F32">
            <v>7868.9949999999999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</v>
          </cell>
          <cell r="F33">
            <v>422.334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724.46799999999996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233.13399999999999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25.1</v>
          </cell>
          <cell r="F36">
            <v>6419.9390000000003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22.27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9.1</v>
          </cell>
          <cell r="F38">
            <v>886.31600000000003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6251.3239999999996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114.202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5.8</v>
          </cell>
          <cell r="F41">
            <v>343.017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</v>
          </cell>
          <cell r="F42">
            <v>328.80399999999997</v>
          </cell>
        </row>
        <row r="43">
          <cell r="A43" t="str">
            <v xml:space="preserve"> 240  Колбаса Салями охотничья, ВЕС. ПОКОМ</v>
          </cell>
          <cell r="F43">
            <v>27.22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</v>
          </cell>
          <cell r="F44">
            <v>639.029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229.85400000000001</v>
          </cell>
        </row>
        <row r="46">
          <cell r="A46" t="str">
            <v xml:space="preserve"> 248  Сардельки Сочные ТМ Особый рецепт,   ПОКОМ</v>
          </cell>
          <cell r="F46">
            <v>281.68200000000002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3.9</v>
          </cell>
          <cell r="F47">
            <v>1970.6110000000001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83.457999999999998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257.97300000000001</v>
          </cell>
        </row>
        <row r="50">
          <cell r="A50" t="str">
            <v xml:space="preserve"> 262  Сосиски Филейбургские, ВЕС, ТС Баварушка  ПОКОМ</v>
          </cell>
          <cell r="F50">
            <v>0.7</v>
          </cell>
        </row>
        <row r="51">
          <cell r="A51" t="str">
            <v xml:space="preserve"> 263  Шпикачки Стародворские, ВЕС.  ПОКОМ</v>
          </cell>
          <cell r="D51">
            <v>2.5</v>
          </cell>
          <cell r="F51">
            <v>166.90600000000001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6.2359999999999998</v>
          </cell>
          <cell r="F52">
            <v>428.57400000000001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2</v>
          </cell>
          <cell r="F53">
            <v>399.798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F54">
            <v>245.274</v>
          </cell>
        </row>
        <row r="55">
          <cell r="A55" t="str">
            <v xml:space="preserve"> 268  Сосиски Филейбургские с филе сочного окорока, ВЕС, ТМ Баварушка  ПОКОМ</v>
          </cell>
          <cell r="F55">
            <v>1.4019999999999999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4</v>
          </cell>
          <cell r="F56">
            <v>2736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1788</v>
          </cell>
          <cell r="F57">
            <v>6192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1835</v>
          </cell>
          <cell r="F58">
            <v>6953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3</v>
          </cell>
        </row>
        <row r="60">
          <cell r="A60" t="str">
            <v xml:space="preserve"> 283  Сосиски Сочинки, ВЕС, ТМ Стародворье ПОКОМ</v>
          </cell>
          <cell r="F60">
            <v>826.90899999999999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5</v>
          </cell>
          <cell r="F61">
            <v>729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26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1476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2</v>
          </cell>
          <cell r="F64">
            <v>228.29599999999999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6</v>
          </cell>
          <cell r="F66">
            <v>3080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19</v>
          </cell>
          <cell r="F67">
            <v>4312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90.218000000000004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166.941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6</v>
          </cell>
          <cell r="F70">
            <v>2024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8</v>
          </cell>
          <cell r="F71">
            <v>2547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13</v>
          </cell>
          <cell r="F72">
            <v>1413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17.3</v>
          </cell>
          <cell r="F73">
            <v>557.93600000000004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</v>
          </cell>
          <cell r="F74">
            <v>1349.021</v>
          </cell>
        </row>
        <row r="75">
          <cell r="A75" t="str">
            <v xml:space="preserve"> 316  Колбаса Нежная ТМ Зареченские ВЕС  ПОКОМ</v>
          </cell>
          <cell r="F75">
            <v>104.934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3980.8719999999998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1056</v>
          </cell>
          <cell r="F77">
            <v>5485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1568</v>
          </cell>
          <cell r="F78">
            <v>5527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5</v>
          </cell>
          <cell r="F79">
            <v>1273</v>
          </cell>
        </row>
        <row r="80">
          <cell r="A80" t="str">
            <v xml:space="preserve"> 328  Сардельки Сочинки Стародворье ТМ  0,4 кг ПОКОМ</v>
          </cell>
          <cell r="F80">
            <v>537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</v>
          </cell>
          <cell r="F81">
            <v>476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34.799999999999997</v>
          </cell>
          <cell r="F82">
            <v>1312.5889999999999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0.7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13</v>
          </cell>
        </row>
        <row r="85">
          <cell r="A85" t="str">
            <v xml:space="preserve"> 335  Колбаса Сливушка ТМ Вязанка. ВЕС.  ПОКОМ </v>
          </cell>
          <cell r="F85">
            <v>285.39999999999998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1615</v>
          </cell>
          <cell r="F86">
            <v>4988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8</v>
          </cell>
          <cell r="F87">
            <v>3193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1.3</v>
          </cell>
          <cell r="F88">
            <v>946.01700000000005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2.4</v>
          </cell>
          <cell r="F89">
            <v>473.262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4</v>
          </cell>
          <cell r="F90">
            <v>1193.922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2.4</v>
          </cell>
          <cell r="F91">
            <v>612.68100000000004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112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2</v>
          </cell>
          <cell r="F93">
            <v>214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</v>
          </cell>
          <cell r="F94">
            <v>339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2.7</v>
          </cell>
          <cell r="F95">
            <v>466.41800000000001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2</v>
          </cell>
          <cell r="F97">
            <v>537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10</v>
          </cell>
          <cell r="F98">
            <v>698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7</v>
          </cell>
          <cell r="F99">
            <v>2376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7</v>
          </cell>
          <cell r="F100">
            <v>607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7</v>
          </cell>
          <cell r="F101">
            <v>783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7</v>
          </cell>
          <cell r="F102">
            <v>466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383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2201</v>
          </cell>
          <cell r="F104">
            <v>9120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3099</v>
          </cell>
          <cell r="F105">
            <v>12884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F106">
            <v>40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82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1.3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1</v>
          </cell>
          <cell r="F109">
            <v>409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F110">
            <v>332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1</v>
          </cell>
          <cell r="F111">
            <v>532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719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249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354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234.40199999999999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D116">
            <v>2</v>
          </cell>
          <cell r="F116">
            <v>503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8</v>
          </cell>
          <cell r="F117">
            <v>700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13.6</v>
          </cell>
          <cell r="F118">
            <v>510.59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5</v>
          </cell>
          <cell r="F119">
            <v>225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270.66800000000001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5</v>
          </cell>
          <cell r="F121">
            <v>284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278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F123">
            <v>314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1</v>
          </cell>
          <cell r="F124">
            <v>387</v>
          </cell>
        </row>
        <row r="125">
          <cell r="A125" t="str">
            <v xml:space="preserve"> 448  Сосиски Сливушки по-венски ТМ Вязанка. 0,3 кг ПОКОМ</v>
          </cell>
          <cell r="D125">
            <v>1</v>
          </cell>
          <cell r="F125">
            <v>85</v>
          </cell>
        </row>
        <row r="126">
          <cell r="A126" t="str">
            <v xml:space="preserve"> 449  Колбаса Дугушка Стародворская ВЕС ТС Дугушка ПОКОМ</v>
          </cell>
          <cell r="D126">
            <v>4.2</v>
          </cell>
          <cell r="F126">
            <v>153.364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62.7</v>
          </cell>
          <cell r="F127">
            <v>4711.7039999999997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D128">
            <v>247.2</v>
          </cell>
          <cell r="F128">
            <v>4650.3440000000001</v>
          </cell>
        </row>
        <row r="129">
          <cell r="A129" t="str">
            <v>3215 ВЕТЧ.МЯСНАЯ Папа может п/о 0.4кг 8шт.    ОСТАНКИНО</v>
          </cell>
          <cell r="D129">
            <v>309</v>
          </cell>
          <cell r="F129">
            <v>309</v>
          </cell>
        </row>
        <row r="130">
          <cell r="A130" t="str">
            <v>3297 СЫТНЫЕ Папа может сар б/о мгс 1*3 СНГ  ОСТАНКИНО</v>
          </cell>
          <cell r="D130">
            <v>192.1</v>
          </cell>
          <cell r="F130">
            <v>192.1</v>
          </cell>
        </row>
        <row r="131">
          <cell r="A131" t="str">
            <v>3812 СОЧНЫЕ сос п/о мгс 2*2  ОСТАНКИНО</v>
          </cell>
          <cell r="D131">
            <v>1639.7</v>
          </cell>
          <cell r="F131">
            <v>1639.7</v>
          </cell>
        </row>
        <row r="132">
          <cell r="A132" t="str">
            <v>4063 МЯСНАЯ Папа может вар п/о_Л   ОСТАНКИНО</v>
          </cell>
          <cell r="D132">
            <v>1951.18</v>
          </cell>
          <cell r="F132">
            <v>1951.18</v>
          </cell>
        </row>
        <row r="133">
          <cell r="A133" t="str">
            <v>4117 ЭКСТРА Папа может с/к в/у_Л   ОСТАНКИНО</v>
          </cell>
          <cell r="D133">
            <v>37.5</v>
          </cell>
          <cell r="F133">
            <v>37.5</v>
          </cell>
        </row>
        <row r="134">
          <cell r="A134" t="str">
            <v>4342 Салями Финская п/к в/у ОСТАНКИНО</v>
          </cell>
          <cell r="D134">
            <v>1.8</v>
          </cell>
          <cell r="F134">
            <v>1.8</v>
          </cell>
        </row>
        <row r="135">
          <cell r="A135" t="str">
            <v>4378 Колбаса с/к Посольская 1кг (код покуп. 26569) Останкино</v>
          </cell>
          <cell r="D135">
            <v>19</v>
          </cell>
          <cell r="F135">
            <v>19</v>
          </cell>
        </row>
        <row r="136">
          <cell r="A136" t="str">
            <v>4378 ПОСОЛЬСКАЯ с/к в/у  ОСТАНКИНО</v>
          </cell>
          <cell r="D136">
            <v>1.5</v>
          </cell>
          <cell r="F136">
            <v>1.5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108.7</v>
          </cell>
          <cell r="F137">
            <v>108.7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4813 ФИЛЕЙНАЯ Папа может вар п/о_Л   ОСТАНКИНО</v>
          </cell>
          <cell r="D139">
            <v>463.6</v>
          </cell>
          <cell r="F139">
            <v>463.6</v>
          </cell>
        </row>
        <row r="140">
          <cell r="A140" t="str">
            <v>4993 САЛЯМИ ИТАЛЬЯНСКАЯ с/к в/у 1/250*8_120c ОСТАНКИНО</v>
          </cell>
          <cell r="D140">
            <v>496</v>
          </cell>
          <cell r="F140">
            <v>496</v>
          </cell>
        </row>
        <row r="141">
          <cell r="A141" t="str">
            <v>5246 ДОКТОРСКАЯ ПРЕМИУМ вар б/о мгс_30с ОСТАНКИНО</v>
          </cell>
          <cell r="D141">
            <v>64.400000000000006</v>
          </cell>
          <cell r="F141">
            <v>64.400000000000006</v>
          </cell>
        </row>
        <row r="142">
          <cell r="A142" t="str">
            <v>5336 ОСОБАЯ вар п/о  ОСТАНКИНО</v>
          </cell>
          <cell r="D142">
            <v>385.2</v>
          </cell>
          <cell r="F142">
            <v>385.2</v>
          </cell>
        </row>
        <row r="143">
          <cell r="A143" t="str">
            <v>5337 ОСОБАЯ СО ШПИКОМ вар п/о  ОСТАНКИНО</v>
          </cell>
          <cell r="D143">
            <v>66.2</v>
          </cell>
          <cell r="F143">
            <v>66.2</v>
          </cell>
        </row>
        <row r="144">
          <cell r="A144" t="str">
            <v>5341 СЕРВЕЛАТ ОХОТНИЧИЙ в/к в/у  ОСТАНКИНО</v>
          </cell>
          <cell r="D144">
            <v>452.4</v>
          </cell>
          <cell r="F144">
            <v>452.4</v>
          </cell>
        </row>
        <row r="145">
          <cell r="A145" t="str">
            <v>5483 ЭКСТРА Папа может с/к в/у 1/250 8шт.   ОСТАНКИНО</v>
          </cell>
          <cell r="D145">
            <v>1120</v>
          </cell>
          <cell r="F145">
            <v>1120</v>
          </cell>
        </row>
        <row r="146">
          <cell r="A146" t="str">
            <v>5544 Сервелат Финский в/к в/у_45с НОВАЯ ОСТАНКИНО</v>
          </cell>
          <cell r="D146">
            <v>1138.0999999999999</v>
          </cell>
          <cell r="F146">
            <v>1138.0999999999999</v>
          </cell>
        </row>
        <row r="147">
          <cell r="A147" t="str">
            <v>5682 САЛЯМИ МЕЛКОЗЕРНЕНАЯ с/к в/у 1/120_60с   ОСТАНКИНО</v>
          </cell>
          <cell r="D147">
            <v>2790</v>
          </cell>
          <cell r="F147">
            <v>2790</v>
          </cell>
        </row>
        <row r="148">
          <cell r="A148" t="str">
            <v>5706 АРОМАТНАЯ Папа может с/к в/у 1/250 8шт.  ОСТАНКИНО</v>
          </cell>
          <cell r="D148">
            <v>1095</v>
          </cell>
          <cell r="F148">
            <v>1095</v>
          </cell>
        </row>
        <row r="149">
          <cell r="A149" t="str">
            <v>5708 ПОСОЛЬСКАЯ Папа может с/к в/у ОСТАНКИНО</v>
          </cell>
          <cell r="D149">
            <v>33.700000000000003</v>
          </cell>
          <cell r="F149">
            <v>33.700000000000003</v>
          </cell>
        </row>
        <row r="150">
          <cell r="A150" t="str">
            <v>5820 СЛИВОЧНЫЕ Папа может сос п/о мгс 2*2_45с   ОСТАНКИНО</v>
          </cell>
          <cell r="D150">
            <v>157.30000000000001</v>
          </cell>
          <cell r="F150">
            <v>157.30000000000001</v>
          </cell>
        </row>
        <row r="151">
          <cell r="A151" t="str">
            <v>5851 ЭКСТРА Папа может вар п/о   ОСТАНКИНО</v>
          </cell>
          <cell r="D151">
            <v>386.45</v>
          </cell>
          <cell r="F151">
            <v>386.45</v>
          </cell>
        </row>
        <row r="152">
          <cell r="A152" t="str">
            <v>5931 ОХОТНИЧЬЯ Папа может с/к в/у 1/220 8шт.   ОСТАНКИНО</v>
          </cell>
          <cell r="D152">
            <v>929</v>
          </cell>
          <cell r="F152">
            <v>929</v>
          </cell>
        </row>
        <row r="153">
          <cell r="A153" t="str">
            <v>5976 МОЛОЧНЫЕ ТРАДИЦ. сос п/о в/у 1/350_45с  ОСТАНКИНО</v>
          </cell>
          <cell r="D153">
            <v>2033</v>
          </cell>
          <cell r="F153">
            <v>2033</v>
          </cell>
        </row>
        <row r="154">
          <cell r="A154" t="str">
            <v>5981 МОЛОЧНЫЕ ТРАДИЦ. сос п/о мгс 1*6_45с   ОСТАНКИНО</v>
          </cell>
          <cell r="D154">
            <v>212.3</v>
          </cell>
          <cell r="F154">
            <v>212.3</v>
          </cell>
        </row>
        <row r="155">
          <cell r="A155" t="str">
            <v>5982 МОЛОЧНЫЕ ТРАДИЦ. сос п/о мгс 0,6кг_СНГ  ОСТАНКИНО</v>
          </cell>
          <cell r="D155">
            <v>333</v>
          </cell>
          <cell r="F155">
            <v>333</v>
          </cell>
        </row>
        <row r="156">
          <cell r="A156" t="str">
            <v>5992 ВРЕМЯ ОКРОШКИ Папа может вар п/о 0.4кг   ОСТАНКИНО</v>
          </cell>
          <cell r="D156">
            <v>667</v>
          </cell>
          <cell r="F156">
            <v>667</v>
          </cell>
        </row>
        <row r="157">
          <cell r="A157" t="str">
            <v>6004 РАГУ СВИНОЕ 1кг 8шт.зам_120с ОСТАНКИНО</v>
          </cell>
          <cell r="D157">
            <v>289</v>
          </cell>
          <cell r="F157">
            <v>289</v>
          </cell>
        </row>
        <row r="158">
          <cell r="A158" t="str">
            <v>6042 МОЛОЧНЫЕ К ЗАВТРАКУ сос п/о в/у 0.4кг   ОСТАНКИНО</v>
          </cell>
          <cell r="D158">
            <v>11</v>
          </cell>
          <cell r="F158">
            <v>11</v>
          </cell>
        </row>
        <row r="159">
          <cell r="A159" t="str">
            <v>6113 СОЧНЫЕ сос п/о мгс 1*6_Ашан  ОСТАНКИНО</v>
          </cell>
          <cell r="D159">
            <v>2598.1999999999998</v>
          </cell>
          <cell r="F159">
            <v>2598.1999999999998</v>
          </cell>
        </row>
        <row r="160">
          <cell r="A160" t="str">
            <v>6123 МОЛОЧНЫЕ КЛАССИЧЕСКИЕ ПМ сос п/о мгс 2*4   ОСТАНКИНО</v>
          </cell>
          <cell r="D160">
            <v>260.39999999999998</v>
          </cell>
          <cell r="F160">
            <v>260.39999999999998</v>
          </cell>
        </row>
        <row r="161">
          <cell r="A161" t="str">
            <v>6221 НЕАПОЛИТАНСКИЙ ДУЭТ с/к с/н мгс 1/90  ОСТАНКИНО</v>
          </cell>
          <cell r="D161">
            <v>78</v>
          </cell>
          <cell r="F161">
            <v>78</v>
          </cell>
        </row>
        <row r="162">
          <cell r="A162" t="str">
            <v>6222 ИТАЛЬЯНСКОЕ АССОРТИ с/в с/н мгс 1/90 ОСТАНКИНО</v>
          </cell>
          <cell r="D162">
            <v>52</v>
          </cell>
          <cell r="F162">
            <v>52</v>
          </cell>
        </row>
        <row r="163">
          <cell r="A163" t="str">
            <v>6223 БАЛЫК И ШЕЙКА с/в с/н мгс 1/90 10 шт ОСТАНКИНО</v>
          </cell>
          <cell r="D163">
            <v>30</v>
          </cell>
          <cell r="F163">
            <v>30</v>
          </cell>
        </row>
        <row r="164">
          <cell r="A164" t="str">
            <v>6228 МЯСНОЕ АССОРТИ к/з с/н мгс 1/90 10шт.  ОСТАНКИНО</v>
          </cell>
          <cell r="D164">
            <v>338</v>
          </cell>
          <cell r="F164">
            <v>338</v>
          </cell>
        </row>
        <row r="165">
          <cell r="A165" t="str">
            <v>6247 ДОМАШНЯЯ Папа может вар п/о 0,4кг 8шт.  ОСТАНКИНО</v>
          </cell>
          <cell r="D165">
            <v>220</v>
          </cell>
          <cell r="F165">
            <v>220</v>
          </cell>
        </row>
        <row r="166">
          <cell r="A166" t="str">
            <v>6268 ГОВЯЖЬЯ Папа может вар п/о 0,4кг 8 шт.  ОСТАНКИНО</v>
          </cell>
          <cell r="D166">
            <v>330</v>
          </cell>
          <cell r="F166">
            <v>330</v>
          </cell>
        </row>
        <row r="167">
          <cell r="A167" t="str">
            <v>6281 СВИНИНА ДЕЛИКАТ. к/в мл/к в/у 0.3кг 45с  ОСТАНКИНО</v>
          </cell>
          <cell r="D167">
            <v>518</v>
          </cell>
          <cell r="F167">
            <v>518</v>
          </cell>
        </row>
        <row r="168">
          <cell r="A168" t="str">
            <v>6297 ФИЛЕЙНЫЕ сос ц/о в/у 1/270 12шт_45с  ОСТАНКИНО</v>
          </cell>
          <cell r="D168">
            <v>2222</v>
          </cell>
          <cell r="F168">
            <v>2222</v>
          </cell>
        </row>
        <row r="169">
          <cell r="A169" t="str">
            <v>6303 МЯСНЫЕ Папа может сос п/о мгс 1.5*3  ОСТАНКИНО</v>
          </cell>
          <cell r="D169">
            <v>531.79999999999995</v>
          </cell>
          <cell r="F169">
            <v>531.79999999999995</v>
          </cell>
        </row>
        <row r="170">
          <cell r="A170" t="str">
            <v>6325 ДОКТОРСКАЯ ПРЕМИУМ вар п/о 0.4кг 8шт.  ОСТАНКИНО</v>
          </cell>
          <cell r="D170">
            <v>734</v>
          </cell>
          <cell r="F170">
            <v>734</v>
          </cell>
        </row>
        <row r="171">
          <cell r="A171" t="str">
            <v>6332 МЯСНАЯ Папа может вар п/о 0.5кг 8шт.  ОСТАНКИНО</v>
          </cell>
          <cell r="D171">
            <v>2423</v>
          </cell>
          <cell r="F171">
            <v>2423</v>
          </cell>
        </row>
        <row r="172">
          <cell r="A172" t="str">
            <v>6333 МЯСНАЯ Папа может вар п/о 0.4кг 8шт.  ОСТАНКИНО</v>
          </cell>
          <cell r="D172">
            <v>4584</v>
          </cell>
          <cell r="F172">
            <v>4584</v>
          </cell>
        </row>
        <row r="173">
          <cell r="A173" t="str">
            <v>6345 ФИЛЕЙНАЯ Папа может вар п/о 0.5кг 8шт.  ОСТАНКИНО</v>
          </cell>
          <cell r="D173">
            <v>1781</v>
          </cell>
          <cell r="F173">
            <v>1781</v>
          </cell>
        </row>
        <row r="174">
          <cell r="A174" t="str">
            <v>6353 ЭКСТРА Папа может вар п/о 0.4кг 8шт.  ОСТАНКИНО</v>
          </cell>
          <cell r="D174">
            <v>2381</v>
          </cell>
          <cell r="F174">
            <v>2381</v>
          </cell>
        </row>
        <row r="175">
          <cell r="A175" t="str">
            <v>6392 ФИЛЕЙНАЯ Папа может вар п/о 0.4кг. ОСТАНКИНО</v>
          </cell>
          <cell r="D175">
            <v>3648</v>
          </cell>
          <cell r="F175">
            <v>3648</v>
          </cell>
        </row>
        <row r="176">
          <cell r="A176" t="str">
            <v>6427 КЛАССИЧЕСКАЯ ПМ вар п/о 0.35кг 8шт. ОСТАНКИНО</v>
          </cell>
          <cell r="D176">
            <v>1824</v>
          </cell>
          <cell r="F176">
            <v>1824</v>
          </cell>
        </row>
        <row r="177">
          <cell r="A177" t="str">
            <v>6445 БЕКОН с/к с/н в/у 1/180 10шт.  ОСТАНКИНО</v>
          </cell>
          <cell r="D177">
            <v>261</v>
          </cell>
          <cell r="F177">
            <v>261</v>
          </cell>
        </row>
        <row r="178">
          <cell r="A178" t="str">
            <v>6453 ЭКСТРА Папа может с/к с/н в/у 1/100 14шт.   ОСТАНКИНО</v>
          </cell>
          <cell r="D178">
            <v>1652</v>
          </cell>
          <cell r="F178">
            <v>1652</v>
          </cell>
        </row>
        <row r="179">
          <cell r="A179" t="str">
            <v>6454 АРОМАТНАЯ с/к с/н в/у 1/100 14шт.  ОСТАНКИНО</v>
          </cell>
          <cell r="D179">
            <v>1386</v>
          </cell>
          <cell r="F179">
            <v>1386</v>
          </cell>
        </row>
        <row r="180">
          <cell r="A180" t="str">
            <v>6470 ВЕТЧ.МРАМОРНАЯ в/у_45с  ОСТАНКИНО</v>
          </cell>
          <cell r="D180">
            <v>31.2</v>
          </cell>
          <cell r="F180">
            <v>31.2</v>
          </cell>
        </row>
        <row r="181">
          <cell r="A181" t="str">
            <v>6475 С СЫРОМ Папа может сос ц/о мгс 0.4кг6шт  ОСТАНКИНО</v>
          </cell>
          <cell r="D181">
            <v>240</v>
          </cell>
          <cell r="F181">
            <v>240</v>
          </cell>
        </row>
        <row r="182">
          <cell r="A182" t="str">
            <v>6527 ШПИКАЧКИ СОЧНЫЕ ПМ сар б/о мгс 1*3 45с ОСТАНКИНО</v>
          </cell>
          <cell r="D182">
            <v>558.6</v>
          </cell>
          <cell r="F182">
            <v>558.6</v>
          </cell>
        </row>
        <row r="183">
          <cell r="A183" t="str">
            <v>6528 ШПИКАЧКИ СОЧНЫЕ ПМ сар б/о мгс 0.4кг 45с  ОСТАНКИНО</v>
          </cell>
          <cell r="D183">
            <v>356</v>
          </cell>
          <cell r="F183">
            <v>356</v>
          </cell>
        </row>
        <row r="184">
          <cell r="A184" t="str">
            <v>6555 ПОСОЛЬСКАЯ с/к с/н в/у 1/100 10шт.  ОСТАНКИНО</v>
          </cell>
          <cell r="D184">
            <v>557</v>
          </cell>
          <cell r="F184">
            <v>557</v>
          </cell>
        </row>
        <row r="185">
          <cell r="A185" t="str">
            <v>6586 МРАМОРНАЯ И БАЛЫКОВАЯ в/к с/н мгс 1/90 ОСТАНКИНО</v>
          </cell>
          <cell r="D185">
            <v>164</v>
          </cell>
          <cell r="F185">
            <v>164</v>
          </cell>
        </row>
        <row r="186">
          <cell r="A186" t="str">
            <v>6601 ГОВЯЖЬИ СН сос п/о мгс 1*6  ОСТАНКИНО</v>
          </cell>
          <cell r="D186">
            <v>89.4</v>
          </cell>
          <cell r="F186">
            <v>89.4</v>
          </cell>
        </row>
        <row r="187">
          <cell r="A187" t="str">
            <v>6602 БАВАРСКИЕ ПМ сос ц/о мгс 0,35кг 8шт.  ОСТАНКИНО</v>
          </cell>
          <cell r="D187">
            <v>269</v>
          </cell>
          <cell r="F187">
            <v>269</v>
          </cell>
        </row>
        <row r="188">
          <cell r="A188" t="str">
            <v>6661 СОЧНЫЙ ГРИЛЬ ПМ сос п/о мгс 1.5*4_Маяк  ОСТАНКИНО</v>
          </cell>
          <cell r="D188">
            <v>83.1</v>
          </cell>
          <cell r="F188">
            <v>83.1</v>
          </cell>
        </row>
        <row r="189">
          <cell r="A189" t="str">
            <v>6666 БОЯНСКАЯ Папа может п/к в/у 0,28кг 8 шт. ОСТАНКИНО</v>
          </cell>
          <cell r="D189">
            <v>1527</v>
          </cell>
          <cell r="F189">
            <v>1527</v>
          </cell>
        </row>
        <row r="190">
          <cell r="A190" t="str">
            <v>6669 ВЕНСКАЯ САЛЯМИ п/к в/у 0.28кг 8шт  ОСТАНКИНО</v>
          </cell>
          <cell r="D190">
            <v>28</v>
          </cell>
          <cell r="F190">
            <v>28</v>
          </cell>
        </row>
        <row r="191">
          <cell r="A191" t="str">
            <v>6683 СЕРВЕЛАТ ЗЕРНИСТЫЙ ПМ в/к в/у 0,35кг  ОСТАНКИНО</v>
          </cell>
          <cell r="D191">
            <v>2807</v>
          </cell>
          <cell r="F191">
            <v>2807</v>
          </cell>
        </row>
        <row r="192">
          <cell r="A192" t="str">
            <v>6684 СЕРВЕЛАТ КАРЕЛЬСКИЙ ПМ в/к в/у 0.28кг  ОСТАНКИНО</v>
          </cell>
          <cell r="D192">
            <v>2992</v>
          </cell>
          <cell r="F192">
            <v>2992</v>
          </cell>
        </row>
        <row r="193">
          <cell r="A193" t="str">
            <v>6689 СЕРВЕЛАТ ОХОТНИЧИЙ ПМ в/к в/у 0,35кг 8шт  ОСТАНКИНО</v>
          </cell>
          <cell r="D193">
            <v>4856</v>
          </cell>
          <cell r="F193">
            <v>4856</v>
          </cell>
        </row>
        <row r="194">
          <cell r="A194" t="str">
            <v>6692 СЕРВЕЛАТ ПРИМА в/к в/у 0.28кг 8шт.  ОСТАНКИНО</v>
          </cell>
          <cell r="D194">
            <v>547</v>
          </cell>
          <cell r="F194">
            <v>547</v>
          </cell>
        </row>
        <row r="195">
          <cell r="A195" t="str">
            <v>6697 СЕРВЕЛАТ ФИНСКИЙ ПМ в/к в/у 0,35кг 8шт.  ОСТАНКИНО</v>
          </cell>
          <cell r="D195">
            <v>6210</v>
          </cell>
          <cell r="F195">
            <v>6210</v>
          </cell>
        </row>
        <row r="196">
          <cell r="A196" t="str">
            <v>6713 СОЧНЫЙ ГРИЛЬ ПМ сос п/о мгс 0.41кг 8шт.  ОСТАНКИНО</v>
          </cell>
          <cell r="D196">
            <v>2337</v>
          </cell>
          <cell r="F196">
            <v>2337</v>
          </cell>
        </row>
        <row r="197">
          <cell r="A197" t="str">
            <v>6716 ОСОБАЯ Коровино (в сетке) 0.5кг 8шт.  ОСТАНКИНО</v>
          </cell>
          <cell r="D197">
            <v>861</v>
          </cell>
          <cell r="F197">
            <v>861</v>
          </cell>
        </row>
        <row r="198">
          <cell r="A198" t="str">
            <v>6722 СОЧНЫЕ ПМ сос п/о мгс 0,41кг 10шт.  ОСТАНКИНО</v>
          </cell>
          <cell r="D198">
            <v>6837</v>
          </cell>
          <cell r="F198">
            <v>6837</v>
          </cell>
        </row>
        <row r="199">
          <cell r="A199" t="str">
            <v>6726 СЛИВОЧНЫЕ ПМ сос п/о мгс 0.41кг 10шт.  ОСТАНКИНО</v>
          </cell>
          <cell r="D199">
            <v>3709</v>
          </cell>
          <cell r="F199">
            <v>3709</v>
          </cell>
        </row>
        <row r="200">
          <cell r="A200" t="str">
            <v>6734 ОСОБАЯ СО ШПИКОМ Коровино (в сетке) 0,5кг ОСТАНКИНО</v>
          </cell>
          <cell r="D200">
            <v>188</v>
          </cell>
          <cell r="F200">
            <v>188</v>
          </cell>
        </row>
        <row r="201">
          <cell r="A201" t="str">
            <v>6747 РУССКАЯ ПРЕМИУМ ПМ вар ф/о в/у  ОСТАНКИНО</v>
          </cell>
          <cell r="D201">
            <v>49.5</v>
          </cell>
          <cell r="F201">
            <v>49.5</v>
          </cell>
        </row>
        <row r="202">
          <cell r="A202" t="str">
            <v>6756 ВЕТЧ.ЛЮБИТЕЛЬСКАЯ п/о  ОСТАНКИНО</v>
          </cell>
          <cell r="D202">
            <v>307.10000000000002</v>
          </cell>
          <cell r="F202">
            <v>307.10000000000002</v>
          </cell>
        </row>
        <row r="203">
          <cell r="A203" t="str">
            <v>6761 МОЛОЧНЫЕ ГОСТ сос ц/о мгс 1*4  ОСТАНКИНО</v>
          </cell>
          <cell r="D203">
            <v>6</v>
          </cell>
          <cell r="F203">
            <v>7.0250000000000004</v>
          </cell>
        </row>
        <row r="204">
          <cell r="A204" t="str">
            <v>6764 СЛИВОЧНЫЕ сос ц/о мгс 1*4  ОСТАНКИНО</v>
          </cell>
          <cell r="D204">
            <v>5</v>
          </cell>
          <cell r="F204">
            <v>6.0449999999999999</v>
          </cell>
        </row>
        <row r="205">
          <cell r="A205" t="str">
            <v>6765 РУБЛЕНЫЕ сос ц/о мгс 0.36кг 6шт.  ОСТАНКИНО</v>
          </cell>
          <cell r="D205">
            <v>104</v>
          </cell>
          <cell r="F205">
            <v>106</v>
          </cell>
        </row>
        <row r="206">
          <cell r="A206" t="str">
            <v>6767 РУБЛЕНЫЕ сос ц/о мгс 1*4  ОСТАНКИНО</v>
          </cell>
          <cell r="D206">
            <v>19</v>
          </cell>
          <cell r="F206">
            <v>19</v>
          </cell>
        </row>
        <row r="207">
          <cell r="A207" t="str">
            <v>6773 САЛЯМИ Папа может п/к в/у 0,28кг 8шт.  ОСТАНКИНО</v>
          </cell>
          <cell r="D207">
            <v>406</v>
          </cell>
          <cell r="F207">
            <v>406</v>
          </cell>
        </row>
        <row r="208">
          <cell r="A208" t="str">
            <v>6776 ХОТ-ДОГ Папа может сос п/о мгс 0.35кг  ОСТАНКИНО</v>
          </cell>
          <cell r="D208">
            <v>210</v>
          </cell>
          <cell r="F208">
            <v>210</v>
          </cell>
        </row>
        <row r="209">
          <cell r="A209" t="str">
            <v>6777 МЯСНЫЕ С ГОВЯДИНОЙ ПМ сос п/о мгс 0.4кг  ОСТАНКИНО</v>
          </cell>
          <cell r="D209">
            <v>1532</v>
          </cell>
          <cell r="F209">
            <v>1532</v>
          </cell>
        </row>
        <row r="210">
          <cell r="A210" t="str">
            <v>6785 ВЕНСКАЯ САЛЯМИ п/к в/у 0.33кг 8шт.  ОСТАНКИНО</v>
          </cell>
          <cell r="D210">
            <v>293</v>
          </cell>
          <cell r="F210">
            <v>293</v>
          </cell>
        </row>
        <row r="211">
          <cell r="A211" t="str">
            <v>6787 СЕРВЕЛАТ КРЕМЛЕВСКИЙ в/к в/у 0,33кг 8шт.  ОСТАНКИНО</v>
          </cell>
          <cell r="D211">
            <v>220</v>
          </cell>
          <cell r="F211">
            <v>220</v>
          </cell>
        </row>
        <row r="212">
          <cell r="A212" t="str">
            <v>6791 СЕРВЕЛАТ ПРЕМИУМ в/к в/у 0,33кг 8шт.  ОСТАНКИНО</v>
          </cell>
          <cell r="D212">
            <v>15</v>
          </cell>
          <cell r="F212">
            <v>15</v>
          </cell>
        </row>
        <row r="213">
          <cell r="A213" t="str">
            <v>6793 БАЛЫКОВАЯ в/к в/у 0,33кг 8шт.  ОСТАНКИНО</v>
          </cell>
          <cell r="D213">
            <v>294</v>
          </cell>
          <cell r="F213">
            <v>294</v>
          </cell>
        </row>
        <row r="214">
          <cell r="A214" t="str">
            <v>6795 ОСТАНКИНСКАЯ в/к в/у 0,33кг 8шт.  ОСТАНКИНО</v>
          </cell>
          <cell r="D214">
            <v>56</v>
          </cell>
          <cell r="F214">
            <v>56</v>
          </cell>
        </row>
        <row r="215">
          <cell r="A215" t="str">
            <v>6797 С ИНДЕЙКОЙ Папа может вар п/о 0,4кг 8шт.  ОСТАНКИНО</v>
          </cell>
          <cell r="D215">
            <v>102</v>
          </cell>
          <cell r="F215">
            <v>102</v>
          </cell>
        </row>
        <row r="216">
          <cell r="A216" t="str">
            <v>6807 СЕРВЕЛАТ ЕВРОПЕЙСКИЙ в/к в/у 0,33кг 8шт.  ОСТАНКИНО</v>
          </cell>
          <cell r="D216">
            <v>123</v>
          </cell>
          <cell r="F216">
            <v>123</v>
          </cell>
        </row>
        <row r="217">
          <cell r="A217" t="str">
            <v>6822 ИЗ ОТБОРНОГО МЯСА ПМ сос п/о мгс 0,36кг  ОСТАНКИНО</v>
          </cell>
          <cell r="D217">
            <v>97</v>
          </cell>
          <cell r="F217">
            <v>97</v>
          </cell>
        </row>
        <row r="218">
          <cell r="A218" t="str">
            <v>6829 МОЛОЧНЫЕ КЛАССИЧЕСКИЕ сос п/о мгс 2*4_С  ОСТАНКИНО</v>
          </cell>
          <cell r="D218">
            <v>381.2</v>
          </cell>
          <cell r="F218">
            <v>381.2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121</v>
          </cell>
          <cell r="F219">
            <v>121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310</v>
          </cell>
          <cell r="F220">
            <v>310</v>
          </cell>
        </row>
        <row r="221">
          <cell r="A221" t="str">
            <v>БОНУС Z-ОСОБАЯ Коровино вар п/о (5324)  ОСТАНКИНО</v>
          </cell>
          <cell r="D221">
            <v>26</v>
          </cell>
          <cell r="F221">
            <v>26</v>
          </cell>
        </row>
        <row r="222">
          <cell r="A222" t="str">
            <v>БОНУС Z-ОСОБАЯ Коровино вар п/о 0.5кг_СНГ (6305)  ОСТАНКИНО</v>
          </cell>
          <cell r="D222">
            <v>29</v>
          </cell>
          <cell r="F222">
            <v>29</v>
          </cell>
        </row>
        <row r="223">
          <cell r="A223" t="str">
            <v>БОНУС СОЧНЫЕ сос п/о мгс 0.41кг_UZ (6087)  ОСТАНКИНО</v>
          </cell>
          <cell r="D223">
            <v>1039</v>
          </cell>
          <cell r="F223">
            <v>1039</v>
          </cell>
        </row>
        <row r="224">
          <cell r="A224" t="str">
            <v>БОНУС СОЧНЫЕ сос п/о мгс 1*6_UZ (6088)  ОСТАНКИНО</v>
          </cell>
          <cell r="D224">
            <v>495</v>
          </cell>
          <cell r="F224">
            <v>495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1712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342.05099999999999</v>
          </cell>
        </row>
        <row r="227">
          <cell r="A227" t="str">
            <v>БОНУС_Колбаса вареная Филейская ТМ Вязанка. ВЕС  ПОКОМ</v>
          </cell>
          <cell r="F227">
            <v>567.82399999999996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612</v>
          </cell>
        </row>
        <row r="229">
          <cell r="A229" t="str">
            <v>БОНУС_Консервы говядина тушеная "СПК" ж/б 0,338 кг.шт. термоус. пл. ЧМК  СПК</v>
          </cell>
          <cell r="D229">
            <v>1</v>
          </cell>
          <cell r="F229">
            <v>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537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91</v>
          </cell>
          <cell r="F231">
            <v>91</v>
          </cell>
        </row>
        <row r="232">
          <cell r="A232" t="str">
            <v>Бутербродная вареная 0,47 кг шт.  СПК</v>
          </cell>
          <cell r="D232">
            <v>110</v>
          </cell>
          <cell r="F232">
            <v>110</v>
          </cell>
        </row>
        <row r="233">
          <cell r="A233" t="str">
            <v>Вацлавская п/к (черева) 390 гр.шт. термоус.пак  СПК</v>
          </cell>
          <cell r="D233">
            <v>111</v>
          </cell>
          <cell r="F233">
            <v>111</v>
          </cell>
        </row>
        <row r="234">
          <cell r="A234" t="str">
            <v>Ветчина Вацлавская 400 гр.шт.  СПК</v>
          </cell>
          <cell r="D234">
            <v>4</v>
          </cell>
          <cell r="F234">
            <v>4</v>
          </cell>
        </row>
        <row r="235">
          <cell r="A235" t="str">
            <v>ВЫВЕДЕНА!Пельмени Отборные из свинины и говядины 0,43 кг ТМ Стародворье  ПОКОМ</v>
          </cell>
          <cell r="F235">
            <v>1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6</v>
          </cell>
          <cell r="F236">
            <v>400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608</v>
          </cell>
          <cell r="F237">
            <v>2240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589</v>
          </cell>
          <cell r="F238">
            <v>1902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2</v>
          </cell>
          <cell r="F239">
            <v>320</v>
          </cell>
        </row>
        <row r="240">
          <cell r="A240" t="str">
            <v>Грудинка Деревенская в аджике к/в 150 гр.шт. нарезка (лоток с ср.защ.атм.)  СПК</v>
          </cell>
          <cell r="D240">
            <v>10</v>
          </cell>
          <cell r="F240">
            <v>10</v>
          </cell>
        </row>
        <row r="241">
          <cell r="A241" t="str">
            <v>Гуцульская с/к "КолбасГрад" 160 гр.шт. термоус. пак  СПК</v>
          </cell>
          <cell r="D241">
            <v>75</v>
          </cell>
          <cell r="F241">
            <v>75</v>
          </cell>
        </row>
        <row r="242">
          <cell r="A242" t="str">
            <v>Дельгаро с/в "Эликатессе" 140 гр.шт.  СПК</v>
          </cell>
          <cell r="D242">
            <v>87</v>
          </cell>
          <cell r="F242">
            <v>87</v>
          </cell>
        </row>
        <row r="243">
          <cell r="A243" t="str">
            <v>Деревенская рубленая вареная 350 гр.шт. термоус. пак.  СПК</v>
          </cell>
          <cell r="D243">
            <v>25</v>
          </cell>
          <cell r="F243">
            <v>25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150</v>
          </cell>
          <cell r="F244">
            <v>150</v>
          </cell>
        </row>
        <row r="245">
          <cell r="A245" t="str">
            <v>Докторская вареная в/с  СПК</v>
          </cell>
          <cell r="D245">
            <v>25.202000000000002</v>
          </cell>
          <cell r="F245">
            <v>25.202000000000002</v>
          </cell>
        </row>
        <row r="246">
          <cell r="A246" t="str">
            <v>Докторская вареная в/с 0,47 кг шт.  СПК</v>
          </cell>
          <cell r="D246">
            <v>108</v>
          </cell>
          <cell r="F246">
            <v>108</v>
          </cell>
        </row>
        <row r="247">
          <cell r="A247" t="str">
            <v>Докторская вареная термоус.пак. "Высокий вкус"  СПК</v>
          </cell>
          <cell r="D247">
            <v>126</v>
          </cell>
          <cell r="F247">
            <v>126</v>
          </cell>
        </row>
        <row r="248">
          <cell r="A248" t="str">
            <v>Жар-боллы с курочкой и сыром, ВЕС ТМ Зареченские  ПОКОМ</v>
          </cell>
          <cell r="D248">
            <v>3</v>
          </cell>
          <cell r="F248">
            <v>234.7</v>
          </cell>
        </row>
        <row r="249">
          <cell r="A249" t="str">
            <v>Жар-ладушки с клубникой и вишней ВЕС ТМ Зареченские  ПОКОМ</v>
          </cell>
          <cell r="F249">
            <v>7.4</v>
          </cell>
        </row>
        <row r="250">
          <cell r="A250" t="str">
            <v>Жар-ладушки с мясом ТМ Зареченские ВЕС ПОКОМ</v>
          </cell>
          <cell r="F250">
            <v>216.90199999999999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18.501000000000001</v>
          </cell>
        </row>
        <row r="252">
          <cell r="A252" t="str">
            <v>Жар-ладушки с яблоком и грушей ТМ Зареченские ВЕС ПОКОМ</v>
          </cell>
          <cell r="D252">
            <v>3</v>
          </cell>
          <cell r="F252">
            <v>58.500999999999998</v>
          </cell>
        </row>
        <row r="253">
          <cell r="A253" t="str">
            <v>ЖАР-мени ВЕС ТМ Зареченские  ПОКОМ</v>
          </cell>
          <cell r="D253">
            <v>5.6</v>
          </cell>
          <cell r="F253">
            <v>147.1</v>
          </cell>
        </row>
        <row r="254">
          <cell r="A254" t="str">
            <v>Карбонад Юбилейный 0,13кг нар.д/ф шт. СПК</v>
          </cell>
          <cell r="D254">
            <v>13</v>
          </cell>
          <cell r="F254">
            <v>13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</v>
          </cell>
          <cell r="F255">
            <v>1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1</v>
          </cell>
          <cell r="F256">
            <v>1</v>
          </cell>
        </row>
        <row r="257">
          <cell r="A257" t="str">
            <v>Классика с/к 235 гр.шт. "Высокий вкус"  СПК</v>
          </cell>
          <cell r="D257">
            <v>99</v>
          </cell>
          <cell r="F257">
            <v>99</v>
          </cell>
        </row>
        <row r="258">
          <cell r="A258" t="str">
            <v>Классическая вареная 400 гр.шт.  СПК</v>
          </cell>
          <cell r="D258">
            <v>16</v>
          </cell>
          <cell r="F258">
            <v>16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872</v>
          </cell>
          <cell r="F259">
            <v>872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696</v>
          </cell>
          <cell r="F260">
            <v>696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137</v>
          </cell>
          <cell r="F261">
            <v>137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14</v>
          </cell>
          <cell r="F262">
            <v>14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1</v>
          </cell>
          <cell r="F263">
            <v>1</v>
          </cell>
        </row>
        <row r="264">
          <cell r="A264" t="str">
            <v>Краковская п/к (черева) 390 гр.шт. термоус.пак. СПК</v>
          </cell>
          <cell r="D264">
            <v>7</v>
          </cell>
          <cell r="F264">
            <v>7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7</v>
          </cell>
          <cell r="F265">
            <v>480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244</v>
          </cell>
          <cell r="F266">
            <v>1087</v>
          </cell>
        </row>
        <row r="267">
          <cell r="A267" t="str">
            <v>Ла Фаворте с/в "Эликатессе" 140 гр.шт.  СПК</v>
          </cell>
          <cell r="D267">
            <v>78</v>
          </cell>
          <cell r="F267">
            <v>78</v>
          </cell>
        </row>
        <row r="268">
          <cell r="A268" t="str">
            <v>Ливерная Печеночная "Просто выгодно" 0,3 кг.шт.  СПК</v>
          </cell>
          <cell r="D268">
            <v>132</v>
          </cell>
          <cell r="F268">
            <v>132</v>
          </cell>
        </row>
        <row r="269">
          <cell r="A269" t="str">
            <v>Любительская вареная термоус.пак. "Высокий вкус"  СПК</v>
          </cell>
          <cell r="D269">
            <v>125</v>
          </cell>
          <cell r="F269">
            <v>125</v>
          </cell>
        </row>
        <row r="270">
          <cell r="A270" t="str">
            <v>Мини-сосиски в тесте "Фрайпики" 1,8кг ВЕС, ТМ Зареченские  ПОКОМ</v>
          </cell>
          <cell r="F270">
            <v>70.302999999999997</v>
          </cell>
        </row>
        <row r="271">
          <cell r="A271" t="str">
            <v>Мини-сосиски в тесте "Фрайпики" 3,7кг ВЕС, ТМ Зареченские  ПОКОМ</v>
          </cell>
          <cell r="D271">
            <v>3.7</v>
          </cell>
          <cell r="F271">
            <v>181.9</v>
          </cell>
        </row>
        <row r="272">
          <cell r="A272" t="str">
            <v>Мусульманская вареная "Просто выгодно"  СПК</v>
          </cell>
          <cell r="D272">
            <v>36</v>
          </cell>
          <cell r="F272">
            <v>36</v>
          </cell>
        </row>
        <row r="273">
          <cell r="A273" t="str">
            <v>Мусульманская п/к "Просто выгодно" термофор.пак.  СПК</v>
          </cell>
          <cell r="D273">
            <v>11</v>
          </cell>
          <cell r="F273">
            <v>11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12</v>
          </cell>
          <cell r="F274">
            <v>2256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11</v>
          </cell>
          <cell r="F275">
            <v>1838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8</v>
          </cell>
          <cell r="F276">
            <v>1967</v>
          </cell>
        </row>
        <row r="277">
          <cell r="A277" t="str">
            <v>Наггетсы с куриным филе и сыром ТМ Вязанка 0,25 кг ПОКОМ</v>
          </cell>
          <cell r="D277">
            <v>6</v>
          </cell>
          <cell r="F277">
            <v>627</v>
          </cell>
        </row>
        <row r="278">
          <cell r="A278" t="str">
            <v>Наггетсы Хрустящие ТМ Зареченские. ВЕС ПОКОМ</v>
          </cell>
          <cell r="D278">
            <v>6</v>
          </cell>
          <cell r="F278">
            <v>595.00099999999998</v>
          </cell>
        </row>
        <row r="279">
          <cell r="A279" t="str">
            <v>Новосибирская с/к 0,10 кг.шт. нарезка (лоток с ср.защ.атм.) "Высокий вкус"  СПК</v>
          </cell>
          <cell r="D279">
            <v>1</v>
          </cell>
          <cell r="F279">
            <v>1</v>
          </cell>
        </row>
        <row r="280">
          <cell r="A280" t="str">
            <v>Оригинальная с перцем с/к  СПК</v>
          </cell>
          <cell r="D280">
            <v>271.3</v>
          </cell>
          <cell r="F280">
            <v>1021.3</v>
          </cell>
        </row>
        <row r="281">
          <cell r="A281" t="str">
            <v>Особая вареная  СПК</v>
          </cell>
          <cell r="D281">
            <v>9</v>
          </cell>
          <cell r="F281">
            <v>9</v>
          </cell>
        </row>
        <row r="282">
          <cell r="A282" t="str">
            <v>Пекантино с/в "Эликатессе" 0,10 кг.шт. нарезка (лоток с.ср.защ.атм.)  СПК</v>
          </cell>
          <cell r="D282">
            <v>7</v>
          </cell>
          <cell r="F282">
            <v>7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2</v>
          </cell>
          <cell r="F283">
            <v>193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8</v>
          </cell>
          <cell r="F284">
            <v>82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3</v>
          </cell>
          <cell r="F285">
            <v>927</v>
          </cell>
        </row>
        <row r="286">
          <cell r="A286" t="str">
            <v>Пельмени Бигбули с мясом, Горячая штучка 0,43кг  ПОКОМ</v>
          </cell>
          <cell r="D286">
            <v>5</v>
          </cell>
          <cell r="F286">
            <v>228</v>
          </cell>
        </row>
        <row r="287">
          <cell r="A287" t="str">
            <v>Пельмени Бигбули с мясом, Горячая штучка 0,9кг  ПОКОМ</v>
          </cell>
          <cell r="D287">
            <v>563</v>
          </cell>
          <cell r="F287">
            <v>914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10</v>
          </cell>
          <cell r="F288">
            <v>789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3</v>
          </cell>
          <cell r="F289">
            <v>221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D290">
            <v>3</v>
          </cell>
          <cell r="F290">
            <v>468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1507</v>
          </cell>
          <cell r="F291">
            <v>3645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8</v>
          </cell>
          <cell r="F292">
            <v>1536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10</v>
          </cell>
          <cell r="F293">
            <v>1455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1510</v>
          </cell>
          <cell r="F294">
            <v>3830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7</v>
          </cell>
          <cell r="F295">
            <v>1218</v>
          </cell>
        </row>
        <row r="296">
          <cell r="A296" t="str">
            <v>Пельмени Левантские ТМ Особый рецепт 0,8 кг  ПОКОМ</v>
          </cell>
          <cell r="F296">
            <v>7</v>
          </cell>
        </row>
        <row r="297">
          <cell r="A297" t="str">
            <v>Пельмени Медвежьи ушки с фермерскими сливками 0,7кг  ПОКОМ</v>
          </cell>
          <cell r="D297">
            <v>1</v>
          </cell>
          <cell r="F297">
            <v>163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112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1</v>
          </cell>
          <cell r="F299">
            <v>125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11</v>
          </cell>
          <cell r="F300">
            <v>1228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6</v>
          </cell>
          <cell r="F301">
            <v>237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D302">
            <v>5</v>
          </cell>
          <cell r="F302">
            <v>560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5</v>
          </cell>
          <cell r="F303">
            <v>602</v>
          </cell>
        </row>
        <row r="304">
          <cell r="A304" t="str">
            <v>Пельмени Сочные сфера 0,8 кг ТМ Стародворье  ПОКОМ</v>
          </cell>
          <cell r="D304">
            <v>4</v>
          </cell>
          <cell r="F304">
            <v>210</v>
          </cell>
        </row>
        <row r="305">
          <cell r="A305" t="str">
            <v>Пельмени Сочные сфера 0,9 кг ТМ Стародворье ПОКОМ</v>
          </cell>
          <cell r="F305">
            <v>10</v>
          </cell>
        </row>
        <row r="306">
          <cell r="A306" t="str">
            <v>Пипперони с/к "Эликатессе" 0,10 кг.шт.  СПК</v>
          </cell>
          <cell r="D306">
            <v>1</v>
          </cell>
          <cell r="F306">
            <v>1</v>
          </cell>
        </row>
        <row r="307">
          <cell r="A307" t="str">
            <v>Пипперони с/к "Эликатессе" 0,20 кг.шт.  СПК</v>
          </cell>
          <cell r="D307">
            <v>2</v>
          </cell>
          <cell r="F307">
            <v>2</v>
          </cell>
        </row>
        <row r="308">
          <cell r="A308" t="str">
            <v>Плавленый Сыр 45% "С ветчиной" СТМ "ПапаМожет" 180гр  ОСТАНКИНО</v>
          </cell>
          <cell r="D308">
            <v>11</v>
          </cell>
          <cell r="F308">
            <v>11</v>
          </cell>
        </row>
        <row r="309">
          <cell r="A309" t="str">
            <v>Плавленый Сыр 45% "С грибами" СТМ "ПапаМожет 180гр  ОСТАНКИНО</v>
          </cell>
          <cell r="D309">
            <v>10</v>
          </cell>
          <cell r="F309">
            <v>10</v>
          </cell>
        </row>
        <row r="310">
          <cell r="A310" t="str">
            <v>По-Австрийски с/к 260 гр.шт. "Высокий вкус"  СПК</v>
          </cell>
          <cell r="D310">
            <v>115</v>
          </cell>
          <cell r="F310">
            <v>115</v>
          </cell>
        </row>
        <row r="311">
          <cell r="A311" t="str">
            <v>Покровская вареная 0,47 кг шт.  СПК</v>
          </cell>
          <cell r="D311">
            <v>28</v>
          </cell>
          <cell r="F311">
            <v>28</v>
          </cell>
        </row>
        <row r="312">
          <cell r="A312" t="str">
            <v>Продукт колбасный с сыром копченый Коровино 400 гр  ОСТАНКИНО</v>
          </cell>
          <cell r="D312">
            <v>20</v>
          </cell>
          <cell r="F312">
            <v>20</v>
          </cell>
        </row>
        <row r="313">
          <cell r="A313" t="str">
            <v>Сальчетти с/к 230 гр.шт.  СПК</v>
          </cell>
          <cell r="D313">
            <v>10</v>
          </cell>
          <cell r="F313">
            <v>10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27</v>
          </cell>
          <cell r="F314">
            <v>77</v>
          </cell>
        </row>
        <row r="315">
          <cell r="A315" t="str">
            <v>Салями Трюфель с/в "Эликатессе" 0,16 кг.шт.  СПК</v>
          </cell>
          <cell r="D315">
            <v>157</v>
          </cell>
          <cell r="F315">
            <v>157</v>
          </cell>
        </row>
        <row r="316">
          <cell r="A316" t="str">
            <v>Салями Финская с/к 235 гр.шт. "Высокий вкус"  СПК</v>
          </cell>
          <cell r="D316">
            <v>146</v>
          </cell>
          <cell r="F316">
            <v>146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178.5</v>
          </cell>
          <cell r="F317">
            <v>328.5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154</v>
          </cell>
          <cell r="F318">
            <v>204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</v>
          </cell>
          <cell r="F319">
            <v>1</v>
          </cell>
        </row>
        <row r="320">
          <cell r="A320" t="str">
            <v>Семейная с чесночком Экстра вареная  СПК</v>
          </cell>
          <cell r="D320">
            <v>32</v>
          </cell>
          <cell r="F320">
            <v>32</v>
          </cell>
        </row>
        <row r="321">
          <cell r="A321" t="str">
            <v>Семейная с чесночком Экстра вареная 0,5 кг.шт.  СПК</v>
          </cell>
          <cell r="D321">
            <v>6</v>
          </cell>
          <cell r="F321">
            <v>6</v>
          </cell>
        </row>
        <row r="322">
          <cell r="A322" t="str">
            <v>Сервелат Европейский в/к, в/с 0,38 кг.шт.термофор.пак  СПК</v>
          </cell>
          <cell r="D322">
            <v>10</v>
          </cell>
          <cell r="F322">
            <v>10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94</v>
          </cell>
          <cell r="F323">
            <v>94</v>
          </cell>
        </row>
        <row r="324">
          <cell r="A324" t="str">
            <v>Сервелат Финский в/к 0,38 кг.шт. термофор.пак.  СПК</v>
          </cell>
          <cell r="D324">
            <v>63</v>
          </cell>
          <cell r="F324">
            <v>63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93</v>
          </cell>
          <cell r="F325">
            <v>93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154</v>
          </cell>
          <cell r="F326">
            <v>154</v>
          </cell>
        </row>
        <row r="327">
          <cell r="A327" t="str">
            <v>Сибирская особая с/к 0,235 кг шт.  СПК</v>
          </cell>
          <cell r="D327">
            <v>423</v>
          </cell>
          <cell r="F327">
            <v>1023</v>
          </cell>
        </row>
        <row r="328">
          <cell r="A328" t="str">
            <v>Славянская п/к 0,38 кг шт.термофор.пак.  СПК</v>
          </cell>
          <cell r="D328">
            <v>19</v>
          </cell>
          <cell r="F328">
            <v>19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7</v>
          </cell>
        </row>
        <row r="330">
          <cell r="A330" t="str">
            <v>Смак-мени с мясом 1кг ТМ Зареченские ПОКОМ</v>
          </cell>
          <cell r="F330">
            <v>40</v>
          </cell>
        </row>
        <row r="331">
          <cell r="A331" t="str">
            <v>Смаколадьи с яблоком и грушей ТМ Зареченские,0,9 кг ПОКОМ</v>
          </cell>
          <cell r="F331">
            <v>6</v>
          </cell>
        </row>
        <row r="332">
          <cell r="A332" t="str">
            <v>Сосиски "Баварские" 0,36 кг.шт. вак.упак.  СПК</v>
          </cell>
          <cell r="D332">
            <v>21</v>
          </cell>
          <cell r="F332">
            <v>21</v>
          </cell>
        </row>
        <row r="333">
          <cell r="A333" t="str">
            <v>Сосиски "Молочные" 0,36 кг.шт. вак.упак.  СПК</v>
          </cell>
          <cell r="D333">
            <v>41</v>
          </cell>
          <cell r="F333">
            <v>41</v>
          </cell>
        </row>
        <row r="334">
          <cell r="A334" t="str">
            <v>Сосиски Классические (в ср.защ.атм.) СПК</v>
          </cell>
          <cell r="D334">
            <v>9</v>
          </cell>
          <cell r="F334">
            <v>9</v>
          </cell>
        </row>
        <row r="335">
          <cell r="A335" t="str">
            <v>Сосиски Мусульманские "Просто выгодно" (в ср.защ.атм.)  СПК</v>
          </cell>
          <cell r="D335">
            <v>32</v>
          </cell>
          <cell r="F335">
            <v>32</v>
          </cell>
        </row>
        <row r="336">
          <cell r="A336" t="str">
            <v>Сосиски Хот-дог ВЕС (лоток с ср.защ.атм.)   СПК</v>
          </cell>
          <cell r="D336">
            <v>83</v>
          </cell>
          <cell r="F336">
            <v>83</v>
          </cell>
        </row>
        <row r="337">
          <cell r="A337" t="str">
            <v>Сосисоны в темпуре ВЕС  ПОКОМ</v>
          </cell>
          <cell r="F337">
            <v>36.005000000000003</v>
          </cell>
        </row>
        <row r="338">
          <cell r="A338" t="str">
            <v>Сочный мегачебурек ТМ Зареченские ВЕС ПОКОМ</v>
          </cell>
          <cell r="D338">
            <v>2.2000000000000002</v>
          </cell>
          <cell r="F338">
            <v>124.76</v>
          </cell>
        </row>
        <row r="339">
          <cell r="A339" t="str">
            <v>Сыр "Пармезан" 40% колотый 100 гр  ОСТАНКИНО</v>
          </cell>
          <cell r="D339">
            <v>15</v>
          </cell>
          <cell r="F339">
            <v>15</v>
          </cell>
        </row>
        <row r="340">
          <cell r="A340" t="str">
            <v>Сыр "Пармезан" 40% кусок 180 гр  ОСТАНКИНО</v>
          </cell>
          <cell r="D340">
            <v>16</v>
          </cell>
          <cell r="F340">
            <v>16</v>
          </cell>
        </row>
        <row r="341">
          <cell r="A341" t="str">
            <v>Сыр Боккончини копченый 40% 100 гр.  ОСТАНКИНО</v>
          </cell>
          <cell r="D341">
            <v>50</v>
          </cell>
          <cell r="F341">
            <v>50</v>
          </cell>
        </row>
        <row r="342">
          <cell r="A342" t="str">
            <v>Сыр Гауда 45% тм Папа Может, нарезанные ломтики 125г (МИНИ)  Останкино</v>
          </cell>
          <cell r="D342">
            <v>4</v>
          </cell>
          <cell r="F342">
            <v>4</v>
          </cell>
        </row>
        <row r="343">
          <cell r="A343" t="str">
            <v>Сыр колбасный копченый Папа Может 400 гр  ОСТАНКИНО</v>
          </cell>
          <cell r="D343">
            <v>19</v>
          </cell>
          <cell r="F343">
            <v>19</v>
          </cell>
        </row>
        <row r="344">
          <cell r="A344" t="str">
            <v>Сыр Останкино "Алтайский Gold" 50% вес  ОСТАНКИНО</v>
          </cell>
          <cell r="D344">
            <v>1.5</v>
          </cell>
          <cell r="F344">
            <v>1.5</v>
          </cell>
        </row>
        <row r="345">
          <cell r="A345" t="str">
            <v>Сыр ПАПА МОЖЕТ "Гауда Голд" 45% 180 г  ОСТАНКИНО</v>
          </cell>
          <cell r="D345">
            <v>275</v>
          </cell>
          <cell r="F345">
            <v>275</v>
          </cell>
        </row>
        <row r="346">
          <cell r="A346" t="str">
            <v>Сыр Папа Может "Гауда Голд", 45% брусок ВЕС ОСТАНКИНО</v>
          </cell>
          <cell r="D346">
            <v>33</v>
          </cell>
          <cell r="F346">
            <v>33</v>
          </cell>
        </row>
        <row r="347">
          <cell r="A347" t="str">
            <v>Сыр ПАПА МОЖЕТ "Голландский традиционный" 45% 180 г  ОСТАНКИНО</v>
          </cell>
          <cell r="D347">
            <v>610</v>
          </cell>
          <cell r="F347">
            <v>610</v>
          </cell>
        </row>
        <row r="348">
          <cell r="A348" t="str">
            <v>Сыр Папа Может "Голландский традиционный", 45% брусок ВЕС ОСТАНКИНО</v>
          </cell>
          <cell r="D348">
            <v>130.19999999999999</v>
          </cell>
          <cell r="F348">
            <v>130.19999999999999</v>
          </cell>
        </row>
        <row r="349">
          <cell r="A349" t="str">
            <v>Сыр Папа Может "Пошехонский" 45% вес (= 3 кг)  ОСТАНКИНО</v>
          </cell>
          <cell r="D349">
            <v>15</v>
          </cell>
          <cell r="F349">
            <v>18.05</v>
          </cell>
        </row>
        <row r="350">
          <cell r="A350" t="str">
            <v>Сыр ПАПА МОЖЕТ "Российский традиционный" 45% 180 г  ОСТАНКИНО</v>
          </cell>
          <cell r="D350">
            <v>724</v>
          </cell>
          <cell r="F350">
            <v>724</v>
          </cell>
        </row>
        <row r="351">
          <cell r="A351" t="str">
            <v>Сыр Папа Может "Российский традиционный" ВЕС брусок массовая доля жира 50%  ОСТАНКИНО</v>
          </cell>
          <cell r="D351">
            <v>63.5</v>
          </cell>
          <cell r="F351">
            <v>63.5</v>
          </cell>
        </row>
        <row r="352">
          <cell r="A352" t="str">
            <v>Сыр Папа Может "Сметанковый" 50% вес (=3кг)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"Тильзитер" 45% 180 г  ОСТАНКИНО</v>
          </cell>
          <cell r="D353">
            <v>267</v>
          </cell>
          <cell r="F353">
            <v>267</v>
          </cell>
        </row>
        <row r="354">
          <cell r="A354" t="str">
            <v>Сыр Папа Может Голландский 45%, нарез, 125г (9 шт)  Останкино</v>
          </cell>
          <cell r="D354">
            <v>85</v>
          </cell>
          <cell r="F354">
            <v>85</v>
          </cell>
        </row>
        <row r="355">
          <cell r="A355" t="str">
            <v>Сыр Папа Может Министерский 45% 200г  Останкино</v>
          </cell>
          <cell r="D355">
            <v>55</v>
          </cell>
          <cell r="F355">
            <v>55</v>
          </cell>
        </row>
        <row r="356">
          <cell r="A356" t="str">
            <v>Сыр Папа Может Российский 50%, нарезка 125г  Останкино</v>
          </cell>
          <cell r="D356">
            <v>124</v>
          </cell>
          <cell r="F356">
            <v>124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103</v>
          </cell>
          <cell r="F357">
            <v>103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35</v>
          </cell>
          <cell r="F358">
            <v>35</v>
          </cell>
        </row>
        <row r="359">
          <cell r="A359" t="str">
            <v>Сыр полутвердый "Сливочный", с массовой долей жира 50%.БРУС ОСТАНКИНО</v>
          </cell>
          <cell r="D359">
            <v>12.5</v>
          </cell>
          <cell r="F359">
            <v>12.5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51.7</v>
          </cell>
          <cell r="F360">
            <v>51.7</v>
          </cell>
        </row>
        <row r="361">
          <cell r="A361" t="str">
            <v>Сыр рассольный жирный Чечил 45% 100 гр  ОСТАНКИНО</v>
          </cell>
          <cell r="D361">
            <v>100</v>
          </cell>
          <cell r="F361">
            <v>100</v>
          </cell>
        </row>
        <row r="362">
          <cell r="A362" t="str">
            <v>Сыр рассольный жирный Чечил копченый 45% 100 гр  ОСТАНКИНО</v>
          </cell>
          <cell r="D362">
            <v>75</v>
          </cell>
          <cell r="F362">
            <v>75</v>
          </cell>
        </row>
        <row r="363">
          <cell r="A363" t="str">
            <v>Сыр Скаморца свежий 40% 100 гр.  ОСТАНКИНО</v>
          </cell>
          <cell r="D363">
            <v>44</v>
          </cell>
          <cell r="F363">
            <v>44</v>
          </cell>
        </row>
        <row r="364">
          <cell r="A364" t="str">
            <v>Сыр творожный с зеленью 60% Папа может 140 гр.  ОСТАНКИНО</v>
          </cell>
          <cell r="D364">
            <v>10</v>
          </cell>
          <cell r="F364">
            <v>10</v>
          </cell>
        </row>
        <row r="365">
          <cell r="A365" t="str">
            <v>Сыч/Прод Коровино Российский 50% 200г СЗМЖ  ОСТАНКИНО</v>
          </cell>
          <cell r="D365">
            <v>141</v>
          </cell>
          <cell r="F365">
            <v>141</v>
          </cell>
        </row>
        <row r="366">
          <cell r="A366" t="str">
            <v>Сыч/Прод Коровино Российский Ориг 50% ВЕС (7,5 кг круг) ОСТАНКИНО</v>
          </cell>
          <cell r="D366">
            <v>15</v>
          </cell>
          <cell r="F366">
            <v>15</v>
          </cell>
        </row>
        <row r="367">
          <cell r="A367" t="str">
            <v>Сыч/Прод Коровино Российский Оригин 50% ВЕС (5 кг)  ОСТАНКИНО</v>
          </cell>
          <cell r="D367">
            <v>248.8</v>
          </cell>
          <cell r="F367">
            <v>248.8</v>
          </cell>
        </row>
        <row r="368">
          <cell r="A368" t="str">
            <v>Сыч/Прод Коровино Российский Оригин 50% ВЕС НОВАЯ (5 кг)  ОСТАНКИНО</v>
          </cell>
          <cell r="D368">
            <v>5</v>
          </cell>
          <cell r="F368">
            <v>5</v>
          </cell>
        </row>
        <row r="369">
          <cell r="A369" t="str">
            <v>Сыч/Прод Коровино Тильзитер 50% 200г СЗМЖ  ОСТАНКИНО</v>
          </cell>
          <cell r="D369">
            <v>113</v>
          </cell>
          <cell r="F369">
            <v>113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92</v>
          </cell>
          <cell r="F370">
            <v>92</v>
          </cell>
        </row>
        <row r="371">
          <cell r="A371" t="str">
            <v>Творожный Сыр 60% С маринованными огурчиками и укропом 140 гр  ОСТАНКИНО</v>
          </cell>
          <cell r="D371">
            <v>9</v>
          </cell>
          <cell r="F371">
            <v>9</v>
          </cell>
        </row>
        <row r="372">
          <cell r="A372" t="str">
            <v>Творожный Сыр 60% Сливочный  СТМ "ПапаМожет" - 140гр  ОСТАНКИНО</v>
          </cell>
          <cell r="D372">
            <v>177</v>
          </cell>
          <cell r="F372">
            <v>177</v>
          </cell>
        </row>
        <row r="373">
          <cell r="A373" t="str">
            <v>Торо Неро с/в "Эликатессе" 140 гр.шт.  СПК</v>
          </cell>
          <cell r="D373">
            <v>55</v>
          </cell>
          <cell r="F373">
            <v>55</v>
          </cell>
        </row>
        <row r="374">
          <cell r="A374" t="str">
            <v>Уши свиные копченые к пиву 0,15кг нар. д/ф шт.  СПК</v>
          </cell>
          <cell r="D374">
            <v>37</v>
          </cell>
          <cell r="F374">
            <v>37</v>
          </cell>
        </row>
        <row r="375">
          <cell r="A375" t="str">
            <v>Фестивальная пора с/к 100 гр.шт.нар. (лоток с ср.защ.атм.)  СПК</v>
          </cell>
          <cell r="D375">
            <v>212</v>
          </cell>
          <cell r="F375">
            <v>212</v>
          </cell>
        </row>
        <row r="376">
          <cell r="A376" t="str">
            <v>Фестивальная пора с/к 235 гр.шт.  СПК</v>
          </cell>
          <cell r="D376">
            <v>572</v>
          </cell>
          <cell r="F376">
            <v>872</v>
          </cell>
        </row>
        <row r="377">
          <cell r="A377" t="str">
            <v>Фестивальная пора с/к термоус.пак  СПК</v>
          </cell>
          <cell r="D377">
            <v>6.6</v>
          </cell>
          <cell r="F377">
            <v>46.6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30</v>
          </cell>
        </row>
        <row r="379">
          <cell r="A379" t="str">
            <v>Фуэт с/в "Эликатессе" 160 гр.шт.  СПК</v>
          </cell>
          <cell r="D379">
            <v>157</v>
          </cell>
          <cell r="F379">
            <v>157</v>
          </cell>
        </row>
        <row r="380">
          <cell r="A380" t="str">
            <v>Хинкали Классические ТМ Зареченские ВЕС ПОКОМ</v>
          </cell>
          <cell r="F380">
            <v>65</v>
          </cell>
        </row>
        <row r="381">
          <cell r="A381" t="str">
            <v>Хотстеры ТМ Горячая штучка ТС Хотстеры 0,25 кг зам  ПОКОМ</v>
          </cell>
          <cell r="D381">
            <v>607</v>
          </cell>
          <cell r="F381">
            <v>2073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4</v>
          </cell>
          <cell r="F382">
            <v>340</v>
          </cell>
        </row>
        <row r="383">
          <cell r="A383" t="str">
            <v>Хрустящие крылышки ТМ Горячая штучка 0,3 кг зам  ПОКОМ</v>
          </cell>
          <cell r="D383">
            <v>6</v>
          </cell>
          <cell r="F383">
            <v>366</v>
          </cell>
        </row>
        <row r="384">
          <cell r="A384" t="str">
            <v>Чебупай брауни ТМ Горячая штучка 0,2 кг.  ПОКОМ</v>
          </cell>
          <cell r="F384">
            <v>56</v>
          </cell>
        </row>
        <row r="385">
          <cell r="A385" t="str">
            <v>Чебупай сочное яблоко ТМ Горячая штучка 0,2 кг зам.  ПОКОМ</v>
          </cell>
          <cell r="D385">
            <v>5</v>
          </cell>
          <cell r="F385">
            <v>196</v>
          </cell>
        </row>
        <row r="386">
          <cell r="A386" t="str">
            <v>Чебупай спелая вишня ТМ Горячая штучка 0,2 кг зам.  ПОКОМ</v>
          </cell>
          <cell r="D386">
            <v>4</v>
          </cell>
          <cell r="F386">
            <v>281</v>
          </cell>
        </row>
        <row r="387">
          <cell r="A387" t="str">
            <v>Чебупели Курочка гриль ТМ Горячая штучка, 0,3 кг зам  ПОКОМ</v>
          </cell>
          <cell r="D387">
            <v>1</v>
          </cell>
          <cell r="F387">
            <v>247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757</v>
          </cell>
          <cell r="F388">
            <v>2150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1439</v>
          </cell>
          <cell r="F389">
            <v>4031</v>
          </cell>
        </row>
        <row r="390">
          <cell r="A390" t="str">
            <v>Чебуреки Мясные вес 2,7 кг ТМ Зареченские ВЕС ПОКОМ</v>
          </cell>
          <cell r="F390">
            <v>31.501000000000001</v>
          </cell>
        </row>
        <row r="391">
          <cell r="A391" t="str">
            <v>Чебуреки сочные ВЕС ТМ Зареченские  ПОКОМ</v>
          </cell>
          <cell r="D391">
            <v>5</v>
          </cell>
          <cell r="F391">
            <v>410</v>
          </cell>
        </row>
        <row r="392">
          <cell r="A392" t="str">
            <v>Шпикачки Русские (черева) (в ср.защ.атм.) "Высокий вкус"  СПК</v>
          </cell>
          <cell r="D392">
            <v>142</v>
          </cell>
          <cell r="F392">
            <v>142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66</v>
          </cell>
          <cell r="F393">
            <v>66</v>
          </cell>
        </row>
        <row r="394">
          <cell r="A394" t="str">
            <v>Юбилейная с/к 0,10 кг.шт. нарезка (лоток с ср.защ.атм.)  СПК</v>
          </cell>
          <cell r="D394">
            <v>61</v>
          </cell>
          <cell r="F394">
            <v>61</v>
          </cell>
        </row>
        <row r="395">
          <cell r="A395" t="str">
            <v>Юбилейная с/к 0,235 кг.шт.  СПК</v>
          </cell>
          <cell r="D395">
            <v>570</v>
          </cell>
          <cell r="F395">
            <v>1020</v>
          </cell>
        </row>
        <row r="396">
          <cell r="A396" t="str">
            <v>Итого</v>
          </cell>
          <cell r="D396">
            <v>124483.352</v>
          </cell>
          <cell r="F396">
            <v>311330.755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05.06.2024 - 05.06.2024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128.071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140.75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379.01900000000001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43.23</v>
          </cell>
        </row>
        <row r="11">
          <cell r="A11" t="str">
            <v xml:space="preserve"> 022  Колбаса Вязанка со шпиком, вектор 0,5кг, ПОКОМ</v>
          </cell>
          <cell r="D11">
            <v>49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581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1086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56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208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47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165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38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115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236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105.664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1177.5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91.566999999999993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147.79499999999999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78.569999999999993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45.216000000000001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140.39699999999999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1115.9079999999999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10.06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82.119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83.19</v>
          </cell>
        </row>
        <row r="38">
          <cell r="A38" t="str">
            <v xml:space="preserve"> 240  Колбаса Салями охотничья, ВЕС. ПОКОМ</v>
          </cell>
          <cell r="D38">
            <v>4.1909999999999998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173.75399999999999</v>
          </cell>
        </row>
        <row r="40">
          <cell r="A40" t="str">
            <v xml:space="preserve"> 247  Сардельки Нежные, ВЕС.  ПОКОМ</v>
          </cell>
          <cell r="D40">
            <v>43.076000000000001</v>
          </cell>
        </row>
        <row r="41">
          <cell r="A41" t="str">
            <v xml:space="preserve"> 248  Сардельки Сочные ТМ Особый рецепт,   ПОКОМ</v>
          </cell>
          <cell r="D41">
            <v>39.04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363.815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20.295000000000002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17.809999999999999</v>
          </cell>
        </row>
        <row r="45">
          <cell r="A45" t="str">
            <v xml:space="preserve"> 263  Шпикачки Стародворские, ВЕС.  ПОКОМ</v>
          </cell>
          <cell r="D45">
            <v>37.659999999999997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92.95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71.8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72.518000000000001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395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863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1306</v>
          </cell>
        </row>
        <row r="52">
          <cell r="A52" t="str">
            <v xml:space="preserve"> 283  Сосиски Сочинки, ВЕС, ТМ Стародворье ПОКОМ</v>
          </cell>
          <cell r="D52">
            <v>159.80500000000001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171</v>
          </cell>
        </row>
        <row r="54">
          <cell r="A54" t="str">
            <v xml:space="preserve"> 290  Колбаса Царедворская, 0,4кг ТМ Стародворье  Поком</v>
          </cell>
          <cell r="D54">
            <v>2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322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60.435000000000002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733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987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11.68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34.075000000000003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344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480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283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89.628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240.36099999999999</v>
          </cell>
        </row>
        <row r="66">
          <cell r="A66" t="str">
            <v xml:space="preserve"> 316  Колбаса Нежная ТМ Зареченские ВЕС  ПОКОМ</v>
          </cell>
          <cell r="D66">
            <v>30.04</v>
          </cell>
        </row>
        <row r="67">
          <cell r="A67" t="str">
            <v xml:space="preserve"> 318  Сосиски Датские ТМ Зареченские, ВЕС  ПОКОМ</v>
          </cell>
          <cell r="D67">
            <v>579.44799999999998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780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673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309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137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130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172.72900000000001</v>
          </cell>
        </row>
        <row r="74">
          <cell r="A74" t="str">
            <v xml:space="preserve"> 335  Колбаса Сливушка ТМ Вязанка. ВЕС.  ПОКОМ </v>
          </cell>
          <cell r="D74">
            <v>45.661000000000001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612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558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100.812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79.152000000000001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157.57499999999999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105.78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16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31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75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53.308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102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132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387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158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185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112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36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1039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1633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74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64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128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137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68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55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78.245999999999995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161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192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178.35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30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83.95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61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68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88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113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29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5.0880000000000001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964.60799999999995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1605.56</v>
          </cell>
        </row>
        <row r="114">
          <cell r="A114" t="str">
            <v>3215 ВЕТЧ.МЯСНАЯ Папа может п/о 0.4кг 8шт.    ОСТАНКИНО</v>
          </cell>
          <cell r="D114">
            <v>107</v>
          </cell>
        </row>
        <row r="115">
          <cell r="A115" t="str">
            <v>3297 СЫТНЫЕ Папа может сар б/о мгс 1*3 СНГ  ОСТАНКИНО</v>
          </cell>
          <cell r="D115">
            <v>46.814</v>
          </cell>
        </row>
        <row r="116">
          <cell r="A116" t="str">
            <v>3812 СОЧНЫЕ сос п/о мгс 2*2  ОСТАНКИНО</v>
          </cell>
          <cell r="D116">
            <v>330.77800000000002</v>
          </cell>
        </row>
        <row r="117">
          <cell r="A117" t="str">
            <v>4063 МЯСНАЯ Папа может вар п/о_Л   ОСТАНКИНО</v>
          </cell>
          <cell r="D117">
            <v>526.99900000000002</v>
          </cell>
        </row>
        <row r="118">
          <cell r="A118" t="str">
            <v>4117 ЭКСТРА Папа может с/к в/у_Л   ОСТАНКИНО</v>
          </cell>
          <cell r="D118">
            <v>7.5439999999999996</v>
          </cell>
        </row>
        <row r="119">
          <cell r="A119" t="str">
            <v>4378 Колбаса с/к Посольская 1кг (код покуп. 26569) Останкино</v>
          </cell>
          <cell r="D119">
            <v>3.605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28.34</v>
          </cell>
        </row>
        <row r="121">
          <cell r="A121" t="str">
            <v>4813 ФИЛЕЙНАЯ Папа может вар п/о_Л   ОСТАНКИНО</v>
          </cell>
          <cell r="D121">
            <v>115.06100000000001</v>
          </cell>
        </row>
        <row r="122">
          <cell r="A122" t="str">
            <v>4993 САЛЯМИ ИТАЛЬЯНСКАЯ с/к в/у 1/250*8_120c ОСТАНКИНО</v>
          </cell>
          <cell r="D122">
            <v>140</v>
          </cell>
        </row>
        <row r="123">
          <cell r="A123" t="str">
            <v>5246 ДОКТОРСКАЯ ПРЕМИУМ вар б/о мгс_30с ОСТАНКИНО</v>
          </cell>
          <cell r="D123">
            <v>17.878</v>
          </cell>
        </row>
        <row r="124">
          <cell r="A124" t="str">
            <v>5336 ОСОБАЯ вар п/о  ОСТАНКИНО</v>
          </cell>
          <cell r="D124">
            <v>82.977000000000004</v>
          </cell>
        </row>
        <row r="125">
          <cell r="A125" t="str">
            <v>5337 ОСОБАЯ СО ШПИКОМ вар п/о  ОСТАНКИНО</v>
          </cell>
          <cell r="D125">
            <v>7.8959999999999999</v>
          </cell>
        </row>
        <row r="126">
          <cell r="A126" t="str">
            <v>5341 СЕРВЕЛАТ ОХОТНИЧИЙ в/к в/у  ОСТАНКИНО</v>
          </cell>
          <cell r="D126">
            <v>112.77800000000001</v>
          </cell>
        </row>
        <row r="127">
          <cell r="A127" t="str">
            <v>5483 ЭКСТРА Папа может с/к в/у 1/250 8шт.   ОСТАНКИНО</v>
          </cell>
          <cell r="D127">
            <v>248</v>
          </cell>
        </row>
        <row r="128">
          <cell r="A128" t="str">
            <v>5544 Сервелат Финский в/к в/у_45с НОВАЯ ОСТАНКИНО</v>
          </cell>
          <cell r="D128">
            <v>247.69</v>
          </cell>
        </row>
        <row r="129">
          <cell r="A129" t="str">
            <v>5682 САЛЯМИ МЕЛКОЗЕРНЕНАЯ с/к в/у 1/120_60с   ОСТАНКИНО</v>
          </cell>
          <cell r="D129">
            <v>646</v>
          </cell>
        </row>
        <row r="130">
          <cell r="A130" t="str">
            <v>5706 АРОМАТНАЯ Папа может с/к в/у 1/250 8шт.  ОСТАНКИНО</v>
          </cell>
          <cell r="D130">
            <v>251</v>
          </cell>
        </row>
        <row r="131">
          <cell r="A131" t="str">
            <v>5708 ПОСОЛЬСКАЯ Папа может с/к в/у ОСТАНКИНО</v>
          </cell>
          <cell r="D131">
            <v>8.0120000000000005</v>
          </cell>
        </row>
        <row r="132">
          <cell r="A132" t="str">
            <v>5820 СЛИВОЧНЫЕ Папа может сос п/о мгс 2*2_45с   ОСТАНКИНО</v>
          </cell>
          <cell r="D132">
            <v>34.991999999999997</v>
          </cell>
        </row>
        <row r="133">
          <cell r="A133" t="str">
            <v>5851 ЭКСТРА Папа может вар п/о   ОСТАНКИНО</v>
          </cell>
          <cell r="D133">
            <v>96.986000000000004</v>
          </cell>
        </row>
        <row r="134">
          <cell r="A134" t="str">
            <v>5931 ОХОТНИЧЬЯ Папа может с/к в/у 1/220 8шт.   ОСТАНКИНО</v>
          </cell>
          <cell r="D134">
            <v>286</v>
          </cell>
        </row>
        <row r="135">
          <cell r="A135" t="str">
            <v>5976 МОЛОЧНЫЕ ТРАДИЦ. сос п/о в/у 1/350_45с  ОСТАНКИНО</v>
          </cell>
          <cell r="D135">
            <v>451</v>
          </cell>
        </row>
        <row r="136">
          <cell r="A136" t="str">
            <v>5981 МОЛОЧНЫЕ ТРАДИЦ. сос п/о мгс 1*6_45с   ОСТАНКИНО</v>
          </cell>
          <cell r="D136">
            <v>48.808999999999997</v>
          </cell>
        </row>
        <row r="137">
          <cell r="A137" t="str">
            <v>5982 МОЛОЧНЫЕ ТРАДИЦ. сос п/о мгс 0,6кг_СНГ  ОСТАНКИНО</v>
          </cell>
          <cell r="D137">
            <v>131</v>
          </cell>
        </row>
        <row r="138">
          <cell r="A138" t="str">
            <v>5992 ВРЕМЯ ОКРОШКИ Папа может вар п/о 0.4кг   ОСТАНКИНО</v>
          </cell>
          <cell r="D138">
            <v>284</v>
          </cell>
        </row>
        <row r="139">
          <cell r="A139" t="str">
            <v>6004 РАГУ СВИНОЕ 1кг 8шт.зам_120с ОСТАНКИНО</v>
          </cell>
          <cell r="D139">
            <v>27</v>
          </cell>
        </row>
        <row r="140">
          <cell r="A140" t="str">
            <v>6113 СОЧНЫЕ сос п/о мгс 1*6_Ашан  ОСТАНКИНО</v>
          </cell>
          <cell r="D140">
            <v>540.02800000000002</v>
          </cell>
        </row>
        <row r="141">
          <cell r="A141" t="str">
            <v>6221 НЕАПОЛИТАНСКИЙ ДУЭТ с/к с/н мгс 1/90  ОСТАНКИНО</v>
          </cell>
          <cell r="D141">
            <v>17</v>
          </cell>
        </row>
        <row r="142">
          <cell r="A142" t="str">
            <v>6222 ИТАЛЬЯНСКОЕ АССОРТИ с/в с/н мгс 1/90 ОСТАНКИНО</v>
          </cell>
          <cell r="D142">
            <v>15</v>
          </cell>
        </row>
        <row r="143">
          <cell r="A143" t="str">
            <v>6228 МЯСНОЕ АССОРТИ к/з с/н мгс 1/90 10шт.  ОСТАНКИНО</v>
          </cell>
          <cell r="D143">
            <v>47</v>
          </cell>
        </row>
        <row r="144">
          <cell r="A144" t="str">
            <v>6247 ДОМАШНЯЯ Папа может вар п/о 0,4кг 8шт.  ОСТАНКИНО</v>
          </cell>
          <cell r="D144">
            <v>37</v>
          </cell>
        </row>
        <row r="145">
          <cell r="A145" t="str">
            <v>6268 ГОВЯЖЬЯ Папа может вар п/о 0,4кг 8 шт.  ОСТАНКИНО</v>
          </cell>
          <cell r="D145">
            <v>78</v>
          </cell>
        </row>
        <row r="146">
          <cell r="A146" t="str">
            <v>6281 СВИНИНА ДЕЛИКАТ. к/в мл/к в/у 0.3кг 45с  ОСТАНКИНО</v>
          </cell>
          <cell r="D146">
            <v>109</v>
          </cell>
        </row>
        <row r="147">
          <cell r="A147" t="str">
            <v>6297 ФИЛЕЙНЫЕ сос ц/о в/у 1/270 12шт_45с  ОСТАНКИНО</v>
          </cell>
          <cell r="D147">
            <v>654</v>
          </cell>
        </row>
        <row r="148">
          <cell r="A148" t="str">
            <v>6303 МЯСНЫЕ Папа может сос п/о мгс 1.5*3  ОСТАНКИНО</v>
          </cell>
          <cell r="D148">
            <v>168.56399999999999</v>
          </cell>
        </row>
        <row r="149">
          <cell r="A149" t="str">
            <v>6325 ДОКТОРСКАЯ ПРЕМИУМ вар п/о 0.4кг 8шт.  ОСТАНКИНО</v>
          </cell>
          <cell r="D149">
            <v>239</v>
          </cell>
        </row>
        <row r="150">
          <cell r="A150" t="str">
            <v>6332 МЯСНАЯ Папа может вар п/о 0.5кг 8шт.  ОСТАНКИНО</v>
          </cell>
          <cell r="D150">
            <v>681</v>
          </cell>
        </row>
        <row r="151">
          <cell r="A151" t="str">
            <v>6333 МЯСНАЯ Папа может вар п/о 0.4кг 8шт.  ОСТАНКИНО</v>
          </cell>
          <cell r="D151">
            <v>880</v>
          </cell>
        </row>
        <row r="152">
          <cell r="A152" t="str">
            <v>6345 ФИЛЕЙНАЯ Папа может вар п/о 0.5кг 8шт.  ОСТАНКИНО</v>
          </cell>
          <cell r="D152">
            <v>494</v>
          </cell>
        </row>
        <row r="153">
          <cell r="A153" t="str">
            <v>6353 ЭКСТРА Папа может вар п/о 0.4кг 8шт.  ОСТАНКИНО</v>
          </cell>
          <cell r="D153">
            <v>539</v>
          </cell>
        </row>
        <row r="154">
          <cell r="A154" t="str">
            <v>6392 ФИЛЕЙНАЯ Папа может вар п/о 0.4кг. ОСТАНКИНО</v>
          </cell>
          <cell r="D154">
            <v>822</v>
          </cell>
        </row>
        <row r="155">
          <cell r="A155" t="str">
            <v>6427 КЛАССИЧЕСКАЯ ПМ вар п/о 0.35кг 8шт. ОСТАНКИНО</v>
          </cell>
          <cell r="D155">
            <v>626</v>
          </cell>
        </row>
        <row r="156">
          <cell r="A156" t="str">
            <v>6445 БЕКОН с/к с/н в/у 1/180 10шт.  ОСТАНКИНО</v>
          </cell>
          <cell r="D156">
            <v>73</v>
          </cell>
        </row>
        <row r="157">
          <cell r="A157" t="str">
            <v>6453 ЭКСТРА Папа может с/к с/н в/у 1/100 14шт.   ОСТАНКИНО</v>
          </cell>
          <cell r="D157">
            <v>418</v>
          </cell>
        </row>
        <row r="158">
          <cell r="A158" t="str">
            <v>6454 АРОМАТНАЯ с/к с/н в/у 1/100 14шт.  ОСТАНКИНО</v>
          </cell>
          <cell r="D158">
            <v>372</v>
          </cell>
        </row>
        <row r="159">
          <cell r="A159" t="str">
            <v>6470 ВЕТЧ.МРАМОРНАЯ в/у_45с  ОСТАНКИНО</v>
          </cell>
          <cell r="D159">
            <v>7.15</v>
          </cell>
        </row>
        <row r="160">
          <cell r="A160" t="str">
            <v>6475 С СЫРОМ Папа может сос ц/о мгс 0.4кг6шт  ОСТАНКИНО</v>
          </cell>
          <cell r="D160">
            <v>69</v>
          </cell>
        </row>
        <row r="161">
          <cell r="A161" t="str">
            <v>6527 ШПИКАЧКИ СОЧНЫЕ ПМ сар б/о мгс 1*3 45с ОСТАНКИНО</v>
          </cell>
          <cell r="D161">
            <v>137.61000000000001</v>
          </cell>
        </row>
        <row r="162">
          <cell r="A162" t="str">
            <v>6528 ШПИКАЧКИ СОЧНЫЕ ПМ сар б/о мгс 0.4кг 45с  ОСТАНКИНО</v>
          </cell>
          <cell r="D162">
            <v>96</v>
          </cell>
        </row>
        <row r="163">
          <cell r="A163" t="str">
            <v>6555 ПОСОЛЬСКАЯ с/к с/н в/у 1/100 10шт.  ОСТАНКИНО</v>
          </cell>
          <cell r="D163">
            <v>164</v>
          </cell>
        </row>
        <row r="164">
          <cell r="A164" t="str">
            <v>6586 МРАМОРНАЯ И БАЛЫКОВАЯ в/к с/н мгс 1/90 ОСТАНКИНО</v>
          </cell>
          <cell r="D164">
            <v>33</v>
          </cell>
        </row>
        <row r="165">
          <cell r="A165" t="str">
            <v>6601 ГОВЯЖЬИ СН сос п/о мгс 1*6  ОСТАНКИНО</v>
          </cell>
          <cell r="D165">
            <v>24.977</v>
          </cell>
        </row>
        <row r="166">
          <cell r="A166" t="str">
            <v>6602 БАВАРСКИЕ ПМ сос ц/о мгс 0,35кг 8шт.  ОСТАНКИНО</v>
          </cell>
          <cell r="D166">
            <v>70</v>
          </cell>
        </row>
        <row r="167">
          <cell r="A167" t="str">
            <v>6661 СОЧНЫЙ ГРИЛЬ ПМ сос п/о мгс 1.5*4_Маяк  ОСТАНКИНО</v>
          </cell>
          <cell r="D167">
            <v>32.554000000000002</v>
          </cell>
        </row>
        <row r="168">
          <cell r="A168" t="str">
            <v>6666 БОЯНСКАЯ Папа может п/к в/у 0,28кг 8 шт. ОСТАНКИНО</v>
          </cell>
          <cell r="D168">
            <v>359</v>
          </cell>
        </row>
        <row r="169">
          <cell r="A169" t="str">
            <v>6669 ВЕНСКАЯ САЛЯМИ п/к в/у 0.28кг 8шт  ОСТАНКИНО</v>
          </cell>
          <cell r="D169">
            <v>6</v>
          </cell>
        </row>
        <row r="170">
          <cell r="A170" t="str">
            <v>6683 СЕРВЕЛАТ ЗЕРНИСТЫЙ ПМ в/к в/у 0,35кг  ОСТАНКИНО</v>
          </cell>
          <cell r="D170">
            <v>677</v>
          </cell>
        </row>
        <row r="171">
          <cell r="A171" t="str">
            <v>6684 СЕРВЕЛАТ КАРЕЛЬСКИЙ ПМ в/к в/у 0.28кг  ОСТАНКИНО</v>
          </cell>
          <cell r="D171">
            <v>742</v>
          </cell>
        </row>
        <row r="172">
          <cell r="A172" t="str">
            <v>6689 СЕРВЕЛАТ ОХОТНИЧИЙ ПМ в/к в/у 0,35кг 8шт  ОСТАНКИНО</v>
          </cell>
          <cell r="D172">
            <v>1025</v>
          </cell>
        </row>
        <row r="173">
          <cell r="A173" t="str">
            <v>6692 СЕРВЕЛАТ ПРИМА в/к в/у 0.28кг 8шт.  ОСТАНКИНО</v>
          </cell>
          <cell r="D173">
            <v>156</v>
          </cell>
        </row>
        <row r="174">
          <cell r="A174" t="str">
            <v>6697 СЕРВЕЛАТ ФИНСКИЙ ПМ в/к в/у 0,35кг 8шт.  ОСТАНКИНО</v>
          </cell>
          <cell r="D174">
            <v>1336</v>
          </cell>
        </row>
        <row r="175">
          <cell r="A175" t="str">
            <v>6713 СОЧНЫЙ ГРИЛЬ ПМ сос п/о мгс 0.41кг 8шт.  ОСТАНКИНО</v>
          </cell>
          <cell r="D175">
            <v>596</v>
          </cell>
        </row>
        <row r="176">
          <cell r="A176" t="str">
            <v>6716 ОСОБАЯ Коровино (в сетке) 0.5кг 8шт.  ОСТАНКИНО</v>
          </cell>
          <cell r="D176">
            <v>256</v>
          </cell>
        </row>
        <row r="177">
          <cell r="A177" t="str">
            <v>6722 СОЧНЫЕ ПМ сос п/о мгс 0,41кг 10шт.  ОСТАНКИНО</v>
          </cell>
          <cell r="D177">
            <v>1442</v>
          </cell>
        </row>
        <row r="178">
          <cell r="A178" t="str">
            <v>6726 СЛИВОЧНЫЕ ПМ сос п/о мгс 0.41кг 10шт.  ОСТАНКИНО</v>
          </cell>
          <cell r="D178">
            <v>763</v>
          </cell>
        </row>
        <row r="179">
          <cell r="A179" t="str">
            <v>6734 ОСОБАЯ СО ШПИКОМ Коровино (в сетке) 0,5кг ОСТАНКИНО</v>
          </cell>
          <cell r="D179">
            <v>44</v>
          </cell>
        </row>
        <row r="180">
          <cell r="A180" t="str">
            <v>6747 РУССКАЯ ПРЕМИУМ ПМ вар ф/о в/у  ОСТАНКИНО</v>
          </cell>
          <cell r="D180">
            <v>7.5949999999999998</v>
          </cell>
        </row>
        <row r="181">
          <cell r="A181" t="str">
            <v>6756 ВЕТЧ.ЛЮБИТЕЛЬСКАЯ п/о  ОСТАНКИНО</v>
          </cell>
          <cell r="D181">
            <v>32.942999999999998</v>
          </cell>
        </row>
        <row r="182">
          <cell r="A182" t="str">
            <v>6761 МОЛОЧНЫЕ ГОСТ сос ц/о мгс 1*4  ОСТАНКИНО</v>
          </cell>
          <cell r="D182">
            <v>1.0269999999999999</v>
          </cell>
        </row>
        <row r="183">
          <cell r="A183" t="str">
            <v>6765 РУБЛЕНЫЕ сос ц/о мгс 0.36кг 6шт.  ОСТАНКИНО</v>
          </cell>
          <cell r="D183">
            <v>10</v>
          </cell>
        </row>
        <row r="184">
          <cell r="A184" t="str">
            <v>6767 РУБЛЕНЫЕ сос ц/о мгс 1*4  ОСТАНКИНО</v>
          </cell>
          <cell r="D184">
            <v>3.052</v>
          </cell>
        </row>
        <row r="185">
          <cell r="A185" t="str">
            <v>6773 САЛЯМИ Папа может п/к в/у 0,28кг 8шт.  ОСТАНКИНО</v>
          </cell>
          <cell r="D185">
            <v>91</v>
          </cell>
        </row>
        <row r="186">
          <cell r="A186" t="str">
            <v>6776 ХОТ-ДОГ Папа может сос п/о мгс 0.35кг  ОСТАНКИНО</v>
          </cell>
          <cell r="D186">
            <v>65</v>
          </cell>
        </row>
        <row r="187">
          <cell r="A187" t="str">
            <v>6777 МЯСНЫЕ С ГОВЯДИНОЙ ПМ сос п/о мгс 0.4кг  ОСТАНКИНО</v>
          </cell>
          <cell r="D187">
            <v>389</v>
          </cell>
        </row>
        <row r="188">
          <cell r="A188" t="str">
            <v>6785 ВЕНСКАЯ САЛЯМИ п/к в/у 0.33кг 8шт.  ОСТАНКИНО</v>
          </cell>
          <cell r="D188">
            <v>78</v>
          </cell>
        </row>
        <row r="189">
          <cell r="A189" t="str">
            <v>6787 СЕРВЕЛАТ КРЕМЛЕВСКИЙ в/к в/у 0,33кг 8шт.  ОСТАНКИНО</v>
          </cell>
          <cell r="D189">
            <v>66</v>
          </cell>
        </row>
        <row r="190">
          <cell r="A190" t="str">
            <v>6791 СЕРВЕЛАТ ПРЕМИУМ в/к в/у 0,33кг 8шт.  ОСТАНКИНО</v>
          </cell>
          <cell r="D190">
            <v>1</v>
          </cell>
        </row>
        <row r="191">
          <cell r="A191" t="str">
            <v>6793 БАЛЫКОВАЯ в/к в/у 0,33кг 8шт.  ОСТАНКИНО</v>
          </cell>
          <cell r="D191">
            <v>94</v>
          </cell>
        </row>
        <row r="192">
          <cell r="A192" t="str">
            <v>6795 ОСТАНКИНСКАЯ в/к в/у 0,33кг 8шт.  ОСТАНКИНО</v>
          </cell>
          <cell r="D192">
            <v>13</v>
          </cell>
        </row>
        <row r="193">
          <cell r="A193" t="str">
            <v>6797 С ИНДЕЙКОЙ Папа может вар п/о 0,4кг 8шт.  ОСТАНКИНО</v>
          </cell>
          <cell r="D193">
            <v>46</v>
          </cell>
        </row>
        <row r="194">
          <cell r="A194" t="str">
            <v>6807 СЕРВЕЛАТ ЕВРОПЕЙСКИЙ в/к в/у 0,33кг 8шт.  ОСТАНКИНО</v>
          </cell>
          <cell r="D194">
            <v>36</v>
          </cell>
        </row>
        <row r="195">
          <cell r="A195" t="str">
            <v>6822 ИЗ ОТБОРНОГО МЯСА ПМ сос п/о мгс 0,36кг  ОСТАНКИНО</v>
          </cell>
          <cell r="D195">
            <v>38</v>
          </cell>
        </row>
        <row r="196">
          <cell r="A196" t="str">
            <v>6829 МОЛОЧНЫЕ КЛАССИЧЕСКИЕ сос п/о мгс 2*4_С  ОСТАНКИНО</v>
          </cell>
          <cell r="D196">
            <v>92.093999999999994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19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110</v>
          </cell>
        </row>
        <row r="199">
          <cell r="A199" t="str">
            <v>БОНУС Z-ОСОБАЯ Коровино вар п/о (5324)  ОСТАНКИНО</v>
          </cell>
          <cell r="D199">
            <v>3.988</v>
          </cell>
        </row>
        <row r="200">
          <cell r="A200" t="str">
            <v>БОНУС Z-ОСОБАЯ Коровино вар п/о 0.5кг_СНГ (6305)  ОСТАНКИНО</v>
          </cell>
          <cell r="D200">
            <v>8</v>
          </cell>
        </row>
        <row r="201">
          <cell r="A201" t="str">
            <v>БОНУС СОЧНЫЕ сос п/о мгс 0.41кг_UZ (6087)  ОСТАНКИНО</v>
          </cell>
          <cell r="D201">
            <v>300</v>
          </cell>
        </row>
        <row r="202">
          <cell r="A202" t="str">
            <v>БОНУС СОЧНЫЕ сос п/о мгс 1*6_UZ (6088)  ОСТАНКИНО</v>
          </cell>
          <cell r="D202">
            <v>90.111999999999995</v>
          </cell>
        </row>
        <row r="203">
          <cell r="A203" t="str">
            <v>БОНУС_273  Сосиски Сочинки с сочной грудинкой, МГС 0.4кг,   ПОКОМ</v>
          </cell>
          <cell r="D203">
            <v>528</v>
          </cell>
        </row>
        <row r="204">
          <cell r="A204" t="str">
            <v>БОНУС_305  Колбаса Сервелат Мясорубский с мелкорубленным окороком в/у  ТМ Стародворье ВЕС   ПОКОМ</v>
          </cell>
          <cell r="D204">
            <v>103.575</v>
          </cell>
        </row>
        <row r="205">
          <cell r="A205" t="str">
            <v>БОНУС_Колбаса вареная Филейская ТМ Вязанка. ВЕС  ПОКОМ</v>
          </cell>
          <cell r="D205">
            <v>150.405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164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139</v>
          </cell>
        </row>
        <row r="208">
          <cell r="A208" t="str">
            <v>БОНУС_Сервелат Фирменый в/к 0,10 кг.шт. нарезка (лоток с ср.защ.атм.)  СПК</v>
          </cell>
          <cell r="D208">
            <v>47</v>
          </cell>
        </row>
        <row r="209">
          <cell r="A209" t="str">
            <v>Бутербродная вареная 0,47 кг шт.  СПК</v>
          </cell>
          <cell r="D209">
            <v>10</v>
          </cell>
        </row>
        <row r="210">
          <cell r="A210" t="str">
            <v>Вацлавская п/к (черева) 390 гр.шт. термоус.пак  СПК</v>
          </cell>
          <cell r="D210">
            <v>44</v>
          </cell>
        </row>
        <row r="211">
          <cell r="A211" t="str">
            <v>ВЫВЕДЕНА!Пельмени Отборные из свинины и говядины 0,43 кг ТМ Стародворье  ПОКОМ</v>
          </cell>
          <cell r="D211">
            <v>1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71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441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284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52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2</v>
          </cell>
        </row>
        <row r="217">
          <cell r="A217" t="str">
            <v>Гуцульская с/к "КолбасГрад" 160 гр.шт. термоус. пак  СПК</v>
          </cell>
          <cell r="D217">
            <v>5</v>
          </cell>
        </row>
        <row r="218">
          <cell r="A218" t="str">
            <v>Дельгаро с/в "Эликатессе" 140 гр.шт.  СПК</v>
          </cell>
          <cell r="D218">
            <v>14</v>
          </cell>
        </row>
        <row r="219">
          <cell r="A219" t="str">
            <v>Деревенская рубленая вареная 350 гр.шт. термоус. пак.  СПК</v>
          </cell>
          <cell r="D219">
            <v>4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38</v>
          </cell>
        </row>
        <row r="221">
          <cell r="A221" t="str">
            <v>Докторская вареная в/с  СПК</v>
          </cell>
          <cell r="D221">
            <v>14.834</v>
          </cell>
        </row>
        <row r="222">
          <cell r="A222" t="str">
            <v>Докторская вареная в/с 0,47 кг шт.  СПК</v>
          </cell>
          <cell r="D222">
            <v>28</v>
          </cell>
        </row>
        <row r="223">
          <cell r="A223" t="str">
            <v>Докторская вареная термоус.пак. "Высокий вкус"  СПК</v>
          </cell>
          <cell r="D223">
            <v>31.45</v>
          </cell>
        </row>
        <row r="224">
          <cell r="A224" t="str">
            <v>Жар-боллы с курочкой и сыром, ВЕС ТМ Зареченские  ПОКОМ</v>
          </cell>
          <cell r="D224">
            <v>48</v>
          </cell>
        </row>
        <row r="225">
          <cell r="A225" t="str">
            <v>Жар-ладушки с мясом ТМ Зареченские ВЕС ПОКОМ</v>
          </cell>
          <cell r="D225">
            <v>40.700000000000003</v>
          </cell>
        </row>
        <row r="226">
          <cell r="A226" t="str">
            <v>Жар-ладушки с мясом, картофелем и грибами ВЕС ТМ Зареченские  ПОКОМ</v>
          </cell>
          <cell r="D226">
            <v>3.7</v>
          </cell>
        </row>
        <row r="227">
          <cell r="A227" t="str">
            <v>Жар-ладушки с яблоком и грушей ТМ Зареченские ВЕС ПОКОМ</v>
          </cell>
          <cell r="D227">
            <v>7.4</v>
          </cell>
        </row>
        <row r="228">
          <cell r="A228" t="str">
            <v>ЖАР-мени ВЕС ТМ Зареченские  ПОКОМ</v>
          </cell>
          <cell r="D228">
            <v>33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254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167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29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3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103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232</v>
          </cell>
        </row>
        <row r="235">
          <cell r="A235" t="str">
            <v>Ла Фаворте с/в "Эликатессе" 140 гр.шт.  СПК</v>
          </cell>
          <cell r="D235">
            <v>8</v>
          </cell>
        </row>
        <row r="236">
          <cell r="A236" t="str">
            <v>Ливерная Печеночная "Просто выгодно" 0,3 кг.шт.  СПК</v>
          </cell>
          <cell r="D236">
            <v>55</v>
          </cell>
        </row>
        <row r="237">
          <cell r="A237" t="str">
            <v>Любительская вареная термоус.пак. "Высокий вкус"  СПК</v>
          </cell>
          <cell r="D237">
            <v>40.558999999999997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9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53.1</v>
          </cell>
        </row>
        <row r="240">
          <cell r="A240" t="str">
            <v>Мусульманская вареная "Просто выгодно"  СПК</v>
          </cell>
          <cell r="D240">
            <v>22.064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582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497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488</v>
          </cell>
        </row>
        <row r="244">
          <cell r="A244" t="str">
            <v>Наггетсы с куриным филе и сыром ТМ Вязанка 0,25 кг ПОКОМ</v>
          </cell>
          <cell r="D244">
            <v>146</v>
          </cell>
        </row>
        <row r="245">
          <cell r="A245" t="str">
            <v>Наггетсы Хрустящие ТМ Зареченские. ВЕС ПОКОМ</v>
          </cell>
          <cell r="D245">
            <v>137</v>
          </cell>
        </row>
        <row r="246">
          <cell r="A246" t="str">
            <v>Оригинальная с перцем с/к  СПК</v>
          </cell>
          <cell r="D246">
            <v>47.694000000000003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64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31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305</v>
          </cell>
        </row>
        <row r="250">
          <cell r="A250" t="str">
            <v>Пельмени Бигбули с мясом, Горячая штучка 0,43кг  ПОКОМ</v>
          </cell>
          <cell r="D250">
            <v>70</v>
          </cell>
        </row>
        <row r="251">
          <cell r="A251" t="str">
            <v>Пельмени Бигбули с мясом, Горячая штучка 0,9кг  ПОКОМ</v>
          </cell>
          <cell r="D251">
            <v>97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123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51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119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485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510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360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580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267</v>
          </cell>
        </row>
        <row r="260">
          <cell r="A260" t="str">
            <v>Пельмени Медвежьи ушки с фермерскими сливками 0,7кг  ПОКОМ</v>
          </cell>
          <cell r="D260">
            <v>47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35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34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282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59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75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147</v>
          </cell>
        </row>
        <row r="267">
          <cell r="A267" t="str">
            <v>Пельмени Сочные сфера 0,8 кг ТМ Стародворье  ПОКОМ</v>
          </cell>
          <cell r="D267">
            <v>18</v>
          </cell>
        </row>
        <row r="268">
          <cell r="A268" t="str">
            <v>Покровская вареная 0,47 кг шт.  СПК</v>
          </cell>
          <cell r="D268">
            <v>5</v>
          </cell>
        </row>
        <row r="269">
          <cell r="A269" t="str">
            <v>Сальчетти с/к 230 гр.шт.  СПК</v>
          </cell>
          <cell r="D269">
            <v>10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47.302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42.463000000000001</v>
          </cell>
        </row>
        <row r="273">
          <cell r="A273" t="str">
            <v>Семейная с чесночком Экстра вареная  СПК</v>
          </cell>
          <cell r="D273">
            <v>10.11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34</v>
          </cell>
        </row>
        <row r="275">
          <cell r="A275" t="str">
            <v>Сервелат Финский в/к 0,38 кг.шт. термофор.пак.  СПК</v>
          </cell>
          <cell r="D275">
            <v>25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50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58</v>
          </cell>
        </row>
        <row r="278">
          <cell r="A278" t="str">
            <v>Сибирская особая с/к 0,235 кг шт.  СПК</v>
          </cell>
          <cell r="D278">
            <v>90</v>
          </cell>
        </row>
        <row r="279">
          <cell r="A279" t="str">
            <v>Смак-мени с картофелем и сочной грудинкой 1кг ТМ Зареченские ПОКОМ</v>
          </cell>
          <cell r="D279">
            <v>4</v>
          </cell>
        </row>
        <row r="280">
          <cell r="A280" t="str">
            <v>Смак-мени с мясом 1кг ТМ Зареченские ПОКОМ</v>
          </cell>
          <cell r="D280">
            <v>7</v>
          </cell>
        </row>
        <row r="281">
          <cell r="A281" t="str">
            <v>Смаколадьи с яблоком и грушей ТМ Зареченские,0,9 кг ПОКОМ</v>
          </cell>
          <cell r="D281">
            <v>5</v>
          </cell>
        </row>
        <row r="282">
          <cell r="A282" t="str">
            <v>Сосиски "Баварские" 0,36 кг.шт. вак.упак.  СПК</v>
          </cell>
          <cell r="D282">
            <v>1</v>
          </cell>
        </row>
        <row r="283">
          <cell r="A283" t="str">
            <v>Сосиски "Молочные" 0,36 кг.шт. вак.упак.  СПК</v>
          </cell>
          <cell r="D283">
            <v>1</v>
          </cell>
        </row>
        <row r="284">
          <cell r="A284" t="str">
            <v>Сосиски Мусульманские "Просто выгодно" (в ср.защ.атм.)  СПК</v>
          </cell>
          <cell r="D284">
            <v>7.1639999999999997</v>
          </cell>
        </row>
        <row r="285">
          <cell r="A285" t="str">
            <v>Сосиски Хот-дог ВЕС (лоток с ср.защ.атм.)   СПК</v>
          </cell>
          <cell r="D285">
            <v>14.959</v>
          </cell>
        </row>
        <row r="286">
          <cell r="A286" t="str">
            <v>Сосисоны в темпуре ВЕС  ПОКОМ</v>
          </cell>
          <cell r="D286">
            <v>8.8000000000000007</v>
          </cell>
        </row>
        <row r="287">
          <cell r="A287" t="str">
            <v>Сочный мегачебурек ТМ Зареченские ВЕС ПОКОМ</v>
          </cell>
          <cell r="D287">
            <v>33.119999999999997</v>
          </cell>
        </row>
        <row r="288">
          <cell r="A288" t="str">
            <v>Торо Неро с/в "Эликатессе" 140 гр.шт.  СПК</v>
          </cell>
          <cell r="D288">
            <v>6</v>
          </cell>
        </row>
        <row r="289">
          <cell r="A289" t="str">
            <v>Уши свиные копченые к пиву 0,15кг нар. д/ф шт.  СПК</v>
          </cell>
          <cell r="D289">
            <v>5</v>
          </cell>
        </row>
        <row r="290">
          <cell r="A290" t="str">
            <v>Фестивальная пора с/к 100 гр.шт.нар. (лоток с ср.защ.атм.)  СПК</v>
          </cell>
          <cell r="D290">
            <v>78</v>
          </cell>
        </row>
        <row r="291">
          <cell r="A291" t="str">
            <v>Фестивальная пора с/к 235 гр.шт.  СПК</v>
          </cell>
          <cell r="D291">
            <v>127</v>
          </cell>
        </row>
        <row r="292">
          <cell r="A292" t="str">
            <v>Фрай-пицца с ветчиной и грибами 3,0 кг ТМ Зареченские ТС Зареченские продукты. ВЕС ПОКОМ</v>
          </cell>
          <cell r="D292">
            <v>6</v>
          </cell>
        </row>
        <row r="293">
          <cell r="A293" t="str">
            <v>Хинкали Классические ТМ Зареченские ВЕС ПОКОМ</v>
          </cell>
          <cell r="D293">
            <v>20</v>
          </cell>
        </row>
        <row r="294">
          <cell r="A294" t="str">
            <v>Хотстеры ТМ Горячая штучка ТС Хотстеры 0,25 кг зам  ПОКОМ</v>
          </cell>
          <cell r="D294">
            <v>352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59</v>
          </cell>
        </row>
        <row r="296">
          <cell r="A296" t="str">
            <v>Хрустящие крылышки ТМ Горячая штучка 0,3 кг зам  ПОКОМ</v>
          </cell>
          <cell r="D296">
            <v>86</v>
          </cell>
        </row>
        <row r="297">
          <cell r="A297" t="str">
            <v>Чебупай брауни ТМ Горячая штучка 0,2 кг.  ПОКОМ</v>
          </cell>
          <cell r="D297">
            <v>20</v>
          </cell>
        </row>
        <row r="298">
          <cell r="A298" t="str">
            <v>Чебупай сочное яблоко ТМ Горячая штучка 0,2 кг зам.  ПОКОМ</v>
          </cell>
          <cell r="D298">
            <v>51</v>
          </cell>
        </row>
        <row r="299">
          <cell r="A299" t="str">
            <v>Чебупай спелая вишня ТМ Горячая штучка 0,2 кг зам.  ПОКОМ</v>
          </cell>
          <cell r="D299">
            <v>70</v>
          </cell>
        </row>
        <row r="300">
          <cell r="A300" t="str">
            <v>Чебупели Курочка гриль ТМ Горячая штучка, 0,3 кг зам  ПОКОМ</v>
          </cell>
          <cell r="D300">
            <v>33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336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638</v>
          </cell>
        </row>
        <row r="303">
          <cell r="A303" t="str">
            <v>Чебуреки Мясные вес 2,7 кг ТМ Зареченские ВЕС ПОКОМ</v>
          </cell>
          <cell r="D303">
            <v>2.7</v>
          </cell>
        </row>
        <row r="304">
          <cell r="A304" t="str">
            <v>Чебуреки сочные ВЕС ТМ Зареченские  ПОКОМ</v>
          </cell>
          <cell r="D304">
            <v>90</v>
          </cell>
        </row>
        <row r="305">
          <cell r="A305" t="str">
            <v>Шпикачки Русские (черева) (в ср.защ.атм.) "Высокий вкус"  СПК</v>
          </cell>
          <cell r="D305">
            <v>47.427999999999997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19</v>
          </cell>
        </row>
        <row r="307">
          <cell r="A307" t="str">
            <v>Юбилейная с/к 0,10 кг.шт. нарезка (лоток с ср.защ.атм.)  СПК</v>
          </cell>
          <cell r="D307">
            <v>14</v>
          </cell>
        </row>
        <row r="308">
          <cell r="A308" t="str">
            <v>Юбилейная с/к 0,235 кг.шт.  СПК</v>
          </cell>
          <cell r="D308">
            <v>113</v>
          </cell>
        </row>
        <row r="309">
          <cell r="A309" t="str">
            <v>Итого</v>
          </cell>
          <cell r="D309">
            <v>59241.635999999999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29.05.2024 - 04.06.2024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1950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1674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744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1776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1830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1040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1550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1602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2178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3066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600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576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240</v>
          </cell>
        </row>
        <row r="20">
          <cell r="A20" t="str">
            <v>Пельмени Бигбули с мясом, Горячая штучка 0,9кг  ПОКОМ</v>
          </cell>
          <cell r="D20">
            <v>560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1496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1496</v>
          </cell>
        </row>
        <row r="23">
          <cell r="A23" t="str">
            <v>Хотстеры ТМ Горячая штучка ТС Хотстеры 0,25 кг зам  ПОКОМ</v>
          </cell>
          <cell r="D23">
            <v>600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744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1428</v>
          </cell>
        </row>
        <row r="26">
          <cell r="A26" t="str">
            <v>Итого</v>
          </cell>
          <cell r="D26">
            <v>25150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11" sqref="AF11"/>
    </sheetView>
  </sheetViews>
  <sheetFormatPr defaultColWidth="10.5" defaultRowHeight="11.45" customHeight="1" outlineLevelRow="1" x14ac:dyDescent="0.2"/>
  <cols>
    <col min="1" max="1" width="67.1640625" style="1" customWidth="1"/>
    <col min="2" max="2" width="4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33203125" style="5" customWidth="1"/>
    <col min="25" max="25" width="7.6640625" style="5" bestFit="1" customWidth="1"/>
    <col min="26" max="26" width="9.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73</v>
      </c>
      <c r="M4" s="10" t="s">
        <v>73</v>
      </c>
      <c r="N4" s="1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1" t="s">
        <v>75</v>
      </c>
      <c r="T4" s="11" t="s">
        <v>75</v>
      </c>
      <c r="U4" s="11" t="s">
        <v>78</v>
      </c>
      <c r="V4" s="11" t="s">
        <v>79</v>
      </c>
      <c r="W4" s="11" t="s">
        <v>80</v>
      </c>
      <c r="X4" s="11" t="s">
        <v>81</v>
      </c>
      <c r="Y4" s="13" t="s">
        <v>82</v>
      </c>
      <c r="Z4" s="11" t="s">
        <v>83</v>
      </c>
      <c r="AA4" s="13" t="s">
        <v>84</v>
      </c>
      <c r="AB4" s="11" t="s">
        <v>85</v>
      </c>
      <c r="AC4" s="11" t="s">
        <v>86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87</v>
      </c>
      <c r="N5" s="15" t="s">
        <v>88</v>
      </c>
      <c r="P5" s="15" t="s">
        <v>88</v>
      </c>
      <c r="S5" s="15" t="s">
        <v>89</v>
      </c>
      <c r="T5" s="15" t="s">
        <v>90</v>
      </c>
      <c r="U5" s="15" t="s">
        <v>87</v>
      </c>
    </row>
    <row r="6" spans="1:31" ht="11.1" customHeight="1" x14ac:dyDescent="0.2">
      <c r="A6" s="6"/>
      <c r="B6" s="6"/>
      <c r="C6" s="3"/>
      <c r="D6" s="3"/>
      <c r="E6" s="9">
        <f>SUM(E7:E105)</f>
        <v>44017.1</v>
      </c>
      <c r="F6" s="9">
        <f>SUM(F7:F105)</f>
        <v>28296.75</v>
      </c>
      <c r="I6" s="9">
        <f>SUM(I7:I105)</f>
        <v>44417.574000000001</v>
      </c>
      <c r="J6" s="9">
        <f t="shared" ref="J6:P6" si="0">SUM(J7:J105)</f>
        <v>-400.47399999999988</v>
      </c>
      <c r="K6" s="9">
        <f t="shared" si="0"/>
        <v>23540</v>
      </c>
      <c r="L6" s="9">
        <f t="shared" si="0"/>
        <v>0</v>
      </c>
      <c r="M6" s="9">
        <f t="shared" si="0"/>
        <v>0</v>
      </c>
      <c r="N6" s="9">
        <f t="shared" si="0"/>
        <v>2856</v>
      </c>
      <c r="O6" s="9">
        <f t="shared" si="0"/>
        <v>7255.4199999999983</v>
      </c>
      <c r="P6" s="9">
        <f t="shared" si="0"/>
        <v>24720</v>
      </c>
      <c r="S6" s="9">
        <f t="shared" ref="S6" si="1">SUM(S7:S105)</f>
        <v>7510.5041999999994</v>
      </c>
      <c r="T6" s="9">
        <f t="shared" ref="T6" si="2">SUM(T7:T105)</f>
        <v>7040.623999999998</v>
      </c>
      <c r="U6" s="9">
        <f t="shared" ref="U6" si="3">SUM(U7:U105)</f>
        <v>8947.52</v>
      </c>
      <c r="V6" s="9">
        <f t="shared" ref="V6" si="4">SUM(V7:V105)</f>
        <v>7740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27576</v>
      </c>
      <c r="AA6" s="9">
        <f t="shared" ref="AA6:AC6" si="8">SUM(AA7:AA105)</f>
        <v>2999.4677079677081</v>
      </c>
      <c r="AC6" s="9">
        <f t="shared" si="8"/>
        <v>13018.600000000002</v>
      </c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-265</v>
      </c>
      <c r="D7" s="8">
        <v>556</v>
      </c>
      <c r="E7" s="19">
        <v>507</v>
      </c>
      <c r="F7" s="20">
        <v>-241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537</v>
      </c>
      <c r="J7" s="14">
        <f>E7-I7</f>
        <v>-30</v>
      </c>
      <c r="K7" s="14">
        <f>VLOOKUP(A:A,[1]TDSheet!$A:$P,16,0)</f>
        <v>0</v>
      </c>
      <c r="L7" s="14"/>
      <c r="M7" s="14"/>
      <c r="N7" s="14"/>
      <c r="O7" s="14">
        <f>(E7-V7)/5</f>
        <v>101.4</v>
      </c>
      <c r="P7" s="16"/>
      <c r="Q7" s="17">
        <f>(F7+K7+P7)/O7</f>
        <v>-2.3767258382642997</v>
      </c>
      <c r="R7" s="14">
        <f>F7/O7</f>
        <v>-2.3767258382642997</v>
      </c>
      <c r="S7" s="14">
        <f>VLOOKUP(A:A,[1]TDSheet!$A:$T,20,0)</f>
        <v>102.2</v>
      </c>
      <c r="T7" s="14">
        <f>VLOOKUP(A:A,[1]TDSheet!$A:$O,15,0)</f>
        <v>105</v>
      </c>
      <c r="U7" s="14">
        <f>VLOOKUP(A:A,[3]TDSheet!$A:$D,4,0)</f>
        <v>139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213</v>
      </c>
      <c r="D8" s="8">
        <v>502</v>
      </c>
      <c r="E8" s="8">
        <v>384</v>
      </c>
      <c r="F8" s="8">
        <v>315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400</v>
      </c>
      <c r="J8" s="14">
        <f t="shared" ref="J8:J65" si="9">E8-I8</f>
        <v>-16</v>
      </c>
      <c r="K8" s="14">
        <f>VLOOKUP(A:A,[1]TDSheet!$A:$P,16,0)</f>
        <v>180</v>
      </c>
      <c r="L8" s="14"/>
      <c r="M8" s="14"/>
      <c r="N8" s="14"/>
      <c r="O8" s="14">
        <f t="shared" ref="O8:O65" si="10">(E8-V8)/5</f>
        <v>76.8</v>
      </c>
      <c r="P8" s="16">
        <v>300</v>
      </c>
      <c r="Q8" s="17">
        <f t="shared" ref="Q8:Q65" si="11">(F8+K8+P8)/O8</f>
        <v>10.3515625</v>
      </c>
      <c r="R8" s="14">
        <f t="shared" ref="R8:R65" si="12">F8/O8</f>
        <v>4.1015625</v>
      </c>
      <c r="S8" s="14">
        <f>VLOOKUP(A:A,[1]TDSheet!$A:$T,20,0)</f>
        <v>76.8</v>
      </c>
      <c r="T8" s="14">
        <f>VLOOKUP(A:A,[1]TDSheet!$A:$O,15,0)</f>
        <v>65.599999999999994</v>
      </c>
      <c r="U8" s="14">
        <f>VLOOKUP(A:A,[3]TDSheet!$A:$D,4,0)</f>
        <v>71</v>
      </c>
      <c r="V8" s="14">
        <v>0</v>
      </c>
      <c r="W8" s="14"/>
      <c r="X8" s="14"/>
      <c r="Y8" s="14">
        <f t="shared" ref="Y8:Y65" si="13">P8+N8</f>
        <v>300</v>
      </c>
      <c r="Z8" s="14">
        <f>VLOOKUP(A:A,[1]TDSheet!$A:$Z,26,0)</f>
        <v>0</v>
      </c>
      <c r="AA8" s="14">
        <f>Y8/12</f>
        <v>25</v>
      </c>
      <c r="AB8" s="18">
        <f>VLOOKUP(A:A,[1]TDSheet!$A:$AB,28,0)</f>
        <v>0.3</v>
      </c>
      <c r="AC8" s="14">
        <f t="shared" ref="AC8:AC65" si="14">Y8*AB8</f>
        <v>90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523</v>
      </c>
      <c r="D9" s="8">
        <v>2208</v>
      </c>
      <c r="E9" s="8">
        <v>2167</v>
      </c>
      <c r="F9" s="8">
        <v>536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2240</v>
      </c>
      <c r="J9" s="14">
        <f t="shared" si="9"/>
        <v>-73</v>
      </c>
      <c r="K9" s="14">
        <f>VLOOKUP(A:A,[1]TDSheet!$A:$P,16,0)</f>
        <v>600</v>
      </c>
      <c r="L9" s="14"/>
      <c r="M9" s="14"/>
      <c r="N9" s="14">
        <v>576</v>
      </c>
      <c r="O9" s="14">
        <f t="shared" si="10"/>
        <v>313.39999999999998</v>
      </c>
      <c r="P9" s="16">
        <v>2100</v>
      </c>
      <c r="Q9" s="17">
        <f t="shared" si="11"/>
        <v>10.32546266751755</v>
      </c>
      <c r="R9" s="14">
        <f t="shared" si="12"/>
        <v>1.7102744097000639</v>
      </c>
      <c r="S9" s="14">
        <f>VLOOKUP(A:A,[1]TDSheet!$A:$T,20,0)</f>
        <v>237.2</v>
      </c>
      <c r="T9" s="14">
        <f>VLOOKUP(A:A,[1]TDSheet!$A:$O,15,0)</f>
        <v>217.8</v>
      </c>
      <c r="U9" s="14">
        <f>VLOOKUP(A:A,[3]TDSheet!$A:$D,4,0)</f>
        <v>441</v>
      </c>
      <c r="V9" s="14">
        <f>VLOOKUP(A:A,[4]TDSheet!$A:$D,4,0)</f>
        <v>600</v>
      </c>
      <c r="W9" s="14"/>
      <c r="X9" s="14"/>
      <c r="Y9" s="14">
        <f t="shared" si="13"/>
        <v>2676</v>
      </c>
      <c r="Z9" s="14" t="str">
        <f>VLOOKUP(A:A,[1]TDSheet!$A:$Z,26,0)</f>
        <v>апр яб</v>
      </c>
      <c r="AA9" s="14">
        <f>Y9/12</f>
        <v>223</v>
      </c>
      <c r="AB9" s="18">
        <f>VLOOKUP(A:A,[1]TDSheet!$A:$AB,28,0)</f>
        <v>0.3</v>
      </c>
      <c r="AC9" s="14">
        <f t="shared" si="14"/>
        <v>802.8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620</v>
      </c>
      <c r="D10" s="8">
        <v>2361</v>
      </c>
      <c r="E10" s="8">
        <v>1854</v>
      </c>
      <c r="F10" s="8">
        <v>1067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1902</v>
      </c>
      <c r="J10" s="14">
        <f t="shared" si="9"/>
        <v>-48</v>
      </c>
      <c r="K10" s="14">
        <f>VLOOKUP(A:A,[1]TDSheet!$A:$P,16,0)</f>
        <v>840</v>
      </c>
      <c r="L10" s="14"/>
      <c r="M10" s="14"/>
      <c r="N10" s="14"/>
      <c r="O10" s="14">
        <f t="shared" si="10"/>
        <v>255.6</v>
      </c>
      <c r="P10" s="16">
        <v>720</v>
      </c>
      <c r="Q10" s="17">
        <f t="shared" si="11"/>
        <v>10.277777777777779</v>
      </c>
      <c r="R10" s="14">
        <f t="shared" si="12"/>
        <v>4.1744913928012517</v>
      </c>
      <c r="S10" s="14">
        <f>VLOOKUP(A:A,[1]TDSheet!$A:$T,20,0)</f>
        <v>257</v>
      </c>
      <c r="T10" s="14">
        <f>VLOOKUP(A:A,[1]TDSheet!$A:$O,15,0)</f>
        <v>251.2</v>
      </c>
      <c r="U10" s="14">
        <f>VLOOKUP(A:A,[3]TDSheet!$A:$D,4,0)</f>
        <v>284</v>
      </c>
      <c r="V10" s="14">
        <f>VLOOKUP(A:A,[4]TDSheet!$A:$D,4,0)</f>
        <v>576</v>
      </c>
      <c r="W10" s="14"/>
      <c r="X10" s="14"/>
      <c r="Y10" s="14">
        <f t="shared" si="13"/>
        <v>720</v>
      </c>
      <c r="Z10" s="14">
        <f>VLOOKUP(A:A,[1]TDSheet!$A:$Z,26,0)</f>
        <v>0</v>
      </c>
      <c r="AA10" s="14">
        <f>Y10/12</f>
        <v>60</v>
      </c>
      <c r="AB10" s="18">
        <f>VLOOKUP(A:A,[1]TDSheet!$A:$AB,28,0)</f>
        <v>0.3</v>
      </c>
      <c r="AC10" s="14">
        <f t="shared" si="14"/>
        <v>216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242</v>
      </c>
      <c r="D11" s="8">
        <v>668</v>
      </c>
      <c r="E11" s="8">
        <v>268</v>
      </c>
      <c r="F11" s="8">
        <v>590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320</v>
      </c>
      <c r="J11" s="14">
        <f t="shared" si="9"/>
        <v>-52</v>
      </c>
      <c r="K11" s="14">
        <f>VLOOKUP(A:A,[1]TDSheet!$A:$P,16,0)</f>
        <v>120</v>
      </c>
      <c r="L11" s="14"/>
      <c r="M11" s="14"/>
      <c r="N11" s="14"/>
      <c r="O11" s="14">
        <f t="shared" si="10"/>
        <v>53.6</v>
      </c>
      <c r="P11" s="16"/>
      <c r="Q11" s="17">
        <f t="shared" si="11"/>
        <v>13.246268656716417</v>
      </c>
      <c r="R11" s="14">
        <f t="shared" si="12"/>
        <v>11.007462686567164</v>
      </c>
      <c r="S11" s="14">
        <f>VLOOKUP(A:A,[1]TDSheet!$A:$T,20,0)</f>
        <v>57.4</v>
      </c>
      <c r="T11" s="14">
        <f>VLOOKUP(A:A,[1]TDSheet!$A:$O,15,0)</f>
        <v>71.599999999999994</v>
      </c>
      <c r="U11" s="14">
        <f>VLOOKUP(A:A,[3]TDSheet!$A:$D,4,0)</f>
        <v>52</v>
      </c>
      <c r="V11" s="14">
        <v>0</v>
      </c>
      <c r="W11" s="14"/>
      <c r="X11" s="14"/>
      <c r="Y11" s="14">
        <f t="shared" si="13"/>
        <v>0</v>
      </c>
      <c r="Z11" s="14">
        <f>VLOOKUP(A:A,[1]TDSheet!$A:$Z,26,0)</f>
        <v>0</v>
      </c>
      <c r="AA11" s="14">
        <f>Y11/24</f>
        <v>0</v>
      </c>
      <c r="AB11" s="18">
        <f>VLOOKUP(A:A,[1]TDSheet!$A:$AB,28,0)</f>
        <v>0.09</v>
      </c>
      <c r="AC11" s="14">
        <f t="shared" si="14"/>
        <v>0</v>
      </c>
      <c r="AD11" s="14"/>
      <c r="AE11" s="14"/>
    </row>
    <row r="12" spans="1:31" s="1" customFormat="1" ht="11.1" customHeight="1" outlineLevel="1" x14ac:dyDescent="0.2">
      <c r="A12" s="7" t="s">
        <v>39</v>
      </c>
      <c r="B12" s="7" t="s">
        <v>8</v>
      </c>
      <c r="C12" s="8">
        <v>111</v>
      </c>
      <c r="D12" s="8">
        <v>216</v>
      </c>
      <c r="E12" s="8">
        <v>228.7</v>
      </c>
      <c r="F12" s="8">
        <v>92.3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234.7</v>
      </c>
      <c r="J12" s="14">
        <f t="shared" si="9"/>
        <v>-6</v>
      </c>
      <c r="K12" s="14">
        <f>VLOOKUP(A:A,[1]TDSheet!$A:$P,16,0)</f>
        <v>150</v>
      </c>
      <c r="L12" s="14"/>
      <c r="M12" s="14"/>
      <c r="N12" s="14"/>
      <c r="O12" s="14">
        <f t="shared" si="10"/>
        <v>45.739999999999995</v>
      </c>
      <c r="P12" s="16">
        <v>240</v>
      </c>
      <c r="Q12" s="17">
        <f t="shared" si="11"/>
        <v>10.544381285526892</v>
      </c>
      <c r="R12" s="14">
        <f t="shared" si="12"/>
        <v>2.0179274158285967</v>
      </c>
      <c r="S12" s="14">
        <f>VLOOKUP(A:A,[1]TDSheet!$A:$T,20,0)</f>
        <v>42.6</v>
      </c>
      <c r="T12" s="14">
        <f>VLOOKUP(A:A,[1]TDSheet!$A:$O,15,0)</f>
        <v>36.739999999999995</v>
      </c>
      <c r="U12" s="14">
        <f>VLOOKUP(A:A,[3]TDSheet!$A:$D,4,0)</f>
        <v>48</v>
      </c>
      <c r="V12" s="14">
        <v>0</v>
      </c>
      <c r="W12" s="14"/>
      <c r="X12" s="14"/>
      <c r="Y12" s="14">
        <f t="shared" si="13"/>
        <v>240</v>
      </c>
      <c r="Z12" s="14" t="e">
        <f>VLOOKUP(A:A,[1]TDSheet!$A:$Z,26,0)</f>
        <v>#N/A</v>
      </c>
      <c r="AA12" s="14">
        <f>Y12/3</f>
        <v>80</v>
      </c>
      <c r="AB12" s="18">
        <f>VLOOKUP(A:A,[1]TDSheet!$A:$AB,28,0)</f>
        <v>1</v>
      </c>
      <c r="AC12" s="14">
        <f t="shared" si="14"/>
        <v>240</v>
      </c>
      <c r="AD12" s="14"/>
      <c r="AE12" s="14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3.7</v>
      </c>
      <c r="D13" s="8"/>
      <c r="E13" s="8">
        <v>0</v>
      </c>
      <c r="F13" s="8">
        <v>-3.7</v>
      </c>
      <c r="G13" s="1" t="str">
        <f>VLOOKUP(A:A,[1]TDSheet!$A:$G,7,0)</f>
        <v>выв</v>
      </c>
      <c r="H13" s="1" t="e">
        <f>VLOOKUP(A:A,[1]TDSheet!$A:$H,8,0)</f>
        <v>#N/A</v>
      </c>
      <c r="I13" s="14">
        <f>VLOOKUP(A:A,[2]TDSheet!$A:$F,6,0)</f>
        <v>7.4</v>
      </c>
      <c r="J13" s="14">
        <f t="shared" si="9"/>
        <v>-7.4</v>
      </c>
      <c r="K13" s="14">
        <f>VLOOKUP(A:A,[1]TDSheet!$A:$P,16,0)</f>
        <v>0</v>
      </c>
      <c r="L13" s="14"/>
      <c r="M13" s="14"/>
      <c r="N13" s="14"/>
      <c r="O13" s="14">
        <f t="shared" si="10"/>
        <v>0</v>
      </c>
      <c r="P13" s="16"/>
      <c r="Q13" s="17" t="e">
        <f t="shared" si="11"/>
        <v>#DIV/0!</v>
      </c>
      <c r="R13" s="14" t="e">
        <f t="shared" si="12"/>
        <v>#DIV/0!</v>
      </c>
      <c r="S13" s="14">
        <f>VLOOKUP(A:A,[1]TDSheet!$A:$T,20,0)</f>
        <v>17.619999999999997</v>
      </c>
      <c r="T13" s="14">
        <f>VLOOKUP(A:A,[1]TDSheet!$A:$O,15,0)</f>
        <v>1.48</v>
      </c>
      <c r="U13" s="14">
        <v>0</v>
      </c>
      <c r="V13" s="14">
        <v>0</v>
      </c>
      <c r="W13" s="14"/>
      <c r="X13" s="14"/>
      <c r="Y13" s="14">
        <f t="shared" si="13"/>
        <v>0</v>
      </c>
      <c r="Z13" s="14" t="str">
        <f>VLOOKUP(A:A,[1]TDSheet!$A:$Z,26,0)</f>
        <v>вывод</v>
      </c>
      <c r="AA13" s="14">
        <v>0</v>
      </c>
      <c r="AB13" s="18">
        <f>VLOOKUP(A:A,[1]TDSheet!$A:$AB,28,0)</f>
        <v>0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155.4</v>
      </c>
      <c r="D14" s="8">
        <v>275.10000000000002</v>
      </c>
      <c r="E14" s="8">
        <v>203.5</v>
      </c>
      <c r="F14" s="8">
        <v>203.5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216.90199999999999</v>
      </c>
      <c r="J14" s="14">
        <f t="shared" si="9"/>
        <v>-13.401999999999987</v>
      </c>
      <c r="K14" s="14">
        <f>VLOOKUP(A:A,[1]TDSheet!$A:$P,16,0)</f>
        <v>120</v>
      </c>
      <c r="L14" s="14"/>
      <c r="M14" s="14"/>
      <c r="N14" s="14"/>
      <c r="O14" s="14">
        <f t="shared" si="10"/>
        <v>40.700000000000003</v>
      </c>
      <c r="P14" s="16">
        <v>90</v>
      </c>
      <c r="Q14" s="17">
        <f t="shared" si="11"/>
        <v>10.159705159705158</v>
      </c>
      <c r="R14" s="14">
        <f t="shared" si="12"/>
        <v>5</v>
      </c>
      <c r="S14" s="14">
        <f>VLOOKUP(A:A,[1]TDSheet!$A:$T,20,0)</f>
        <v>55.5</v>
      </c>
      <c r="T14" s="14">
        <f>VLOOKUP(A:A,[1]TDSheet!$A:$O,15,0)</f>
        <v>42.839999999999996</v>
      </c>
      <c r="U14" s="14">
        <f>VLOOKUP(A:A,[3]TDSheet!$A:$D,4,0)</f>
        <v>40.700000000000003</v>
      </c>
      <c r="V14" s="14">
        <v>0</v>
      </c>
      <c r="W14" s="14"/>
      <c r="X14" s="14"/>
      <c r="Y14" s="14">
        <f t="shared" si="13"/>
        <v>90</v>
      </c>
      <c r="Z14" s="14" t="e">
        <f>VLOOKUP(A:A,[1]TDSheet!$A:$Z,26,0)</f>
        <v>#N/A</v>
      </c>
      <c r="AA14" s="14">
        <f>Y14/3.7</f>
        <v>24.324324324324323</v>
      </c>
      <c r="AB14" s="18">
        <f>VLOOKUP(A:A,[1]TDSheet!$A:$AB,28,0)</f>
        <v>1</v>
      </c>
      <c r="AC14" s="14">
        <f t="shared" si="14"/>
        <v>90</v>
      </c>
      <c r="AD14" s="14"/>
      <c r="AE14" s="14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11.1</v>
      </c>
      <c r="D15" s="8"/>
      <c r="E15" s="8">
        <v>3.7</v>
      </c>
      <c r="F15" s="8">
        <v>7.4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18.501000000000001</v>
      </c>
      <c r="J15" s="14">
        <f t="shared" si="9"/>
        <v>-14.801000000000002</v>
      </c>
      <c r="K15" s="14">
        <f>VLOOKUP(A:A,[1]TDSheet!$A:$P,16,0)</f>
        <v>0</v>
      </c>
      <c r="L15" s="14"/>
      <c r="M15" s="14"/>
      <c r="N15" s="14"/>
      <c r="O15" s="14">
        <f t="shared" si="10"/>
        <v>0.74</v>
      </c>
      <c r="P15" s="16"/>
      <c r="Q15" s="17">
        <f t="shared" si="11"/>
        <v>10</v>
      </c>
      <c r="R15" s="14">
        <f t="shared" si="12"/>
        <v>10</v>
      </c>
      <c r="S15" s="14">
        <f>VLOOKUP(A:A,[1]TDSheet!$A:$T,20,0)</f>
        <v>0</v>
      </c>
      <c r="T15" s="14">
        <f>VLOOKUP(A:A,[1]TDSheet!$A:$O,15,0)</f>
        <v>0.74</v>
      </c>
      <c r="U15" s="14">
        <f>VLOOKUP(A:A,[3]TDSheet!$A:$D,4,0)</f>
        <v>3.7</v>
      </c>
      <c r="V15" s="14">
        <v>0</v>
      </c>
      <c r="W15" s="14"/>
      <c r="X15" s="14"/>
      <c r="Y15" s="14">
        <f t="shared" si="13"/>
        <v>0</v>
      </c>
      <c r="Z15" s="14">
        <f>VLOOKUP(A:A,[1]TDSheet!$A:$Z,26,0)</f>
        <v>0</v>
      </c>
      <c r="AA15" s="14">
        <v>0</v>
      </c>
      <c r="AB15" s="18">
        <f>VLOOKUP(A:A,[1]TDSheet!$A:$AB,28,0)</f>
        <v>0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43</v>
      </c>
      <c r="B16" s="7" t="s">
        <v>8</v>
      </c>
      <c r="C16" s="8"/>
      <c r="D16" s="8">
        <v>96.2</v>
      </c>
      <c r="E16" s="8">
        <v>58.5</v>
      </c>
      <c r="F16" s="8">
        <v>37.700000000000003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58.500999999999998</v>
      </c>
      <c r="J16" s="14">
        <f t="shared" si="9"/>
        <v>-9.9999999999766942E-4</v>
      </c>
      <c r="K16" s="14">
        <f>VLOOKUP(A:A,[1]TDSheet!$A:$P,16,0)</f>
        <v>0</v>
      </c>
      <c r="L16" s="14"/>
      <c r="M16" s="14"/>
      <c r="N16" s="14"/>
      <c r="O16" s="14">
        <f t="shared" si="10"/>
        <v>11.7</v>
      </c>
      <c r="P16" s="16">
        <v>90</v>
      </c>
      <c r="Q16" s="17">
        <f t="shared" si="11"/>
        <v>10.914529914529915</v>
      </c>
      <c r="R16" s="14">
        <f t="shared" si="12"/>
        <v>3.2222222222222228</v>
      </c>
      <c r="S16" s="14">
        <f>VLOOKUP(A:A,[1]TDSheet!$A:$T,20,0)</f>
        <v>6.6599999999999993</v>
      </c>
      <c r="T16" s="14">
        <f>VLOOKUP(A:A,[1]TDSheet!$A:$O,15,0)</f>
        <v>5.18</v>
      </c>
      <c r="U16" s="14">
        <f>VLOOKUP(A:A,[3]TDSheet!$A:$D,4,0)</f>
        <v>7.4</v>
      </c>
      <c r="V16" s="14">
        <v>0</v>
      </c>
      <c r="W16" s="14"/>
      <c r="X16" s="14"/>
      <c r="Y16" s="14">
        <f t="shared" si="13"/>
        <v>90</v>
      </c>
      <c r="Z16" s="14">
        <f>VLOOKUP(A:A,[1]TDSheet!$A:$Z,26,0)</f>
        <v>0</v>
      </c>
      <c r="AA16" s="14">
        <f>Y16/3.5</f>
        <v>25.714285714285715</v>
      </c>
      <c r="AB16" s="18">
        <f>VLOOKUP(A:A,[1]TDSheet!$A:$AB,28,0)</f>
        <v>1</v>
      </c>
      <c r="AC16" s="14">
        <f t="shared" si="14"/>
        <v>90</v>
      </c>
      <c r="AD16" s="14"/>
      <c r="AE16" s="14"/>
    </row>
    <row r="17" spans="1:31" s="1" customFormat="1" ht="11.1" customHeight="1" outlineLevel="1" x14ac:dyDescent="0.2">
      <c r="A17" s="7" t="s">
        <v>44</v>
      </c>
      <c r="B17" s="7" t="s">
        <v>8</v>
      </c>
      <c r="C17" s="8">
        <v>109.5</v>
      </c>
      <c r="D17" s="8">
        <v>170.5</v>
      </c>
      <c r="E17" s="8">
        <v>149</v>
      </c>
      <c r="F17" s="8">
        <v>131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147.1</v>
      </c>
      <c r="J17" s="14">
        <f t="shared" si="9"/>
        <v>1.9000000000000057</v>
      </c>
      <c r="K17" s="14">
        <f>VLOOKUP(A:A,[1]TDSheet!$A:$P,16,0)</f>
        <v>60</v>
      </c>
      <c r="L17" s="14"/>
      <c r="M17" s="14"/>
      <c r="N17" s="14"/>
      <c r="O17" s="14">
        <f t="shared" si="10"/>
        <v>29.8</v>
      </c>
      <c r="P17" s="16">
        <v>150</v>
      </c>
      <c r="Q17" s="17">
        <f t="shared" si="11"/>
        <v>11.442953020134228</v>
      </c>
      <c r="R17" s="14">
        <f t="shared" si="12"/>
        <v>4.3959731543624159</v>
      </c>
      <c r="S17" s="14">
        <f>VLOOKUP(A:A,[1]TDSheet!$A:$T,20,0)</f>
        <v>33</v>
      </c>
      <c r="T17" s="14">
        <f>VLOOKUP(A:A,[1]TDSheet!$A:$O,15,0)</f>
        <v>27.6</v>
      </c>
      <c r="U17" s="14">
        <f>VLOOKUP(A:A,[3]TDSheet!$A:$D,4,0)</f>
        <v>33</v>
      </c>
      <c r="V17" s="14">
        <v>0</v>
      </c>
      <c r="W17" s="14"/>
      <c r="X17" s="14"/>
      <c r="Y17" s="14">
        <f t="shared" si="13"/>
        <v>150</v>
      </c>
      <c r="Z17" s="14" t="e">
        <f>VLOOKUP(A:A,[1]TDSheet!$A:$Z,26,0)</f>
        <v>#N/A</v>
      </c>
      <c r="AA17" s="14">
        <f>Y17/5.5</f>
        <v>27.272727272727273</v>
      </c>
      <c r="AB17" s="18">
        <f>VLOOKUP(A:A,[1]TDSheet!$A:$AB,28,0)</f>
        <v>1</v>
      </c>
      <c r="AC17" s="14">
        <f t="shared" si="14"/>
        <v>150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388</v>
      </c>
      <c r="D18" s="8">
        <v>412</v>
      </c>
      <c r="E18" s="8">
        <v>437</v>
      </c>
      <c r="F18" s="8">
        <v>320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480</v>
      </c>
      <c r="J18" s="14">
        <f t="shared" si="9"/>
        <v>-43</v>
      </c>
      <c r="K18" s="14">
        <f>VLOOKUP(A:A,[1]TDSheet!$A:$P,16,0)</f>
        <v>240</v>
      </c>
      <c r="L18" s="14"/>
      <c r="M18" s="14"/>
      <c r="N18" s="14"/>
      <c r="O18" s="14">
        <f t="shared" si="10"/>
        <v>87.4</v>
      </c>
      <c r="P18" s="16">
        <v>360</v>
      </c>
      <c r="Q18" s="17">
        <f t="shared" si="11"/>
        <v>10.526315789473683</v>
      </c>
      <c r="R18" s="14">
        <f t="shared" si="12"/>
        <v>3.6613272311212812</v>
      </c>
      <c r="S18" s="14">
        <f>VLOOKUP(A:A,[1]TDSheet!$A:$T,20,0)</f>
        <v>110</v>
      </c>
      <c r="T18" s="14">
        <f>VLOOKUP(A:A,[1]TDSheet!$A:$O,15,0)</f>
        <v>78.8</v>
      </c>
      <c r="U18" s="14">
        <f>VLOOKUP(A:A,[3]TDSheet!$A:$D,4,0)</f>
        <v>103</v>
      </c>
      <c r="V18" s="14">
        <v>0</v>
      </c>
      <c r="W18" s="14"/>
      <c r="X18" s="14"/>
      <c r="Y18" s="14">
        <f t="shared" si="13"/>
        <v>360</v>
      </c>
      <c r="Z18" s="14" t="str">
        <f>VLOOKUP(A:A,[1]TDSheet!$A:$Z,26,0)</f>
        <v>апр яб</v>
      </c>
      <c r="AA18" s="14">
        <f>Y18/12</f>
        <v>30</v>
      </c>
      <c r="AB18" s="18">
        <f>VLOOKUP(A:A,[1]TDSheet!$A:$AB,28,0)</f>
        <v>0.25</v>
      </c>
      <c r="AC18" s="14">
        <f t="shared" si="14"/>
        <v>90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601</v>
      </c>
      <c r="D19" s="8">
        <v>1223</v>
      </c>
      <c r="E19" s="8">
        <v>1098</v>
      </c>
      <c r="F19" s="8">
        <v>709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1087</v>
      </c>
      <c r="J19" s="14">
        <f t="shared" si="9"/>
        <v>11</v>
      </c>
      <c r="K19" s="14">
        <f>VLOOKUP(A:A,[1]TDSheet!$A:$P,16,0)</f>
        <v>360</v>
      </c>
      <c r="L19" s="14"/>
      <c r="M19" s="14"/>
      <c r="N19" s="14">
        <v>516</v>
      </c>
      <c r="O19" s="14">
        <f t="shared" si="10"/>
        <v>171.6</v>
      </c>
      <c r="P19" s="16">
        <v>720</v>
      </c>
      <c r="Q19" s="17">
        <f t="shared" si="11"/>
        <v>10.425407925407926</v>
      </c>
      <c r="R19" s="14">
        <f t="shared" si="12"/>
        <v>4.131701631701632</v>
      </c>
      <c r="S19" s="14">
        <f>VLOOKUP(A:A,[1]TDSheet!$A:$T,20,0)</f>
        <v>206.2</v>
      </c>
      <c r="T19" s="14">
        <f>VLOOKUP(A:A,[1]TDSheet!$A:$O,15,0)</f>
        <v>160.19999999999999</v>
      </c>
      <c r="U19" s="14">
        <f>VLOOKUP(A:A,[3]TDSheet!$A:$D,4,0)</f>
        <v>232</v>
      </c>
      <c r="V19" s="14">
        <f>VLOOKUP(A:A,[4]TDSheet!$A:$D,4,0)</f>
        <v>240</v>
      </c>
      <c r="W19" s="14"/>
      <c r="X19" s="14"/>
      <c r="Y19" s="14">
        <f t="shared" si="13"/>
        <v>1236</v>
      </c>
      <c r="Z19" s="14" t="str">
        <f>VLOOKUP(A:A,[1]TDSheet!$A:$Z,26,0)</f>
        <v>апр яб</v>
      </c>
      <c r="AA19" s="14">
        <f>Y19/12</f>
        <v>103</v>
      </c>
      <c r="AB19" s="18">
        <f>VLOOKUP(A:A,[1]TDSheet!$A:$AB,28,0)</f>
        <v>0.25</v>
      </c>
      <c r="AC19" s="14">
        <f t="shared" si="14"/>
        <v>309</v>
      </c>
      <c r="AD19" s="14"/>
      <c r="AE19" s="14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34.200000000000003</v>
      </c>
      <c r="D20" s="8">
        <v>169.6</v>
      </c>
      <c r="E20" s="8">
        <v>63.1</v>
      </c>
      <c r="F20" s="8">
        <v>136.69999999999999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70.302999999999997</v>
      </c>
      <c r="J20" s="14">
        <f t="shared" si="9"/>
        <v>-7.2029999999999959</v>
      </c>
      <c r="K20" s="14">
        <f>VLOOKUP(A:A,[1]TDSheet!$A:$P,16,0)</f>
        <v>30</v>
      </c>
      <c r="L20" s="14"/>
      <c r="M20" s="14"/>
      <c r="N20" s="14"/>
      <c r="O20" s="14">
        <f t="shared" si="10"/>
        <v>12.620000000000001</v>
      </c>
      <c r="P20" s="16"/>
      <c r="Q20" s="17">
        <f t="shared" si="11"/>
        <v>13.209191759112517</v>
      </c>
      <c r="R20" s="14">
        <f t="shared" si="12"/>
        <v>10.832012678288429</v>
      </c>
      <c r="S20" s="14">
        <f>VLOOKUP(A:A,[1]TDSheet!$A:$T,20,0)</f>
        <v>19.5</v>
      </c>
      <c r="T20" s="14">
        <f>VLOOKUP(A:A,[1]TDSheet!$A:$O,15,0)</f>
        <v>18</v>
      </c>
      <c r="U20" s="14">
        <f>VLOOKUP(A:A,[3]TDSheet!$A:$D,4,0)</f>
        <v>9</v>
      </c>
      <c r="V20" s="14"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Y20/1.8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46</v>
      </c>
      <c r="B21" s="7" t="s">
        <v>8</v>
      </c>
      <c r="C21" s="8">
        <v>55.5</v>
      </c>
      <c r="D21" s="8">
        <v>315.8</v>
      </c>
      <c r="E21" s="8">
        <v>164.4</v>
      </c>
      <c r="F21" s="8">
        <v>176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181.9</v>
      </c>
      <c r="J21" s="14">
        <f t="shared" si="9"/>
        <v>-17.5</v>
      </c>
      <c r="K21" s="14">
        <f>VLOOKUP(A:A,[1]TDSheet!$A:$P,16,0)</f>
        <v>120</v>
      </c>
      <c r="L21" s="14"/>
      <c r="M21" s="14"/>
      <c r="N21" s="14"/>
      <c r="O21" s="14">
        <f t="shared" si="10"/>
        <v>32.880000000000003</v>
      </c>
      <c r="P21" s="16">
        <v>50</v>
      </c>
      <c r="Q21" s="17">
        <f t="shared" si="11"/>
        <v>10.523114355231142</v>
      </c>
      <c r="R21" s="14">
        <f t="shared" si="12"/>
        <v>5.3527980535279802</v>
      </c>
      <c r="S21" s="14">
        <f>VLOOKUP(A:A,[1]TDSheet!$A:$T,20,0)</f>
        <v>34.78</v>
      </c>
      <c r="T21" s="14">
        <f>VLOOKUP(A:A,[1]TDSheet!$A:$O,15,0)</f>
        <v>37</v>
      </c>
      <c r="U21" s="14">
        <f>VLOOKUP(A:A,[3]TDSheet!$A:$D,4,0)</f>
        <v>53.1</v>
      </c>
      <c r="V21" s="14">
        <v>0</v>
      </c>
      <c r="W21" s="14"/>
      <c r="X21" s="14"/>
      <c r="Y21" s="14">
        <f t="shared" si="13"/>
        <v>50</v>
      </c>
      <c r="Z21" s="14" t="e">
        <f>VLOOKUP(A:A,[1]TDSheet!$A:$Z,26,0)</f>
        <v>#N/A</v>
      </c>
      <c r="AA21" s="14">
        <f>Y21/3.7</f>
        <v>13.513513513513512</v>
      </c>
      <c r="AB21" s="18">
        <f>VLOOKUP(A:A,[1]TDSheet!$A:$AB,28,0)</f>
        <v>1</v>
      </c>
      <c r="AC21" s="14">
        <f t="shared" si="14"/>
        <v>50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1063</v>
      </c>
      <c r="D22" s="8">
        <v>3362</v>
      </c>
      <c r="E22" s="8">
        <v>2243</v>
      </c>
      <c r="F22" s="8">
        <v>2094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2256</v>
      </c>
      <c r="J22" s="14">
        <f t="shared" si="9"/>
        <v>-13</v>
      </c>
      <c r="K22" s="14">
        <f>VLOOKUP(A:A,[1]TDSheet!$A:$P,16,0)</f>
        <v>1200</v>
      </c>
      <c r="L22" s="14"/>
      <c r="M22" s="14"/>
      <c r="N22" s="14"/>
      <c r="O22" s="14">
        <f t="shared" si="10"/>
        <v>448.6</v>
      </c>
      <c r="P22" s="16">
        <v>1200</v>
      </c>
      <c r="Q22" s="17">
        <f t="shared" si="11"/>
        <v>10.017833259028087</v>
      </c>
      <c r="R22" s="14">
        <f t="shared" si="12"/>
        <v>4.667855550601872</v>
      </c>
      <c r="S22" s="14">
        <f>VLOOKUP(A:A,[1]TDSheet!$A:$T,20,0)</f>
        <v>489</v>
      </c>
      <c r="T22" s="14">
        <f>VLOOKUP(A:A,[1]TDSheet!$A:$O,15,0)</f>
        <v>471.6</v>
      </c>
      <c r="U22" s="14">
        <f>VLOOKUP(A:A,[3]TDSheet!$A:$D,4,0)</f>
        <v>582</v>
      </c>
      <c r="V22" s="14">
        <v>0</v>
      </c>
      <c r="W22" s="14"/>
      <c r="X22" s="14"/>
      <c r="Y22" s="14">
        <f t="shared" si="13"/>
        <v>1200</v>
      </c>
      <c r="Z22" s="14" t="str">
        <f>VLOOKUP(A:A,[1]TDSheet!$A:$Z,26,0)</f>
        <v>апр яб</v>
      </c>
      <c r="AA22" s="14">
        <f>Y22/12</f>
        <v>100</v>
      </c>
      <c r="AB22" s="18">
        <f>VLOOKUP(A:A,[1]TDSheet!$A:$AB,28,0)</f>
        <v>0.25</v>
      </c>
      <c r="AC22" s="14">
        <f t="shared" si="14"/>
        <v>300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762</v>
      </c>
      <c r="D23" s="8">
        <v>2173</v>
      </c>
      <c r="E23" s="8">
        <v>1793</v>
      </c>
      <c r="F23" s="8">
        <v>1087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1838</v>
      </c>
      <c r="J23" s="14">
        <f t="shared" si="9"/>
        <v>-45</v>
      </c>
      <c r="K23" s="14">
        <f>VLOOKUP(A:A,[1]TDSheet!$A:$P,16,0)</f>
        <v>840</v>
      </c>
      <c r="L23" s="14"/>
      <c r="M23" s="14"/>
      <c r="N23" s="14"/>
      <c r="O23" s="14">
        <f t="shared" si="10"/>
        <v>358.6</v>
      </c>
      <c r="P23" s="16">
        <v>1800</v>
      </c>
      <c r="Q23" s="17">
        <f t="shared" si="11"/>
        <v>10.393195761293921</v>
      </c>
      <c r="R23" s="14">
        <f t="shared" si="12"/>
        <v>3.0312325711098715</v>
      </c>
      <c r="S23" s="14">
        <f>VLOOKUP(A:A,[1]TDSheet!$A:$T,20,0)</f>
        <v>329.8</v>
      </c>
      <c r="T23" s="14">
        <f>VLOOKUP(A:A,[1]TDSheet!$A:$O,15,0)</f>
        <v>309.2</v>
      </c>
      <c r="U23" s="14">
        <f>VLOOKUP(A:A,[3]TDSheet!$A:$D,4,0)</f>
        <v>497</v>
      </c>
      <c r="V23" s="14">
        <v>0</v>
      </c>
      <c r="W23" s="14"/>
      <c r="X23" s="14"/>
      <c r="Y23" s="14">
        <f t="shared" si="13"/>
        <v>1800</v>
      </c>
      <c r="Z23" s="14" t="str">
        <f>VLOOKUP(A:A,[1]TDSheet!$A:$Z,26,0)</f>
        <v>апр яб</v>
      </c>
      <c r="AA23" s="14">
        <f>Y23/6</f>
        <v>300</v>
      </c>
      <c r="AB23" s="18">
        <f>VLOOKUP(A:A,[1]TDSheet!$A:$AB,28,0)</f>
        <v>0.25</v>
      </c>
      <c r="AC23" s="14">
        <f t="shared" si="14"/>
        <v>450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1148</v>
      </c>
      <c r="D24" s="8">
        <v>2611</v>
      </c>
      <c r="E24" s="8">
        <v>1945</v>
      </c>
      <c r="F24" s="8">
        <v>1765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1967</v>
      </c>
      <c r="J24" s="14">
        <f t="shared" si="9"/>
        <v>-22</v>
      </c>
      <c r="K24" s="14">
        <f>VLOOKUP(A:A,[1]TDSheet!$A:$P,16,0)</f>
        <v>1200</v>
      </c>
      <c r="L24" s="14"/>
      <c r="M24" s="14"/>
      <c r="N24" s="14"/>
      <c r="O24" s="14">
        <f t="shared" si="10"/>
        <v>389</v>
      </c>
      <c r="P24" s="16">
        <v>960</v>
      </c>
      <c r="Q24" s="17">
        <f t="shared" si="11"/>
        <v>10.089974293059125</v>
      </c>
      <c r="R24" s="14">
        <f t="shared" si="12"/>
        <v>4.5372750642673525</v>
      </c>
      <c r="S24" s="14">
        <f>VLOOKUP(A:A,[1]TDSheet!$A:$T,20,0)</f>
        <v>436.4</v>
      </c>
      <c r="T24" s="14">
        <f>VLOOKUP(A:A,[1]TDSheet!$A:$O,15,0)</f>
        <v>405.4</v>
      </c>
      <c r="U24" s="14">
        <f>VLOOKUP(A:A,[3]TDSheet!$A:$D,4,0)</f>
        <v>488</v>
      </c>
      <c r="V24" s="14">
        <v>0</v>
      </c>
      <c r="W24" s="14"/>
      <c r="X24" s="14"/>
      <c r="Y24" s="14">
        <f t="shared" si="13"/>
        <v>960</v>
      </c>
      <c r="Z24" s="14" t="str">
        <f>VLOOKUP(A:A,[1]TDSheet!$A:$Z,26,0)</f>
        <v>апр яб</v>
      </c>
      <c r="AA24" s="14">
        <f>Y24/12</f>
        <v>80</v>
      </c>
      <c r="AB24" s="18">
        <f>VLOOKUP(A:A,[1]TDSheet!$A:$AB,28,0)</f>
        <v>0.25</v>
      </c>
      <c r="AC24" s="14">
        <f t="shared" si="14"/>
        <v>240</v>
      </c>
      <c r="AD24" s="14"/>
      <c r="AE24" s="14"/>
    </row>
    <row r="25" spans="1:31" s="1" customFormat="1" ht="11.1" customHeight="1" outlineLevel="1" x14ac:dyDescent="0.2">
      <c r="A25" s="7" t="s">
        <v>47</v>
      </c>
      <c r="B25" s="7" t="s">
        <v>9</v>
      </c>
      <c r="C25" s="8">
        <v>338</v>
      </c>
      <c r="D25" s="8">
        <v>757</v>
      </c>
      <c r="E25" s="8">
        <v>598</v>
      </c>
      <c r="F25" s="8">
        <v>473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627</v>
      </c>
      <c r="J25" s="14">
        <f t="shared" si="9"/>
        <v>-29</v>
      </c>
      <c r="K25" s="14">
        <f>VLOOKUP(A:A,[1]TDSheet!$A:$P,16,0)</f>
        <v>480</v>
      </c>
      <c r="L25" s="14"/>
      <c r="M25" s="14"/>
      <c r="N25" s="14"/>
      <c r="O25" s="14">
        <f t="shared" si="10"/>
        <v>119.6</v>
      </c>
      <c r="P25" s="16">
        <v>360</v>
      </c>
      <c r="Q25" s="17">
        <f t="shared" si="11"/>
        <v>10.978260869565219</v>
      </c>
      <c r="R25" s="14">
        <f t="shared" si="12"/>
        <v>3.9548494983277593</v>
      </c>
      <c r="S25" s="14">
        <f>VLOOKUP(A:A,[1]TDSheet!$A:$T,20,0)</f>
        <v>127.2</v>
      </c>
      <c r="T25" s="14">
        <f>VLOOKUP(A:A,[1]TDSheet!$A:$O,15,0)</f>
        <v>118.8</v>
      </c>
      <c r="U25" s="14">
        <f>VLOOKUP(A:A,[3]TDSheet!$A:$D,4,0)</f>
        <v>146</v>
      </c>
      <c r="V25" s="14">
        <v>0</v>
      </c>
      <c r="W25" s="14"/>
      <c r="X25" s="14"/>
      <c r="Y25" s="14">
        <f t="shared" si="13"/>
        <v>360</v>
      </c>
      <c r="Z25" s="14" t="e">
        <f>VLOOKUP(A:A,[1]TDSheet!$A:$Z,26,0)</f>
        <v>#N/A</v>
      </c>
      <c r="AA25" s="14">
        <f>Y25/12</f>
        <v>30</v>
      </c>
      <c r="AB25" s="18">
        <f>VLOOKUP(A:A,[1]TDSheet!$A:$AB,28,0)</f>
        <v>0.25</v>
      </c>
      <c r="AC25" s="14">
        <f t="shared" si="14"/>
        <v>90</v>
      </c>
      <c r="AD25" s="14"/>
      <c r="AE25" s="14"/>
    </row>
    <row r="26" spans="1:31" s="1" customFormat="1" ht="11.1" customHeight="1" outlineLevel="1" x14ac:dyDescent="0.2">
      <c r="A26" s="7" t="s">
        <v>48</v>
      </c>
      <c r="B26" s="7" t="s">
        <v>8</v>
      </c>
      <c r="C26" s="8">
        <v>149</v>
      </c>
      <c r="D26" s="8">
        <v>1110</v>
      </c>
      <c r="E26" s="8">
        <v>508</v>
      </c>
      <c r="F26" s="8">
        <v>721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595.00099999999998</v>
      </c>
      <c r="J26" s="14">
        <f t="shared" si="9"/>
        <v>-87.000999999999976</v>
      </c>
      <c r="K26" s="14">
        <f>VLOOKUP(A:A,[1]TDSheet!$A:$P,16,0)</f>
        <v>200</v>
      </c>
      <c r="L26" s="14"/>
      <c r="M26" s="14"/>
      <c r="N26" s="14"/>
      <c r="O26" s="14">
        <f t="shared" si="10"/>
        <v>101.6</v>
      </c>
      <c r="P26" s="16">
        <v>150</v>
      </c>
      <c r="Q26" s="17">
        <f t="shared" si="11"/>
        <v>10.541338582677167</v>
      </c>
      <c r="R26" s="14">
        <f t="shared" si="12"/>
        <v>7.0964566929133861</v>
      </c>
      <c r="S26" s="14">
        <f>VLOOKUP(A:A,[1]TDSheet!$A:$T,20,0)</f>
        <v>99.400199999999998</v>
      </c>
      <c r="T26" s="14">
        <f>VLOOKUP(A:A,[1]TDSheet!$A:$O,15,0)</f>
        <v>90.6</v>
      </c>
      <c r="U26" s="14">
        <f>VLOOKUP(A:A,[3]TDSheet!$A:$D,4,0)</f>
        <v>137</v>
      </c>
      <c r="V26" s="14">
        <v>0</v>
      </c>
      <c r="W26" s="14"/>
      <c r="X26" s="14"/>
      <c r="Y26" s="14">
        <f t="shared" si="13"/>
        <v>150</v>
      </c>
      <c r="Z26" s="14" t="e">
        <f>VLOOKUP(A:A,[1]TDSheet!$A:$Z,26,0)</f>
        <v>#N/A</v>
      </c>
      <c r="AA26" s="14">
        <f>Y26/6</f>
        <v>25</v>
      </c>
      <c r="AB26" s="18">
        <f>VLOOKUP(A:A,[1]TDSheet!$A:$AB,28,0)</f>
        <v>1</v>
      </c>
      <c r="AC26" s="14">
        <f t="shared" si="14"/>
        <v>150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200</v>
      </c>
      <c r="D27" s="8">
        <v>138</v>
      </c>
      <c r="E27" s="8">
        <v>186</v>
      </c>
      <c r="F27" s="8">
        <v>132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193</v>
      </c>
      <c r="J27" s="14">
        <f t="shared" si="9"/>
        <v>-7</v>
      </c>
      <c r="K27" s="14">
        <f>VLOOKUP(A:A,[1]TDSheet!$A:$P,16,0)</f>
        <v>200</v>
      </c>
      <c r="L27" s="14"/>
      <c r="M27" s="14"/>
      <c r="N27" s="14"/>
      <c r="O27" s="14">
        <f t="shared" si="10"/>
        <v>37.200000000000003</v>
      </c>
      <c r="P27" s="16">
        <v>200</v>
      </c>
      <c r="Q27" s="17">
        <f t="shared" si="11"/>
        <v>14.301075268817204</v>
      </c>
      <c r="R27" s="14">
        <f t="shared" si="12"/>
        <v>3.5483870967741931</v>
      </c>
      <c r="S27" s="14">
        <f>VLOOKUP(A:A,[1]TDSheet!$A:$T,20,0)</f>
        <v>50.6</v>
      </c>
      <c r="T27" s="14">
        <f>VLOOKUP(A:A,[1]TDSheet!$A:$O,15,0)</f>
        <v>33.4</v>
      </c>
      <c r="U27" s="14">
        <f>VLOOKUP(A:A,[3]TDSheet!$A:$D,4,0)</f>
        <v>64</v>
      </c>
      <c r="V27" s="14">
        <v>0</v>
      </c>
      <c r="W27" s="14"/>
      <c r="X27" s="14"/>
      <c r="Y27" s="14">
        <f t="shared" si="13"/>
        <v>200</v>
      </c>
      <c r="Z27" s="14" t="str">
        <f>VLOOKUP(A:A,[1]TDSheet!$A:$Z,26,0)</f>
        <v>апр яб</v>
      </c>
      <c r="AA27" s="14">
        <f>Y27/8</f>
        <v>25</v>
      </c>
      <c r="AB27" s="18">
        <f>VLOOKUP(A:A,[1]TDSheet!$A:$AB,28,0)</f>
        <v>0.75</v>
      </c>
      <c r="AC27" s="14">
        <f t="shared" si="14"/>
        <v>150</v>
      </c>
      <c r="AD27" s="14"/>
      <c r="AE27" s="14"/>
    </row>
    <row r="28" spans="1:31" s="1" customFormat="1" ht="11.1" customHeight="1" outlineLevel="1" x14ac:dyDescent="0.2">
      <c r="A28" s="7" t="s">
        <v>49</v>
      </c>
      <c r="B28" s="7" t="s">
        <v>9</v>
      </c>
      <c r="C28" s="8">
        <v>69</v>
      </c>
      <c r="D28" s="8">
        <v>122</v>
      </c>
      <c r="E28" s="8">
        <v>86</v>
      </c>
      <c r="F28" s="8">
        <v>87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82</v>
      </c>
      <c r="J28" s="14">
        <f t="shared" si="9"/>
        <v>4</v>
      </c>
      <c r="K28" s="14">
        <f>VLOOKUP(A:A,[1]TDSheet!$A:$P,16,0)</f>
        <v>80</v>
      </c>
      <c r="L28" s="14"/>
      <c r="M28" s="14"/>
      <c r="N28" s="14"/>
      <c r="O28" s="14">
        <f t="shared" si="10"/>
        <v>17.2</v>
      </c>
      <c r="P28" s="16">
        <v>80</v>
      </c>
      <c r="Q28" s="17">
        <f t="shared" si="11"/>
        <v>14.36046511627907</v>
      </c>
      <c r="R28" s="14">
        <f t="shared" si="12"/>
        <v>5.058139534883721</v>
      </c>
      <c r="S28" s="14">
        <f>VLOOKUP(A:A,[1]TDSheet!$A:$T,20,0)</f>
        <v>14.4</v>
      </c>
      <c r="T28" s="14">
        <f>VLOOKUP(A:A,[1]TDSheet!$A:$O,15,0)</f>
        <v>18.600000000000001</v>
      </c>
      <c r="U28" s="14">
        <f>VLOOKUP(A:A,[3]TDSheet!$A:$D,4,0)</f>
        <v>31</v>
      </c>
      <c r="V28" s="14">
        <v>0</v>
      </c>
      <c r="W28" s="14"/>
      <c r="X28" s="14"/>
      <c r="Y28" s="14">
        <f t="shared" si="13"/>
        <v>80</v>
      </c>
      <c r="Z28" s="14">
        <f>VLOOKUP(A:A,[1]TDSheet!$A:$Z,26,0)</f>
        <v>0</v>
      </c>
      <c r="AA28" s="14">
        <f>Y28/16</f>
        <v>5</v>
      </c>
      <c r="AB28" s="18">
        <f>VLOOKUP(A:A,[1]TDSheet!$A:$AB,28,0)</f>
        <v>0.43</v>
      </c>
      <c r="AC28" s="14">
        <f t="shared" si="14"/>
        <v>34.4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398</v>
      </c>
      <c r="D29" s="8">
        <v>1172</v>
      </c>
      <c r="E29" s="8">
        <v>917</v>
      </c>
      <c r="F29" s="8">
        <v>624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927</v>
      </c>
      <c r="J29" s="14">
        <f t="shared" si="9"/>
        <v>-10</v>
      </c>
      <c r="K29" s="14">
        <f>VLOOKUP(A:A,[1]TDSheet!$A:$P,16,0)</f>
        <v>600</v>
      </c>
      <c r="L29" s="14"/>
      <c r="M29" s="14"/>
      <c r="N29" s="14"/>
      <c r="O29" s="14">
        <f t="shared" si="10"/>
        <v>183.4</v>
      </c>
      <c r="P29" s="16">
        <v>800</v>
      </c>
      <c r="Q29" s="17">
        <f t="shared" si="11"/>
        <v>11.035986913849509</v>
      </c>
      <c r="R29" s="14">
        <f t="shared" si="12"/>
        <v>3.402399127589967</v>
      </c>
      <c r="S29" s="14">
        <f>VLOOKUP(A:A,[1]TDSheet!$A:$T,20,0)</f>
        <v>197.4</v>
      </c>
      <c r="T29" s="14">
        <f>VLOOKUP(A:A,[1]TDSheet!$A:$O,15,0)</f>
        <v>187.6</v>
      </c>
      <c r="U29" s="14">
        <f>VLOOKUP(A:A,[3]TDSheet!$A:$D,4,0)</f>
        <v>305</v>
      </c>
      <c r="V29" s="14">
        <v>0</v>
      </c>
      <c r="W29" s="14"/>
      <c r="X29" s="14"/>
      <c r="Y29" s="14">
        <f t="shared" si="13"/>
        <v>800</v>
      </c>
      <c r="Z29" s="14" t="str">
        <f>VLOOKUP(A:A,[1]TDSheet!$A:$Z,26,0)</f>
        <v>апр яб</v>
      </c>
      <c r="AA29" s="14">
        <f>Y29/8</f>
        <v>100</v>
      </c>
      <c r="AB29" s="18">
        <f>VLOOKUP(A:A,[1]TDSheet!$A:$AB,28,0)</f>
        <v>0.9</v>
      </c>
      <c r="AC29" s="14">
        <f t="shared" si="14"/>
        <v>720</v>
      </c>
      <c r="AD29" s="14"/>
      <c r="AE29" s="14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113</v>
      </c>
      <c r="D30" s="8">
        <v>259</v>
      </c>
      <c r="E30" s="8">
        <v>215</v>
      </c>
      <c r="F30" s="8">
        <v>136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228</v>
      </c>
      <c r="J30" s="14">
        <f t="shared" si="9"/>
        <v>-13</v>
      </c>
      <c r="K30" s="14">
        <f>VLOOKUP(A:A,[1]TDSheet!$A:$P,16,0)</f>
        <v>160</v>
      </c>
      <c r="L30" s="14"/>
      <c r="M30" s="14"/>
      <c r="N30" s="14"/>
      <c r="O30" s="14">
        <f t="shared" si="10"/>
        <v>43</v>
      </c>
      <c r="P30" s="16">
        <v>160</v>
      </c>
      <c r="Q30" s="17">
        <f t="shared" si="11"/>
        <v>10.604651162790697</v>
      </c>
      <c r="R30" s="14">
        <f t="shared" si="12"/>
        <v>3.1627906976744184</v>
      </c>
      <c r="S30" s="14">
        <f>VLOOKUP(A:A,[1]TDSheet!$A:$T,20,0)</f>
        <v>34.6</v>
      </c>
      <c r="T30" s="14">
        <f>VLOOKUP(A:A,[1]TDSheet!$A:$O,15,0)</f>
        <v>39.799999999999997</v>
      </c>
      <c r="U30" s="14">
        <f>VLOOKUP(A:A,[3]TDSheet!$A:$D,4,0)</f>
        <v>70</v>
      </c>
      <c r="V30" s="14">
        <v>0</v>
      </c>
      <c r="W30" s="14"/>
      <c r="X30" s="14"/>
      <c r="Y30" s="14">
        <f t="shared" si="13"/>
        <v>160</v>
      </c>
      <c r="Z30" s="14" t="str">
        <f>VLOOKUP(A:A,[1]TDSheet!$A:$Z,26,0)</f>
        <v>увел</v>
      </c>
      <c r="AA30" s="14">
        <f>Y30/16</f>
        <v>10</v>
      </c>
      <c r="AB30" s="18">
        <f>VLOOKUP(A:A,[1]TDSheet!$A:$AB,28,0)</f>
        <v>0.43</v>
      </c>
      <c r="AC30" s="14">
        <f t="shared" si="14"/>
        <v>68.8</v>
      </c>
      <c r="AD30" s="14"/>
      <c r="AE30" s="14"/>
    </row>
    <row r="31" spans="1:31" s="1" customFormat="1" ht="11.1" customHeight="1" outlineLevel="1" x14ac:dyDescent="0.2">
      <c r="A31" s="7" t="s">
        <v>51</v>
      </c>
      <c r="B31" s="7" t="s">
        <v>9</v>
      </c>
      <c r="C31" s="8">
        <v>148</v>
      </c>
      <c r="D31" s="8">
        <v>1027</v>
      </c>
      <c r="E31" s="8">
        <v>895</v>
      </c>
      <c r="F31" s="8">
        <v>250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914</v>
      </c>
      <c r="J31" s="14">
        <f t="shared" si="9"/>
        <v>-19</v>
      </c>
      <c r="K31" s="14">
        <f>VLOOKUP(A:A,[1]TDSheet!$A:$P,16,0)</f>
        <v>280</v>
      </c>
      <c r="L31" s="14"/>
      <c r="M31" s="14"/>
      <c r="N31" s="14"/>
      <c r="O31" s="14">
        <f t="shared" si="10"/>
        <v>67</v>
      </c>
      <c r="P31" s="16">
        <v>200</v>
      </c>
      <c r="Q31" s="17">
        <f t="shared" si="11"/>
        <v>10.895522388059701</v>
      </c>
      <c r="R31" s="14">
        <f t="shared" si="12"/>
        <v>3.7313432835820897</v>
      </c>
      <c r="S31" s="14">
        <f>VLOOKUP(A:A,[1]TDSheet!$A:$T,20,0)</f>
        <v>66</v>
      </c>
      <c r="T31" s="14">
        <f>VLOOKUP(A:A,[1]TDSheet!$A:$O,15,0)</f>
        <v>68.599999999999994</v>
      </c>
      <c r="U31" s="14">
        <f>VLOOKUP(A:A,[3]TDSheet!$A:$D,4,0)</f>
        <v>97</v>
      </c>
      <c r="V31" s="14">
        <f>VLOOKUP(A:A,[4]TDSheet!$A:$D,4,0)</f>
        <v>560</v>
      </c>
      <c r="W31" s="14"/>
      <c r="X31" s="14"/>
      <c r="Y31" s="14">
        <f t="shared" si="13"/>
        <v>200</v>
      </c>
      <c r="Z31" s="14">
        <f>VLOOKUP(A:A,[1]TDSheet!$A:$Z,26,0)</f>
        <v>0</v>
      </c>
      <c r="AA31" s="14">
        <f>Y31/8</f>
        <v>25</v>
      </c>
      <c r="AB31" s="18">
        <f>VLOOKUP(A:A,[1]TDSheet!$A:$AB,28,0)</f>
        <v>0.9</v>
      </c>
      <c r="AC31" s="14">
        <f t="shared" si="14"/>
        <v>180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600</v>
      </c>
      <c r="D32" s="8">
        <v>1353</v>
      </c>
      <c r="E32" s="8">
        <v>850</v>
      </c>
      <c r="F32" s="8">
        <v>1055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789</v>
      </c>
      <c r="J32" s="14">
        <f t="shared" si="9"/>
        <v>61</v>
      </c>
      <c r="K32" s="14">
        <f>VLOOKUP(A:A,[1]TDSheet!$A:$P,16,0)</f>
        <v>800</v>
      </c>
      <c r="L32" s="14"/>
      <c r="M32" s="14"/>
      <c r="N32" s="14"/>
      <c r="O32" s="14">
        <f t="shared" si="10"/>
        <v>170</v>
      </c>
      <c r="P32" s="16"/>
      <c r="Q32" s="17">
        <f t="shared" si="11"/>
        <v>10.911764705882353</v>
      </c>
      <c r="R32" s="14">
        <f t="shared" si="12"/>
        <v>6.2058823529411766</v>
      </c>
      <c r="S32" s="14">
        <f>VLOOKUP(A:A,[1]TDSheet!$A:$T,20,0)</f>
        <v>251</v>
      </c>
      <c r="T32" s="14">
        <f>VLOOKUP(A:A,[1]TDSheet!$A:$O,15,0)</f>
        <v>234.8</v>
      </c>
      <c r="U32" s="14">
        <f>VLOOKUP(A:A,[3]TDSheet!$A:$D,4,0)</f>
        <v>123</v>
      </c>
      <c r="V32" s="14">
        <v>0</v>
      </c>
      <c r="W32" s="14"/>
      <c r="X32" s="14"/>
      <c r="Y32" s="14">
        <f t="shared" si="13"/>
        <v>0</v>
      </c>
      <c r="Z32" s="14" t="str">
        <f>VLOOKUP(A:A,[1]TDSheet!$A:$Z,26,0)</f>
        <v>апр яб</v>
      </c>
      <c r="AA32" s="14">
        <f>Y32/16</f>
        <v>0</v>
      </c>
      <c r="AB32" s="18">
        <f>VLOOKUP(A:A,[1]TDSheet!$A:$AB,28,0)</f>
        <v>0.43</v>
      </c>
      <c r="AC32" s="14">
        <f t="shared" si="14"/>
        <v>0</v>
      </c>
      <c r="AD32" s="14"/>
      <c r="AE32" s="14"/>
    </row>
    <row r="33" spans="1:31" s="1" customFormat="1" ht="21.95" customHeight="1" outlineLevel="1" x14ac:dyDescent="0.2">
      <c r="A33" s="7" t="s">
        <v>52</v>
      </c>
      <c r="B33" s="7" t="s">
        <v>9</v>
      </c>
      <c r="C33" s="8">
        <v>39</v>
      </c>
      <c r="D33" s="8">
        <v>423</v>
      </c>
      <c r="E33" s="8">
        <v>175</v>
      </c>
      <c r="F33" s="8">
        <v>266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221</v>
      </c>
      <c r="J33" s="14">
        <f t="shared" si="9"/>
        <v>-46</v>
      </c>
      <c r="K33" s="14">
        <f>VLOOKUP(A:A,[1]TDSheet!$A:$P,16,0)</f>
        <v>120</v>
      </c>
      <c r="L33" s="14"/>
      <c r="M33" s="14"/>
      <c r="N33" s="14"/>
      <c r="O33" s="14">
        <f t="shared" si="10"/>
        <v>35</v>
      </c>
      <c r="P33" s="16"/>
      <c r="Q33" s="17">
        <f t="shared" si="11"/>
        <v>11.028571428571428</v>
      </c>
      <c r="R33" s="14">
        <f t="shared" si="12"/>
        <v>7.6</v>
      </c>
      <c r="S33" s="14">
        <f>VLOOKUP(A:A,[1]TDSheet!$A:$T,20,0)</f>
        <v>48.6</v>
      </c>
      <c r="T33" s="14">
        <f>VLOOKUP(A:A,[1]TDSheet!$A:$O,15,0)</f>
        <v>43.6</v>
      </c>
      <c r="U33" s="14">
        <f>VLOOKUP(A:A,[3]TDSheet!$A:$D,4,0)</f>
        <v>51</v>
      </c>
      <c r="V33" s="14">
        <v>0</v>
      </c>
      <c r="W33" s="14"/>
      <c r="X33" s="14"/>
      <c r="Y33" s="14">
        <f t="shared" si="13"/>
        <v>0</v>
      </c>
      <c r="Z33" s="14">
        <f>VLOOKUP(A:A,[1]TDSheet!$A:$Z,26,0)</f>
        <v>0</v>
      </c>
      <c r="AA33" s="14">
        <f>Y33/8</f>
        <v>0</v>
      </c>
      <c r="AB33" s="18">
        <f>VLOOKUP(A:A,[1]TDSheet!$A:$AB,28,0)</f>
        <v>0.9</v>
      </c>
      <c r="AC33" s="14">
        <f t="shared" si="14"/>
        <v>0</v>
      </c>
      <c r="AD33" s="14"/>
      <c r="AE33" s="14"/>
    </row>
    <row r="34" spans="1:31" s="1" customFormat="1" ht="21.95" customHeight="1" outlineLevel="1" x14ac:dyDescent="0.2">
      <c r="A34" s="7" t="s">
        <v>53</v>
      </c>
      <c r="B34" s="7" t="s">
        <v>9</v>
      </c>
      <c r="C34" s="8">
        <v>356</v>
      </c>
      <c r="D34" s="8">
        <v>747</v>
      </c>
      <c r="E34" s="8">
        <v>455</v>
      </c>
      <c r="F34" s="8">
        <v>637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468</v>
      </c>
      <c r="J34" s="14">
        <f t="shared" si="9"/>
        <v>-13</v>
      </c>
      <c r="K34" s="14">
        <f>VLOOKUP(A:A,[1]TDSheet!$A:$P,16,0)</f>
        <v>600</v>
      </c>
      <c r="L34" s="14"/>
      <c r="M34" s="14"/>
      <c r="N34" s="14"/>
      <c r="O34" s="14">
        <f t="shared" si="10"/>
        <v>91</v>
      </c>
      <c r="P34" s="16"/>
      <c r="Q34" s="17">
        <f t="shared" si="11"/>
        <v>13.593406593406593</v>
      </c>
      <c r="R34" s="14">
        <f t="shared" si="12"/>
        <v>7</v>
      </c>
      <c r="S34" s="14">
        <f>VLOOKUP(A:A,[1]TDSheet!$A:$T,20,0)</f>
        <v>152</v>
      </c>
      <c r="T34" s="14">
        <f>VLOOKUP(A:A,[1]TDSheet!$A:$O,15,0)</f>
        <v>136.6</v>
      </c>
      <c r="U34" s="14">
        <f>VLOOKUP(A:A,[3]TDSheet!$A:$D,4,0)</f>
        <v>119</v>
      </c>
      <c r="V34" s="14">
        <v>0</v>
      </c>
      <c r="W34" s="14"/>
      <c r="X34" s="14"/>
      <c r="Y34" s="14">
        <f t="shared" si="13"/>
        <v>0</v>
      </c>
      <c r="Z34" s="14">
        <f>VLOOKUP(A:A,[1]TDSheet!$A:$Z,26,0)</f>
        <v>0</v>
      </c>
      <c r="AA34" s="14">
        <f>Y34/8</f>
        <v>0</v>
      </c>
      <c r="AB34" s="18">
        <f>VLOOKUP(A:A,[1]TDSheet!$A:$AB,28,0)</f>
        <v>0.8</v>
      </c>
      <c r="AC34" s="14">
        <f t="shared" si="14"/>
        <v>0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1069</v>
      </c>
      <c r="D35" s="8">
        <v>3855</v>
      </c>
      <c r="E35" s="8">
        <v>3559</v>
      </c>
      <c r="F35" s="8">
        <v>1255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3645</v>
      </c>
      <c r="J35" s="14">
        <f t="shared" si="9"/>
        <v>-86</v>
      </c>
      <c r="K35" s="14">
        <f>VLOOKUP(A:A,[1]TDSheet!$A:$P,16,0)</f>
        <v>1800</v>
      </c>
      <c r="L35" s="14"/>
      <c r="M35" s="14"/>
      <c r="N35" s="14"/>
      <c r="O35" s="14">
        <f t="shared" si="10"/>
        <v>412.6</v>
      </c>
      <c r="P35" s="16">
        <v>1400</v>
      </c>
      <c r="Q35" s="17">
        <f t="shared" si="11"/>
        <v>10.797382452738729</v>
      </c>
      <c r="R35" s="14">
        <f t="shared" si="12"/>
        <v>3.0416868637905958</v>
      </c>
      <c r="S35" s="14">
        <f>VLOOKUP(A:A,[1]TDSheet!$A:$T,20,0)</f>
        <v>438.6</v>
      </c>
      <c r="T35" s="14">
        <f>VLOOKUP(A:A,[1]TDSheet!$A:$O,15,0)</f>
        <v>410.4</v>
      </c>
      <c r="U35" s="14">
        <f>VLOOKUP(A:A,[3]TDSheet!$A:$D,4,0)</f>
        <v>485</v>
      </c>
      <c r="V35" s="14">
        <f>VLOOKUP(A:A,[4]TDSheet!$A:$D,4,0)</f>
        <v>1496</v>
      </c>
      <c r="W35" s="14"/>
      <c r="X35" s="14"/>
      <c r="Y35" s="14">
        <f t="shared" si="13"/>
        <v>1400</v>
      </c>
      <c r="Z35" s="14" t="str">
        <f>VLOOKUP(A:A,[1]TDSheet!$A:$Z,26,0)</f>
        <v>апр яб</v>
      </c>
      <c r="AA35" s="14">
        <f>Y35/8</f>
        <v>175</v>
      </c>
      <c r="AB35" s="18">
        <f>VLOOKUP(A:A,[1]TDSheet!$A:$AB,28,0)</f>
        <v>0.9</v>
      </c>
      <c r="AC35" s="14">
        <f t="shared" si="14"/>
        <v>1260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552</v>
      </c>
      <c r="D36" s="8">
        <v>1539</v>
      </c>
      <c r="E36" s="8">
        <v>1691</v>
      </c>
      <c r="F36" s="8">
        <v>340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1536</v>
      </c>
      <c r="J36" s="14">
        <f t="shared" si="9"/>
        <v>155</v>
      </c>
      <c r="K36" s="14">
        <f>VLOOKUP(A:A,[1]TDSheet!$A:$P,16,0)</f>
        <v>1200</v>
      </c>
      <c r="L36" s="14"/>
      <c r="M36" s="14"/>
      <c r="N36" s="14"/>
      <c r="O36" s="14">
        <f t="shared" si="10"/>
        <v>338.2</v>
      </c>
      <c r="P36" s="16">
        <v>1920</v>
      </c>
      <c r="Q36" s="17">
        <f t="shared" si="11"/>
        <v>10.23063276167948</v>
      </c>
      <c r="R36" s="14">
        <f t="shared" si="12"/>
        <v>1.0053222945002958</v>
      </c>
      <c r="S36" s="14">
        <f>VLOOKUP(A:A,[1]TDSheet!$A:$T,20,0)</f>
        <v>275.8</v>
      </c>
      <c r="T36" s="14">
        <f>VLOOKUP(A:A,[1]TDSheet!$A:$O,15,0)</f>
        <v>263.8</v>
      </c>
      <c r="U36" s="14">
        <f>VLOOKUP(A:A,[3]TDSheet!$A:$D,4,0)</f>
        <v>510</v>
      </c>
      <c r="V36" s="14">
        <v>0</v>
      </c>
      <c r="W36" s="14"/>
      <c r="X36" s="14"/>
      <c r="Y36" s="14">
        <f t="shared" si="13"/>
        <v>1920</v>
      </c>
      <c r="Z36" s="14">
        <f>VLOOKUP(A:A,[1]TDSheet!$A:$Z,26,0)</f>
        <v>0</v>
      </c>
      <c r="AA36" s="14">
        <f>Y36/16</f>
        <v>120</v>
      </c>
      <c r="AB36" s="18">
        <f>VLOOKUP(A:A,[1]TDSheet!$A:$AB,28,0)</f>
        <v>0.43</v>
      </c>
      <c r="AC36" s="14">
        <f t="shared" si="14"/>
        <v>825.6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679.99</v>
      </c>
      <c r="D37" s="8">
        <v>1775</v>
      </c>
      <c r="E37" s="8">
        <v>1360</v>
      </c>
      <c r="F37" s="8">
        <v>1014.99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1455</v>
      </c>
      <c r="J37" s="14">
        <f t="shared" si="9"/>
        <v>-95</v>
      </c>
      <c r="K37" s="14">
        <f>VLOOKUP(A:A,[1]TDSheet!$A:$P,16,0)</f>
        <v>1000</v>
      </c>
      <c r="L37" s="14"/>
      <c r="M37" s="14"/>
      <c r="N37" s="14"/>
      <c r="O37" s="14">
        <f t="shared" si="10"/>
        <v>272</v>
      </c>
      <c r="P37" s="16">
        <v>900</v>
      </c>
      <c r="Q37" s="17">
        <f t="shared" si="11"/>
        <v>10.716875</v>
      </c>
      <c r="R37" s="14">
        <f t="shared" si="12"/>
        <v>3.7315808823529411</v>
      </c>
      <c r="S37" s="14">
        <f>VLOOKUP(A:A,[1]TDSheet!$A:$T,20,0)</f>
        <v>291</v>
      </c>
      <c r="T37" s="14">
        <f>VLOOKUP(A:A,[1]TDSheet!$A:$O,15,0)</f>
        <v>263</v>
      </c>
      <c r="U37" s="14">
        <f>VLOOKUP(A:A,[3]TDSheet!$A:$D,4,0)</f>
        <v>360</v>
      </c>
      <c r="V37" s="14">
        <v>0</v>
      </c>
      <c r="W37" s="14"/>
      <c r="X37" s="14"/>
      <c r="Y37" s="14">
        <f t="shared" si="13"/>
        <v>900</v>
      </c>
      <c r="Z37" s="14">
        <f>VLOOKUP(A:A,[1]TDSheet!$A:$Z,26,0)</f>
        <v>0</v>
      </c>
      <c r="AA37" s="14">
        <f>Y37/5</f>
        <v>180</v>
      </c>
      <c r="AB37" s="18">
        <f>VLOOKUP(A:A,[1]TDSheet!$A:$AB,28,0)</f>
        <v>1</v>
      </c>
      <c r="AC37" s="14">
        <f t="shared" si="14"/>
        <v>900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1000</v>
      </c>
      <c r="D38" s="8">
        <v>4656</v>
      </c>
      <c r="E38" s="8">
        <v>3752</v>
      </c>
      <c r="F38" s="8">
        <v>756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3830</v>
      </c>
      <c r="J38" s="14">
        <f t="shared" si="9"/>
        <v>-78</v>
      </c>
      <c r="K38" s="14">
        <f>VLOOKUP(A:A,[1]TDSheet!$A:$P,16,0)</f>
        <v>1800</v>
      </c>
      <c r="L38" s="14"/>
      <c r="M38" s="14"/>
      <c r="N38" s="14"/>
      <c r="O38" s="14">
        <f t="shared" si="10"/>
        <v>451.2</v>
      </c>
      <c r="P38" s="16">
        <v>2200</v>
      </c>
      <c r="Q38" s="17">
        <f t="shared" si="11"/>
        <v>10.540780141843971</v>
      </c>
      <c r="R38" s="14">
        <f t="shared" si="12"/>
        <v>1.675531914893617</v>
      </c>
      <c r="S38" s="14">
        <f>VLOOKUP(A:A,[1]TDSheet!$A:$T,20,0)</f>
        <v>402.4</v>
      </c>
      <c r="T38" s="14">
        <f>VLOOKUP(A:A,[1]TDSheet!$A:$O,15,0)</f>
        <v>379.4</v>
      </c>
      <c r="U38" s="14">
        <f>VLOOKUP(A:A,[3]TDSheet!$A:$D,4,0)</f>
        <v>580</v>
      </c>
      <c r="V38" s="14">
        <f>VLOOKUP(A:A,[4]TDSheet!$A:$D,4,0)</f>
        <v>1496</v>
      </c>
      <c r="W38" s="14"/>
      <c r="X38" s="14"/>
      <c r="Y38" s="14">
        <f t="shared" si="13"/>
        <v>2200</v>
      </c>
      <c r="Z38" s="14" t="str">
        <f>VLOOKUP(A:A,[1]TDSheet!$A:$Z,26,0)</f>
        <v>апр яб</v>
      </c>
      <c r="AA38" s="14">
        <f>Y38/8</f>
        <v>275</v>
      </c>
      <c r="AB38" s="18">
        <f>VLOOKUP(A:A,[1]TDSheet!$A:$AB,28,0)</f>
        <v>0.9</v>
      </c>
      <c r="AC38" s="14">
        <f t="shared" si="14"/>
        <v>1980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643</v>
      </c>
      <c r="D39" s="8">
        <v>1527</v>
      </c>
      <c r="E39" s="8">
        <v>1194</v>
      </c>
      <c r="F39" s="8">
        <v>708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1218</v>
      </c>
      <c r="J39" s="14">
        <f t="shared" si="9"/>
        <v>-24</v>
      </c>
      <c r="K39" s="14">
        <f>VLOOKUP(A:A,[1]TDSheet!$A:$P,16,0)</f>
        <v>1200</v>
      </c>
      <c r="L39" s="14"/>
      <c r="M39" s="14"/>
      <c r="N39" s="14"/>
      <c r="O39" s="14">
        <f t="shared" si="10"/>
        <v>238.8</v>
      </c>
      <c r="P39" s="16">
        <v>800</v>
      </c>
      <c r="Q39" s="17">
        <f t="shared" si="11"/>
        <v>11.340033500837521</v>
      </c>
      <c r="R39" s="14">
        <f t="shared" si="12"/>
        <v>2.9648241206030148</v>
      </c>
      <c r="S39" s="14">
        <f>VLOOKUP(A:A,[1]TDSheet!$A:$T,20,0)</f>
        <v>220.2</v>
      </c>
      <c r="T39" s="14">
        <f>VLOOKUP(A:A,[1]TDSheet!$A:$O,15,0)</f>
        <v>236.2</v>
      </c>
      <c r="U39" s="14">
        <f>VLOOKUP(A:A,[3]TDSheet!$A:$D,4,0)</f>
        <v>267</v>
      </c>
      <c r="V39" s="14">
        <v>0</v>
      </c>
      <c r="W39" s="14"/>
      <c r="X39" s="14"/>
      <c r="Y39" s="14">
        <f t="shared" si="13"/>
        <v>800</v>
      </c>
      <c r="Z39" s="14">
        <f>VLOOKUP(A:A,[1]TDSheet!$A:$Z,26,0)</f>
        <v>0</v>
      </c>
      <c r="AA39" s="14">
        <f>Y39/16</f>
        <v>50</v>
      </c>
      <c r="AB39" s="18">
        <f>VLOOKUP(A:A,[1]TDSheet!$A:$AB,28,0)</f>
        <v>0.43</v>
      </c>
      <c r="AC39" s="14">
        <f t="shared" si="14"/>
        <v>344</v>
      </c>
      <c r="AD39" s="14"/>
      <c r="AE39" s="14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145</v>
      </c>
      <c r="D40" s="8">
        <v>134</v>
      </c>
      <c r="E40" s="8">
        <v>151</v>
      </c>
      <c r="F40" s="8">
        <v>119</v>
      </c>
      <c r="G40" s="1" t="str">
        <f>VLOOKUP(A:A,[1]TDSheet!$A:$G,7,0)</f>
        <v>нов</v>
      </c>
      <c r="H40" s="1" t="e">
        <f>VLOOKUP(A:A,[1]TDSheet!$A:$H,8,0)</f>
        <v>#N/A</v>
      </c>
      <c r="I40" s="14">
        <f>VLOOKUP(A:A,[2]TDSheet!$A:$F,6,0)</f>
        <v>163</v>
      </c>
      <c r="J40" s="14">
        <f t="shared" si="9"/>
        <v>-12</v>
      </c>
      <c r="K40" s="14">
        <f>VLOOKUP(A:A,[1]TDSheet!$A:$P,16,0)</f>
        <v>80</v>
      </c>
      <c r="L40" s="14"/>
      <c r="M40" s="14"/>
      <c r="N40" s="14"/>
      <c r="O40" s="14">
        <f t="shared" si="10"/>
        <v>30.2</v>
      </c>
      <c r="P40" s="16">
        <v>120</v>
      </c>
      <c r="Q40" s="17">
        <f t="shared" si="11"/>
        <v>10.562913907284768</v>
      </c>
      <c r="R40" s="14">
        <f t="shared" si="12"/>
        <v>3.9403973509933774</v>
      </c>
      <c r="S40" s="14">
        <f>VLOOKUP(A:A,[1]TDSheet!$A:$T,20,0)</f>
        <v>31</v>
      </c>
      <c r="T40" s="14">
        <f>VLOOKUP(A:A,[1]TDSheet!$A:$O,15,0)</f>
        <v>27.2</v>
      </c>
      <c r="U40" s="14">
        <f>VLOOKUP(A:A,[3]TDSheet!$A:$D,4,0)</f>
        <v>47</v>
      </c>
      <c r="V40" s="14">
        <v>0</v>
      </c>
      <c r="W40" s="14"/>
      <c r="X40" s="14"/>
      <c r="Y40" s="14">
        <f t="shared" si="13"/>
        <v>120</v>
      </c>
      <c r="Z40" s="14" t="e">
        <f>VLOOKUP(A:A,[1]TDSheet!$A:$Z,26,0)</f>
        <v>#N/A</v>
      </c>
      <c r="AA40" s="14">
        <f>Y40/8</f>
        <v>15</v>
      </c>
      <c r="AB40" s="18">
        <f>VLOOKUP(A:A,[1]TDSheet!$A:$AB,28,0)</f>
        <v>0.7</v>
      </c>
      <c r="AC40" s="14">
        <f t="shared" si="14"/>
        <v>84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105</v>
      </c>
      <c r="D41" s="8">
        <v>86</v>
      </c>
      <c r="E41" s="8">
        <v>112</v>
      </c>
      <c r="F41" s="8">
        <v>67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112</v>
      </c>
      <c r="J41" s="14">
        <f t="shared" si="9"/>
        <v>0</v>
      </c>
      <c r="K41" s="14">
        <f>VLOOKUP(A:A,[1]TDSheet!$A:$P,16,0)</f>
        <v>80</v>
      </c>
      <c r="L41" s="14"/>
      <c r="M41" s="14"/>
      <c r="N41" s="14"/>
      <c r="O41" s="14">
        <f t="shared" si="10"/>
        <v>22.4</v>
      </c>
      <c r="P41" s="16">
        <v>80</v>
      </c>
      <c r="Q41" s="17">
        <f t="shared" si="11"/>
        <v>10.133928571428573</v>
      </c>
      <c r="R41" s="14">
        <f t="shared" si="12"/>
        <v>2.9910714285714288</v>
      </c>
      <c r="S41" s="14">
        <f>VLOOKUP(A:A,[1]TDSheet!$A:$T,20,0)</f>
        <v>25</v>
      </c>
      <c r="T41" s="14">
        <f>VLOOKUP(A:A,[1]TDSheet!$A:$O,15,0)</f>
        <v>19.600000000000001</v>
      </c>
      <c r="U41" s="14">
        <f>VLOOKUP(A:A,[3]TDSheet!$A:$D,4,0)</f>
        <v>35</v>
      </c>
      <c r="V41" s="14">
        <v>0</v>
      </c>
      <c r="W41" s="14"/>
      <c r="X41" s="14"/>
      <c r="Y41" s="14">
        <f t="shared" si="13"/>
        <v>80</v>
      </c>
      <c r="Z41" s="14" t="e">
        <f>VLOOKUP(A:A,[1]TDSheet!$A:$Z,26,0)</f>
        <v>#N/A</v>
      </c>
      <c r="AA41" s="14">
        <f>Y41/8</f>
        <v>10</v>
      </c>
      <c r="AB41" s="18">
        <f>VLOOKUP(A:A,[1]TDSheet!$A:$AB,28,0)</f>
        <v>0.7</v>
      </c>
      <c r="AC41" s="14">
        <f t="shared" si="14"/>
        <v>56</v>
      </c>
      <c r="AD41" s="14"/>
      <c r="AE41" s="14"/>
    </row>
    <row r="42" spans="1:31" s="1" customFormat="1" ht="21.95" customHeight="1" outlineLevel="1" x14ac:dyDescent="0.2">
      <c r="A42" s="7" t="s">
        <v>27</v>
      </c>
      <c r="B42" s="7" t="s">
        <v>9</v>
      </c>
      <c r="C42" s="8">
        <v>73</v>
      </c>
      <c r="D42" s="8">
        <v>205</v>
      </c>
      <c r="E42" s="8">
        <v>121</v>
      </c>
      <c r="F42" s="8">
        <v>144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125</v>
      </c>
      <c r="J42" s="14">
        <f t="shared" si="9"/>
        <v>-4</v>
      </c>
      <c r="K42" s="14">
        <f>VLOOKUP(A:A,[1]TDSheet!$A:$P,16,0)</f>
        <v>160</v>
      </c>
      <c r="L42" s="14"/>
      <c r="M42" s="14"/>
      <c r="N42" s="14"/>
      <c r="O42" s="14">
        <f t="shared" si="10"/>
        <v>24.2</v>
      </c>
      <c r="P42" s="16"/>
      <c r="Q42" s="17">
        <f t="shared" si="11"/>
        <v>12.561983471074381</v>
      </c>
      <c r="R42" s="14">
        <f t="shared" si="12"/>
        <v>5.9504132231404965</v>
      </c>
      <c r="S42" s="14">
        <f>VLOOKUP(A:A,[1]TDSheet!$A:$T,20,0)</f>
        <v>26</v>
      </c>
      <c r="T42" s="14">
        <f>VLOOKUP(A:A,[1]TDSheet!$A:$O,15,0)</f>
        <v>30.4</v>
      </c>
      <c r="U42" s="14">
        <f>VLOOKUP(A:A,[3]TDSheet!$A:$D,4,0)</f>
        <v>34</v>
      </c>
      <c r="V42" s="14"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0.7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643</v>
      </c>
      <c r="D43" s="8">
        <v>1596</v>
      </c>
      <c r="E43" s="8">
        <v>1219</v>
      </c>
      <c r="F43" s="8">
        <v>977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1228</v>
      </c>
      <c r="J43" s="14">
        <f t="shared" si="9"/>
        <v>-9</v>
      </c>
      <c r="K43" s="14">
        <f>VLOOKUP(A:A,[1]TDSheet!$A:$P,16,0)</f>
        <v>960</v>
      </c>
      <c r="L43" s="14"/>
      <c r="M43" s="14"/>
      <c r="N43" s="14"/>
      <c r="O43" s="14">
        <f t="shared" si="10"/>
        <v>243.8</v>
      </c>
      <c r="P43" s="16">
        <v>600</v>
      </c>
      <c r="Q43" s="17">
        <f t="shared" si="11"/>
        <v>10.406070549630844</v>
      </c>
      <c r="R43" s="14">
        <f t="shared" si="12"/>
        <v>4.0073831009023788</v>
      </c>
      <c r="S43" s="14">
        <f>VLOOKUP(A:A,[1]TDSheet!$A:$T,20,0)</f>
        <v>273.60000000000002</v>
      </c>
      <c r="T43" s="14">
        <f>VLOOKUP(A:A,[1]TDSheet!$A:$O,15,0)</f>
        <v>256.2</v>
      </c>
      <c r="U43" s="14">
        <f>VLOOKUP(A:A,[3]TDSheet!$A:$D,4,0)</f>
        <v>282</v>
      </c>
      <c r="V43" s="14">
        <v>0</v>
      </c>
      <c r="W43" s="14"/>
      <c r="X43" s="14"/>
      <c r="Y43" s="14">
        <f t="shared" si="13"/>
        <v>600</v>
      </c>
      <c r="Z43" s="14">
        <f>VLOOKUP(A:A,[1]TDSheet!$A:$Z,26,0)</f>
        <v>0</v>
      </c>
      <c r="AA43" s="14">
        <f>Y43/8</f>
        <v>75</v>
      </c>
      <c r="AB43" s="18">
        <f>VLOOKUP(A:A,[1]TDSheet!$A:$AB,28,0)</f>
        <v>0.7</v>
      </c>
      <c r="AC43" s="14">
        <f t="shared" si="14"/>
        <v>420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791</v>
      </c>
      <c r="D44" s="8">
        <v>1035</v>
      </c>
      <c r="E44" s="19">
        <v>738</v>
      </c>
      <c r="F44" s="20">
        <v>718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237</v>
      </c>
      <c r="J44" s="14">
        <f t="shared" si="9"/>
        <v>501</v>
      </c>
      <c r="K44" s="14">
        <f>VLOOKUP(A:A,[1]TDSheet!$A:$P,16,0)</f>
        <v>680</v>
      </c>
      <c r="L44" s="14"/>
      <c r="M44" s="14"/>
      <c r="N44" s="14"/>
      <c r="O44" s="14">
        <f t="shared" si="10"/>
        <v>147.6</v>
      </c>
      <c r="P44" s="16">
        <v>160</v>
      </c>
      <c r="Q44" s="17">
        <f t="shared" si="11"/>
        <v>10.555555555555555</v>
      </c>
      <c r="R44" s="14">
        <f t="shared" si="12"/>
        <v>4.8644986449864502</v>
      </c>
      <c r="S44" s="14">
        <f>VLOOKUP(A:A,[1]TDSheet!$A:$T,20,0)</f>
        <v>165.8</v>
      </c>
      <c r="T44" s="14">
        <f>VLOOKUP(A:A,[1]TDSheet!$A:$O,15,0)</f>
        <v>165.8</v>
      </c>
      <c r="U44" s="14">
        <f>VLOOKUP(A:A,[3]TDSheet!$A:$D,4,0)</f>
        <v>59</v>
      </c>
      <c r="V44" s="14">
        <v>0</v>
      </c>
      <c r="W44" s="14"/>
      <c r="X44" s="14"/>
      <c r="Y44" s="14">
        <f t="shared" si="13"/>
        <v>160</v>
      </c>
      <c r="Z44" s="14">
        <f>VLOOKUP(A:A,[1]TDSheet!$A:$Z,26,0)</f>
        <v>0</v>
      </c>
      <c r="AA44" s="14">
        <f>Y44/8</f>
        <v>20</v>
      </c>
      <c r="AB44" s="18">
        <f>VLOOKUP(A:A,[1]TDSheet!$A:$AB,28,0)</f>
        <v>0.9</v>
      </c>
      <c r="AC44" s="14">
        <f t="shared" si="14"/>
        <v>144</v>
      </c>
      <c r="AD44" s="14"/>
      <c r="AE44" s="14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20</v>
      </c>
      <c r="D45" s="8">
        <v>1050</v>
      </c>
      <c r="E45" s="8">
        <v>535</v>
      </c>
      <c r="F45" s="8">
        <v>515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560</v>
      </c>
      <c r="J45" s="14">
        <f t="shared" si="9"/>
        <v>-25</v>
      </c>
      <c r="K45" s="14">
        <f>VLOOKUP(A:A,[1]TDSheet!$A:$P,16,0)</f>
        <v>350</v>
      </c>
      <c r="L45" s="14"/>
      <c r="M45" s="14"/>
      <c r="N45" s="14"/>
      <c r="O45" s="14">
        <f t="shared" si="10"/>
        <v>107</v>
      </c>
      <c r="P45" s="16">
        <v>250</v>
      </c>
      <c r="Q45" s="17">
        <f t="shared" si="11"/>
        <v>10.420560747663551</v>
      </c>
      <c r="R45" s="14">
        <f t="shared" si="12"/>
        <v>4.8130841121495331</v>
      </c>
      <c r="S45" s="14">
        <f>VLOOKUP(A:A,[1]TDSheet!$A:$T,20,0)</f>
        <v>115</v>
      </c>
      <c r="T45" s="14">
        <f>VLOOKUP(A:A,[1]TDSheet!$A:$O,15,0)</f>
        <v>117</v>
      </c>
      <c r="U45" s="14">
        <f>VLOOKUP(A:A,[3]TDSheet!$A:$D,4,0)</f>
        <v>75</v>
      </c>
      <c r="V45" s="14">
        <v>0</v>
      </c>
      <c r="W45" s="14"/>
      <c r="X45" s="14"/>
      <c r="Y45" s="14">
        <f t="shared" si="13"/>
        <v>250</v>
      </c>
      <c r="Z45" s="14">
        <f>VLOOKUP(A:A,[1]TDSheet!$A:$Z,26,0)</f>
        <v>0</v>
      </c>
      <c r="AA45" s="14">
        <f>Y45/5</f>
        <v>50</v>
      </c>
      <c r="AB45" s="18">
        <f>VLOOKUP(A:A,[1]TDSheet!$A:$AB,28,0)</f>
        <v>1</v>
      </c>
      <c r="AC45" s="14">
        <f t="shared" si="14"/>
        <v>250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313</v>
      </c>
      <c r="D46" s="8">
        <v>701</v>
      </c>
      <c r="E46" s="8">
        <v>584</v>
      </c>
      <c r="F46" s="8">
        <v>391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602</v>
      </c>
      <c r="J46" s="14">
        <f t="shared" si="9"/>
        <v>-18</v>
      </c>
      <c r="K46" s="14">
        <f>VLOOKUP(A:A,[1]TDSheet!$A:$P,16,0)</f>
        <v>550</v>
      </c>
      <c r="L46" s="14"/>
      <c r="M46" s="14"/>
      <c r="N46" s="14"/>
      <c r="O46" s="14">
        <f t="shared" si="10"/>
        <v>116.8</v>
      </c>
      <c r="P46" s="16">
        <v>300</v>
      </c>
      <c r="Q46" s="17">
        <f t="shared" si="11"/>
        <v>10.625</v>
      </c>
      <c r="R46" s="14">
        <f t="shared" si="12"/>
        <v>3.3476027397260273</v>
      </c>
      <c r="S46" s="14">
        <f>VLOOKUP(A:A,[1]TDSheet!$A:$T,20,0)</f>
        <v>117.6</v>
      </c>
      <c r="T46" s="14">
        <f>VLOOKUP(A:A,[1]TDSheet!$A:$O,15,0)</f>
        <v>118.2</v>
      </c>
      <c r="U46" s="14">
        <f>VLOOKUP(A:A,[3]TDSheet!$A:$D,4,0)</f>
        <v>147</v>
      </c>
      <c r="V46" s="14">
        <v>0</v>
      </c>
      <c r="W46" s="14"/>
      <c r="X46" s="14"/>
      <c r="Y46" s="14">
        <f t="shared" si="13"/>
        <v>300</v>
      </c>
      <c r="Z46" s="14">
        <f>VLOOKUP(A:A,[1]TDSheet!$A:$Z,26,0)</f>
        <v>0</v>
      </c>
      <c r="AA46" s="14">
        <f>Y46/5</f>
        <v>60</v>
      </c>
      <c r="AB46" s="18">
        <f>VLOOKUP(A:A,[1]TDSheet!$A:$AB,28,0)</f>
        <v>1</v>
      </c>
      <c r="AC46" s="14">
        <f t="shared" si="14"/>
        <v>300</v>
      </c>
      <c r="AD46" s="14"/>
      <c r="AE46" s="14"/>
    </row>
    <row r="47" spans="1:31" s="1" customFormat="1" ht="11.1" customHeight="1" outlineLevel="1" x14ac:dyDescent="0.2">
      <c r="A47" s="7" t="s">
        <v>57</v>
      </c>
      <c r="B47" s="7" t="s">
        <v>9</v>
      </c>
      <c r="C47" s="8">
        <v>562</v>
      </c>
      <c r="D47" s="8">
        <v>51</v>
      </c>
      <c r="E47" s="8">
        <v>167</v>
      </c>
      <c r="F47" s="8">
        <v>397</v>
      </c>
      <c r="G47" s="1" t="str">
        <f>VLOOKUP(A:A,[1]TDSheet!$A:$G,7,0)</f>
        <v>замен</v>
      </c>
      <c r="H47" s="1" t="e">
        <f>VLOOKUP(A:A,[1]TDSheet!$A:$H,8,0)</f>
        <v>#N/A</v>
      </c>
      <c r="I47" s="14">
        <f>VLOOKUP(A:A,[2]TDSheet!$A:$F,6,0)</f>
        <v>210</v>
      </c>
      <c r="J47" s="14">
        <f t="shared" si="9"/>
        <v>-43</v>
      </c>
      <c r="K47" s="14">
        <f>VLOOKUP(A:A,[1]TDSheet!$A:$P,16,0)</f>
        <v>0</v>
      </c>
      <c r="L47" s="14"/>
      <c r="M47" s="14"/>
      <c r="N47" s="14"/>
      <c r="O47" s="14">
        <f t="shared" si="10"/>
        <v>33.4</v>
      </c>
      <c r="P47" s="16"/>
      <c r="Q47" s="17">
        <f t="shared" si="11"/>
        <v>11.886227544910181</v>
      </c>
      <c r="R47" s="14">
        <f t="shared" si="12"/>
        <v>11.886227544910181</v>
      </c>
      <c r="S47" s="14">
        <f>VLOOKUP(A:A,[1]TDSheet!$A:$T,20,0)</f>
        <v>10.4</v>
      </c>
      <c r="T47" s="14">
        <f>VLOOKUP(A:A,[1]TDSheet!$A:$O,15,0)</f>
        <v>4.4000000000000004</v>
      </c>
      <c r="U47" s="14">
        <f>VLOOKUP(A:A,[3]TDSheet!$A:$D,4,0)</f>
        <v>18</v>
      </c>
      <c r="V47" s="14">
        <v>0</v>
      </c>
      <c r="W47" s="14"/>
      <c r="X47" s="14"/>
      <c r="Y47" s="14">
        <f t="shared" si="13"/>
        <v>0</v>
      </c>
      <c r="Z47" s="21" t="str">
        <f>VLOOKUP(A:A,[1]TDSheet!$A:$Z,26,0)</f>
        <v>увел</v>
      </c>
      <c r="AA47" s="14">
        <f>Y47/8</f>
        <v>0</v>
      </c>
      <c r="AB47" s="18">
        <f>VLOOKUP(A:A,[1]TDSheet!$A:$AB,28,0)</f>
        <v>0.8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58</v>
      </c>
      <c r="B48" s="7" t="s">
        <v>9</v>
      </c>
      <c r="C48" s="8">
        <v>15</v>
      </c>
      <c r="D48" s="8">
        <v>20</v>
      </c>
      <c r="E48" s="8">
        <v>8</v>
      </c>
      <c r="F48" s="8">
        <v>27</v>
      </c>
      <c r="G48" s="1" t="str">
        <f>VLOOKUP(A:A,[1]TDSheet!$A:$G,7,0)</f>
        <v>в30,05</v>
      </c>
      <c r="H48" s="1" t="e">
        <f>VLOOKUP(A:A,[1]TDSheet!$A:$H,8,0)</f>
        <v>#N/A</v>
      </c>
      <c r="I48" s="14">
        <f>VLOOKUP(A:A,[2]TDSheet!$A:$F,6,0)</f>
        <v>7</v>
      </c>
      <c r="J48" s="14">
        <f t="shared" si="9"/>
        <v>1</v>
      </c>
      <c r="K48" s="14">
        <f>VLOOKUP(A:A,[1]TDSheet!$A:$P,16,0)</f>
        <v>0</v>
      </c>
      <c r="L48" s="14"/>
      <c r="M48" s="14"/>
      <c r="N48" s="14"/>
      <c r="O48" s="14">
        <f t="shared" si="10"/>
        <v>1.6</v>
      </c>
      <c r="P48" s="16"/>
      <c r="Q48" s="17">
        <f t="shared" si="11"/>
        <v>16.875</v>
      </c>
      <c r="R48" s="14">
        <f t="shared" si="12"/>
        <v>16.875</v>
      </c>
      <c r="S48" s="14">
        <f>VLOOKUP(A:A,[1]TDSheet!$A:$T,20,0)</f>
        <v>1.4</v>
      </c>
      <c r="T48" s="14">
        <f>VLOOKUP(A:A,[1]TDSheet!$A:$O,15,0)</f>
        <v>4</v>
      </c>
      <c r="U48" s="14">
        <f>VLOOKUP(A:A,[3]TDSheet!$A:$D,4,0)</f>
        <v>4</v>
      </c>
      <c r="V48" s="14">
        <v>0</v>
      </c>
      <c r="W48" s="14"/>
      <c r="X48" s="14"/>
      <c r="Y48" s="14">
        <f t="shared" si="13"/>
        <v>0</v>
      </c>
      <c r="Z48" s="14" t="str">
        <f>VLOOKUP(A:A,[1]TDSheet!$A:$Z,26,0)</f>
        <v>вывод</v>
      </c>
      <c r="AA48" s="14">
        <v>0</v>
      </c>
      <c r="AB48" s="18">
        <f>VLOOKUP(A:A,[1]TDSheet!$A:$AB,28,0)</f>
        <v>0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77</v>
      </c>
      <c r="D49" s="8">
        <v>24</v>
      </c>
      <c r="E49" s="8">
        <v>36</v>
      </c>
      <c r="F49" s="8">
        <v>61</v>
      </c>
      <c r="G49" s="1" t="str">
        <f>VLOOKUP(A:A,[1]TDSheet!$A:$G,7,0)</f>
        <v>в30,05</v>
      </c>
      <c r="H49" s="1" t="e">
        <f>VLOOKUP(A:A,[1]TDSheet!$A:$H,8,0)</f>
        <v>#N/A</v>
      </c>
      <c r="I49" s="14">
        <f>VLOOKUP(A:A,[2]TDSheet!$A:$F,6,0)</f>
        <v>40</v>
      </c>
      <c r="J49" s="14">
        <f t="shared" si="9"/>
        <v>-4</v>
      </c>
      <c r="K49" s="14">
        <f>VLOOKUP(A:A,[1]TDSheet!$A:$P,16,0)</f>
        <v>0</v>
      </c>
      <c r="L49" s="14"/>
      <c r="M49" s="14"/>
      <c r="N49" s="14"/>
      <c r="O49" s="14">
        <f t="shared" si="10"/>
        <v>7.2</v>
      </c>
      <c r="P49" s="16"/>
      <c r="Q49" s="17">
        <f t="shared" si="11"/>
        <v>8.4722222222222214</v>
      </c>
      <c r="R49" s="14">
        <f t="shared" si="12"/>
        <v>8.4722222222222214</v>
      </c>
      <c r="S49" s="14">
        <f>VLOOKUP(A:A,[1]TDSheet!$A:$T,20,0)</f>
        <v>5.2</v>
      </c>
      <c r="T49" s="14">
        <f>VLOOKUP(A:A,[1]TDSheet!$A:$O,15,0)</f>
        <v>9.1999999999999993</v>
      </c>
      <c r="U49" s="14">
        <f>VLOOKUP(A:A,[3]TDSheet!$A:$D,4,0)</f>
        <v>7</v>
      </c>
      <c r="V49" s="14">
        <v>0</v>
      </c>
      <c r="W49" s="14"/>
      <c r="X49" s="14"/>
      <c r="Y49" s="14">
        <f t="shared" si="13"/>
        <v>0</v>
      </c>
      <c r="Z49" s="14" t="str">
        <f>VLOOKUP(A:A,[1]TDSheet!$A:$Z,26,0)</f>
        <v>вывод</v>
      </c>
      <c r="AA49" s="14">
        <v>0</v>
      </c>
      <c r="AB49" s="18">
        <f>VLOOKUP(A:A,[1]TDSheet!$A:$AB,28,0)</f>
        <v>0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13</v>
      </c>
      <c r="D50" s="8">
        <v>63.6</v>
      </c>
      <c r="E50" s="8">
        <v>6</v>
      </c>
      <c r="F50" s="8">
        <v>70.599999999999994</v>
      </c>
      <c r="G50" s="1" t="str">
        <f>VLOOKUP(A:A,[1]TDSheet!$A:$G,7,0)</f>
        <v>в30,05</v>
      </c>
      <c r="H50" s="1" t="e">
        <f>VLOOKUP(A:A,[1]TDSheet!$A:$H,8,0)</f>
        <v>#N/A</v>
      </c>
      <c r="I50" s="14">
        <f>VLOOKUP(A:A,[2]TDSheet!$A:$F,6,0)</f>
        <v>6</v>
      </c>
      <c r="J50" s="14">
        <f t="shared" si="9"/>
        <v>0</v>
      </c>
      <c r="K50" s="14">
        <f>VLOOKUP(A:A,[1]TDSheet!$A:$P,16,0)</f>
        <v>0</v>
      </c>
      <c r="L50" s="14"/>
      <c r="M50" s="14"/>
      <c r="N50" s="14"/>
      <c r="O50" s="14">
        <f t="shared" si="10"/>
        <v>1.2</v>
      </c>
      <c r="P50" s="16"/>
      <c r="Q50" s="17">
        <f t="shared" si="11"/>
        <v>58.833333333333329</v>
      </c>
      <c r="R50" s="14">
        <f t="shared" si="12"/>
        <v>58.833333333333329</v>
      </c>
      <c r="S50" s="14">
        <f>VLOOKUP(A:A,[1]TDSheet!$A:$T,20,0)</f>
        <v>0</v>
      </c>
      <c r="T50" s="14">
        <f>VLOOKUP(A:A,[1]TDSheet!$A:$O,15,0)</f>
        <v>7.2799999999999994</v>
      </c>
      <c r="U50" s="14">
        <f>VLOOKUP(A:A,[3]TDSheet!$A:$D,4,0)</f>
        <v>5</v>
      </c>
      <c r="V50" s="14"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v>0</v>
      </c>
      <c r="AB50" s="18">
        <f>VLOOKUP(A:A,[1]TDSheet!$A:$AB,28,0)</f>
        <v>0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8</v>
      </c>
      <c r="C51" s="8">
        <v>61</v>
      </c>
      <c r="D51" s="8">
        <v>30.6</v>
      </c>
      <c r="E51" s="8">
        <v>36.200000000000003</v>
      </c>
      <c r="F51" s="8">
        <v>55.4</v>
      </c>
      <c r="G51" s="1" t="str">
        <f>VLOOKUP(A:A,[1]TDSheet!$A:$G,7,0)</f>
        <v>нов</v>
      </c>
      <c r="H51" s="1" t="e">
        <f>VLOOKUP(A:A,[1]TDSheet!$A:$H,8,0)</f>
        <v>#N/A</v>
      </c>
      <c r="I51" s="14">
        <f>VLOOKUP(A:A,[2]TDSheet!$A:$F,6,0)</f>
        <v>36.005000000000003</v>
      </c>
      <c r="J51" s="14">
        <f t="shared" si="9"/>
        <v>0.19500000000000028</v>
      </c>
      <c r="K51" s="14">
        <f>VLOOKUP(A:A,[1]TDSheet!$A:$P,16,0)</f>
        <v>60</v>
      </c>
      <c r="L51" s="14"/>
      <c r="M51" s="14"/>
      <c r="N51" s="14"/>
      <c r="O51" s="14">
        <f t="shared" si="10"/>
        <v>7.24</v>
      </c>
      <c r="P51" s="16"/>
      <c r="Q51" s="17">
        <f t="shared" si="11"/>
        <v>15.939226519337018</v>
      </c>
      <c r="R51" s="14">
        <f t="shared" si="12"/>
        <v>7.651933701657458</v>
      </c>
      <c r="S51" s="14">
        <f>VLOOKUP(A:A,[1]TDSheet!$A:$T,20,0)</f>
        <v>11.52</v>
      </c>
      <c r="T51" s="14">
        <f>VLOOKUP(A:A,[1]TDSheet!$A:$O,15,0)</f>
        <v>10.92</v>
      </c>
      <c r="U51" s="14">
        <f>VLOOKUP(A:A,[3]TDSheet!$A:$D,4,0)</f>
        <v>8.8000000000000007</v>
      </c>
      <c r="V51" s="14">
        <v>0</v>
      </c>
      <c r="W51" s="14"/>
      <c r="X51" s="14"/>
      <c r="Y51" s="14">
        <f t="shared" si="13"/>
        <v>0</v>
      </c>
      <c r="Z51" s="14" t="e">
        <f>VLOOKUP(A:A,[1]TDSheet!$A:$Z,26,0)</f>
        <v>#N/A</v>
      </c>
      <c r="AA51" s="14">
        <f>Y51/1.8</f>
        <v>0</v>
      </c>
      <c r="AB51" s="18">
        <f>VLOOKUP(A:A,[1]TDSheet!$A:$AB,28,0)</f>
        <v>1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8</v>
      </c>
      <c r="C52" s="8">
        <v>64.959999999999994</v>
      </c>
      <c r="D52" s="8">
        <v>165.72</v>
      </c>
      <c r="E52" s="8">
        <v>117.8</v>
      </c>
      <c r="F52" s="8">
        <v>103.96</v>
      </c>
      <c r="G52" s="1">
        <f>VLOOKUP(A:A,[1]TDSheet!$A:$G,7,0)</f>
        <v>0</v>
      </c>
      <c r="H52" s="1" t="e">
        <f>VLOOKUP(A:A,[1]TDSheet!$A:$H,8,0)</f>
        <v>#N/A</v>
      </c>
      <c r="I52" s="14">
        <f>VLOOKUP(A:A,[2]TDSheet!$A:$F,6,0)</f>
        <v>124.76</v>
      </c>
      <c r="J52" s="14">
        <f t="shared" si="9"/>
        <v>-6.960000000000008</v>
      </c>
      <c r="K52" s="14">
        <f>VLOOKUP(A:A,[1]TDSheet!$A:$P,16,0)</f>
        <v>80</v>
      </c>
      <c r="L52" s="14"/>
      <c r="M52" s="14"/>
      <c r="N52" s="14"/>
      <c r="O52" s="14">
        <f t="shared" si="10"/>
        <v>23.56</v>
      </c>
      <c r="P52" s="16">
        <v>100</v>
      </c>
      <c r="Q52" s="17">
        <f t="shared" si="11"/>
        <v>12.052631578947368</v>
      </c>
      <c r="R52" s="14">
        <f t="shared" si="12"/>
        <v>4.4125636672325976</v>
      </c>
      <c r="S52" s="14">
        <f>VLOOKUP(A:A,[1]TDSheet!$A:$T,20,0)</f>
        <v>22.844000000000001</v>
      </c>
      <c r="T52" s="14">
        <f>VLOOKUP(A:A,[1]TDSheet!$A:$O,15,0)</f>
        <v>23.663999999999998</v>
      </c>
      <c r="U52" s="14">
        <f>VLOOKUP(A:A,[3]TDSheet!$A:$D,4,0)</f>
        <v>33.119999999999997</v>
      </c>
      <c r="V52" s="14">
        <v>0</v>
      </c>
      <c r="W52" s="14"/>
      <c r="X52" s="14"/>
      <c r="Y52" s="14">
        <f t="shared" si="13"/>
        <v>100</v>
      </c>
      <c r="Z52" s="14" t="e">
        <f>VLOOKUP(A:A,[1]TDSheet!$A:$Z,26,0)</f>
        <v>#N/A</v>
      </c>
      <c r="AA52" s="14">
        <f>Y52/2.24</f>
        <v>44.642857142857139</v>
      </c>
      <c r="AB52" s="18">
        <f>VLOOKUP(A:A,[1]TDSheet!$A:$AB,28,0)</f>
        <v>1</v>
      </c>
      <c r="AC52" s="14">
        <f t="shared" si="14"/>
        <v>100</v>
      </c>
      <c r="AD52" s="14"/>
      <c r="AE52" s="14"/>
    </row>
    <row r="53" spans="1:31" s="1" customFormat="1" ht="21.95" customHeight="1" outlineLevel="1" x14ac:dyDescent="0.2">
      <c r="A53" s="7" t="s">
        <v>63</v>
      </c>
      <c r="B53" s="7" t="s">
        <v>8</v>
      </c>
      <c r="C53" s="8">
        <v>36</v>
      </c>
      <c r="D53" s="8">
        <v>36</v>
      </c>
      <c r="E53" s="8">
        <v>27</v>
      </c>
      <c r="F53" s="8">
        <v>42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30</v>
      </c>
      <c r="J53" s="14">
        <f t="shared" si="9"/>
        <v>-3</v>
      </c>
      <c r="K53" s="14">
        <f>VLOOKUP(A:A,[1]TDSheet!$A:$P,16,0)</f>
        <v>0</v>
      </c>
      <c r="L53" s="14"/>
      <c r="M53" s="14"/>
      <c r="N53" s="14"/>
      <c r="O53" s="14">
        <f t="shared" si="10"/>
        <v>5.4</v>
      </c>
      <c r="P53" s="16">
        <v>30</v>
      </c>
      <c r="Q53" s="17">
        <f t="shared" si="11"/>
        <v>13.333333333333332</v>
      </c>
      <c r="R53" s="14">
        <f t="shared" si="12"/>
        <v>7.7777777777777777</v>
      </c>
      <c r="S53" s="14">
        <f>VLOOKUP(A:A,[1]TDSheet!$A:$T,20,0)</f>
        <v>1.8</v>
      </c>
      <c r="T53" s="14">
        <f>VLOOKUP(A:A,[1]TDSheet!$A:$O,15,0)</f>
        <v>4.8</v>
      </c>
      <c r="U53" s="14">
        <f>VLOOKUP(A:A,[3]TDSheet!$A:$D,4,0)</f>
        <v>6</v>
      </c>
      <c r="V53" s="14">
        <v>0</v>
      </c>
      <c r="W53" s="14"/>
      <c r="X53" s="14"/>
      <c r="Y53" s="14">
        <f t="shared" si="13"/>
        <v>30</v>
      </c>
      <c r="Z53" s="14">
        <v>0</v>
      </c>
      <c r="AA53" s="14">
        <f>Y53/3</f>
        <v>10</v>
      </c>
      <c r="AB53" s="18">
        <f>VLOOKUP(A:A,[1]TDSheet!$A:$AB,28,0)</f>
        <v>1</v>
      </c>
      <c r="AC53" s="14">
        <f t="shared" si="14"/>
        <v>30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120</v>
      </c>
      <c r="D54" s="8"/>
      <c r="E54" s="8">
        <v>65</v>
      </c>
      <c r="F54" s="8">
        <v>55</v>
      </c>
      <c r="G54" s="1">
        <f>VLOOKUP(A:A,[1]TDSheet!$A:$G,7,0)</f>
        <v>1</v>
      </c>
      <c r="H54" s="1">
        <f>VLOOKUP(A:A,[1]TDSheet!$A:$H,8,0)</f>
        <v>180</v>
      </c>
      <c r="I54" s="14">
        <f>VLOOKUP(A:A,[2]TDSheet!$A:$F,6,0)</f>
        <v>65</v>
      </c>
      <c r="J54" s="14">
        <f t="shared" si="9"/>
        <v>0</v>
      </c>
      <c r="K54" s="14">
        <f>VLOOKUP(A:A,[1]TDSheet!$A:$P,16,0)</f>
        <v>0</v>
      </c>
      <c r="L54" s="14"/>
      <c r="M54" s="14"/>
      <c r="N54" s="14"/>
      <c r="O54" s="14">
        <f t="shared" si="10"/>
        <v>13</v>
      </c>
      <c r="P54" s="16">
        <v>80</v>
      </c>
      <c r="Q54" s="17">
        <f t="shared" si="11"/>
        <v>10.384615384615385</v>
      </c>
      <c r="R54" s="14">
        <f t="shared" si="12"/>
        <v>4.2307692307692308</v>
      </c>
      <c r="S54" s="14">
        <f>VLOOKUP(A:A,[1]TDSheet!$A:$T,20,0)</f>
        <v>14</v>
      </c>
      <c r="T54" s="14">
        <f>VLOOKUP(A:A,[1]TDSheet!$A:$O,15,0)</f>
        <v>9</v>
      </c>
      <c r="U54" s="14">
        <f>VLOOKUP(A:A,[3]TDSheet!$A:$D,4,0)</f>
        <v>20</v>
      </c>
      <c r="V54" s="14">
        <v>0</v>
      </c>
      <c r="W54" s="14"/>
      <c r="X54" s="14"/>
      <c r="Y54" s="14">
        <f t="shared" si="13"/>
        <v>80</v>
      </c>
      <c r="Z54" s="14" t="e">
        <f>VLOOKUP(A:A,[1]TDSheet!$A:$Z,26,0)</f>
        <v>#N/A</v>
      </c>
      <c r="AA54" s="14">
        <f>Y54/5</f>
        <v>16</v>
      </c>
      <c r="AB54" s="18">
        <f>VLOOKUP(A:A,[1]TDSheet!$A:$AB,28,0)</f>
        <v>1</v>
      </c>
      <c r="AC54" s="14">
        <f t="shared" si="14"/>
        <v>80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613</v>
      </c>
      <c r="D55" s="8">
        <v>2970</v>
      </c>
      <c r="E55" s="8">
        <v>2082</v>
      </c>
      <c r="F55" s="8">
        <v>1464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2073</v>
      </c>
      <c r="J55" s="14">
        <f t="shared" si="9"/>
        <v>9</v>
      </c>
      <c r="K55" s="14">
        <f>VLOOKUP(A:A,[1]TDSheet!$A:$P,16,0)</f>
        <v>1200</v>
      </c>
      <c r="L55" s="14"/>
      <c r="M55" s="14"/>
      <c r="N55" s="14">
        <v>60</v>
      </c>
      <c r="O55" s="14">
        <f t="shared" si="10"/>
        <v>296.39999999999998</v>
      </c>
      <c r="P55" s="16">
        <v>480</v>
      </c>
      <c r="Q55" s="17">
        <f t="shared" si="11"/>
        <v>10.607287449392713</v>
      </c>
      <c r="R55" s="14">
        <f t="shared" si="12"/>
        <v>4.9392712550607287</v>
      </c>
      <c r="S55" s="14">
        <f>VLOOKUP(A:A,[1]TDSheet!$A:$T,20,0)</f>
        <v>315</v>
      </c>
      <c r="T55" s="14">
        <f>VLOOKUP(A:A,[1]TDSheet!$A:$O,15,0)</f>
        <v>333.2</v>
      </c>
      <c r="U55" s="14">
        <f>VLOOKUP(A:A,[3]TDSheet!$A:$D,4,0)</f>
        <v>352</v>
      </c>
      <c r="V55" s="14">
        <f>VLOOKUP(A:A,[4]TDSheet!$A:$D,4,0)</f>
        <v>600</v>
      </c>
      <c r="W55" s="14"/>
      <c r="X55" s="14"/>
      <c r="Y55" s="14">
        <f t="shared" si="13"/>
        <v>540</v>
      </c>
      <c r="Z55" s="14">
        <f>VLOOKUP(A:A,[1]TDSheet!$A:$Z,26,0)</f>
        <v>0</v>
      </c>
      <c r="AA55" s="14">
        <f>Y55/12</f>
        <v>45</v>
      </c>
      <c r="AB55" s="18">
        <f>VLOOKUP(A:A,[1]TDSheet!$A:$AB,28,0)</f>
        <v>0.25</v>
      </c>
      <c r="AC55" s="14">
        <f t="shared" si="14"/>
        <v>135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136</v>
      </c>
      <c r="D56" s="8">
        <v>493</v>
      </c>
      <c r="E56" s="8">
        <v>348</v>
      </c>
      <c r="F56" s="8">
        <v>270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340</v>
      </c>
      <c r="J56" s="14">
        <f t="shared" si="9"/>
        <v>8</v>
      </c>
      <c r="K56" s="14">
        <f>VLOOKUP(A:A,[1]TDSheet!$A:$P,16,0)</f>
        <v>180</v>
      </c>
      <c r="L56" s="14"/>
      <c r="M56" s="14"/>
      <c r="N56" s="14"/>
      <c r="O56" s="14">
        <f t="shared" si="10"/>
        <v>69.599999999999994</v>
      </c>
      <c r="P56" s="16">
        <v>300</v>
      </c>
      <c r="Q56" s="17">
        <f t="shared" si="11"/>
        <v>10.775862068965518</v>
      </c>
      <c r="R56" s="14">
        <f t="shared" si="12"/>
        <v>3.8793103448275867</v>
      </c>
      <c r="S56" s="14">
        <f>VLOOKUP(A:A,[1]TDSheet!$A:$T,20,0)</f>
        <v>73.2</v>
      </c>
      <c r="T56" s="14">
        <f>VLOOKUP(A:A,[1]TDSheet!$A:$O,15,0)</f>
        <v>65.8</v>
      </c>
      <c r="U56" s="14">
        <f>VLOOKUP(A:A,[3]TDSheet!$A:$D,4,0)</f>
        <v>59</v>
      </c>
      <c r="V56" s="14">
        <v>0</v>
      </c>
      <c r="W56" s="14"/>
      <c r="X56" s="14"/>
      <c r="Y56" s="14">
        <f t="shared" si="13"/>
        <v>300</v>
      </c>
      <c r="Z56" s="14">
        <f>VLOOKUP(A:A,[1]TDSheet!$A:$Z,26,0)</f>
        <v>0</v>
      </c>
      <c r="AA56" s="14">
        <f>Y56/12</f>
        <v>25</v>
      </c>
      <c r="AB56" s="18">
        <f>VLOOKUP(A:A,[1]TDSheet!$A:$AB,28,0)</f>
        <v>0.3</v>
      </c>
      <c r="AC56" s="14">
        <f t="shared" si="14"/>
        <v>90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65</v>
      </c>
      <c r="D57" s="8">
        <v>626</v>
      </c>
      <c r="E57" s="8">
        <v>367</v>
      </c>
      <c r="F57" s="8">
        <v>313</v>
      </c>
      <c r="G57" s="1">
        <f>VLOOKUP(A:A,[1]TDSheet!$A:$G,7,0)</f>
        <v>1</v>
      </c>
      <c r="H57" s="1">
        <f>VLOOKUP(A:A,[1]TDSheet!$A:$H,8,0)</f>
        <v>180</v>
      </c>
      <c r="I57" s="14">
        <f>VLOOKUP(A:A,[2]TDSheet!$A:$F,6,0)</f>
        <v>366</v>
      </c>
      <c r="J57" s="14">
        <f t="shared" si="9"/>
        <v>1</v>
      </c>
      <c r="K57" s="14">
        <f>VLOOKUP(A:A,[1]TDSheet!$A:$P,16,0)</f>
        <v>180</v>
      </c>
      <c r="L57" s="14"/>
      <c r="M57" s="14"/>
      <c r="N57" s="14"/>
      <c r="O57" s="14">
        <f t="shared" si="10"/>
        <v>73.400000000000006</v>
      </c>
      <c r="P57" s="16">
        <v>300</v>
      </c>
      <c r="Q57" s="17">
        <f t="shared" si="11"/>
        <v>10.803814713896458</v>
      </c>
      <c r="R57" s="14">
        <f t="shared" si="12"/>
        <v>4.2643051771117166</v>
      </c>
      <c r="S57" s="14">
        <f>VLOOKUP(A:A,[1]TDSheet!$A:$T,20,0)</f>
        <v>76</v>
      </c>
      <c r="T57" s="14">
        <f>VLOOKUP(A:A,[1]TDSheet!$A:$O,15,0)</f>
        <v>72</v>
      </c>
      <c r="U57" s="14">
        <f>VLOOKUP(A:A,[3]TDSheet!$A:$D,4,0)</f>
        <v>86</v>
      </c>
      <c r="V57" s="14">
        <v>0</v>
      </c>
      <c r="W57" s="14"/>
      <c r="X57" s="14"/>
      <c r="Y57" s="14">
        <f t="shared" si="13"/>
        <v>300</v>
      </c>
      <c r="Z57" s="14">
        <f>VLOOKUP(A:A,[1]TDSheet!$A:$Z,26,0)</f>
        <v>0</v>
      </c>
      <c r="AA57" s="14">
        <f>Y57/12</f>
        <v>25</v>
      </c>
      <c r="AB57" s="18">
        <f>VLOOKUP(A:A,[1]TDSheet!$A:$AB,28,0)</f>
        <v>0.3</v>
      </c>
      <c r="AC57" s="14">
        <f t="shared" si="14"/>
        <v>90</v>
      </c>
      <c r="AD57" s="14"/>
      <c r="AE57" s="14"/>
    </row>
    <row r="58" spans="1:31" s="1" customFormat="1" ht="11.1" customHeight="1" outlineLevel="1" x14ac:dyDescent="0.2">
      <c r="A58" s="7" t="s">
        <v>65</v>
      </c>
      <c r="B58" s="7" t="s">
        <v>9</v>
      </c>
      <c r="C58" s="8">
        <v>63</v>
      </c>
      <c r="D58" s="8">
        <v>66</v>
      </c>
      <c r="E58" s="8">
        <v>53</v>
      </c>
      <c r="F58" s="8">
        <v>68</v>
      </c>
      <c r="G58" s="1" t="str">
        <f>VLOOKUP(A:A,[1]TDSheet!$A:$G,7,0)</f>
        <v>нов</v>
      </c>
      <c r="H58" s="1" t="e">
        <f>VLOOKUP(A:A,[1]TDSheet!$A:$H,8,0)</f>
        <v>#N/A</v>
      </c>
      <c r="I58" s="14">
        <f>VLOOKUP(A:A,[2]TDSheet!$A:$F,6,0)</f>
        <v>56</v>
      </c>
      <c r="J58" s="14">
        <f t="shared" si="9"/>
        <v>-3</v>
      </c>
      <c r="K58" s="14">
        <f>VLOOKUP(A:A,[1]TDSheet!$A:$P,16,0)</f>
        <v>60</v>
      </c>
      <c r="L58" s="14"/>
      <c r="M58" s="14"/>
      <c r="N58" s="14"/>
      <c r="O58" s="14">
        <f t="shared" si="10"/>
        <v>10.6</v>
      </c>
      <c r="P58" s="16"/>
      <c r="Q58" s="17">
        <f t="shared" si="11"/>
        <v>12.075471698113208</v>
      </c>
      <c r="R58" s="14">
        <f t="shared" si="12"/>
        <v>6.4150943396226419</v>
      </c>
      <c r="S58" s="14">
        <f>VLOOKUP(A:A,[1]TDSheet!$A:$T,20,0)</f>
        <v>11.2</v>
      </c>
      <c r="T58" s="14">
        <f>VLOOKUP(A:A,[1]TDSheet!$A:$O,15,0)</f>
        <v>10</v>
      </c>
      <c r="U58" s="14">
        <f>VLOOKUP(A:A,[3]TDSheet!$A:$D,4,0)</f>
        <v>20</v>
      </c>
      <c r="V58" s="14">
        <v>0</v>
      </c>
      <c r="W58" s="14"/>
      <c r="X58" s="14"/>
      <c r="Y58" s="14">
        <f t="shared" si="13"/>
        <v>0</v>
      </c>
      <c r="Z58" s="14" t="e">
        <f>VLOOKUP(A:A,[1]TDSheet!$A:$Z,26,0)</f>
        <v>#N/A</v>
      </c>
      <c r="AA58" s="14">
        <f>Y58/6</f>
        <v>0</v>
      </c>
      <c r="AB58" s="18">
        <f>VLOOKUP(A:A,[1]TDSheet!$A:$AB,28,0)</f>
        <v>0.2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9</v>
      </c>
      <c r="C59" s="8">
        <v>98</v>
      </c>
      <c r="D59" s="8">
        <v>218</v>
      </c>
      <c r="E59" s="8">
        <v>191</v>
      </c>
      <c r="F59" s="8">
        <v>118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196</v>
      </c>
      <c r="J59" s="14">
        <f t="shared" si="9"/>
        <v>-5</v>
      </c>
      <c r="K59" s="14">
        <f>VLOOKUP(A:A,[1]TDSheet!$A:$P,16,0)</f>
        <v>150</v>
      </c>
      <c r="L59" s="14"/>
      <c r="M59" s="14"/>
      <c r="N59" s="14"/>
      <c r="O59" s="14">
        <f t="shared" si="10"/>
        <v>38.200000000000003</v>
      </c>
      <c r="P59" s="16">
        <v>150</v>
      </c>
      <c r="Q59" s="17">
        <f t="shared" si="11"/>
        <v>10.94240837696335</v>
      </c>
      <c r="R59" s="14">
        <f t="shared" si="12"/>
        <v>3.0890052356020941</v>
      </c>
      <c r="S59" s="14">
        <f>VLOOKUP(A:A,[1]TDSheet!$A:$T,20,0)</f>
        <v>43.8</v>
      </c>
      <c r="T59" s="14">
        <f>VLOOKUP(A:A,[1]TDSheet!$A:$O,15,0)</f>
        <v>36.6</v>
      </c>
      <c r="U59" s="14">
        <f>VLOOKUP(A:A,[3]TDSheet!$A:$D,4,0)</f>
        <v>51</v>
      </c>
      <c r="V59" s="14">
        <v>0</v>
      </c>
      <c r="W59" s="14"/>
      <c r="X59" s="14"/>
      <c r="Y59" s="14">
        <f t="shared" si="13"/>
        <v>150</v>
      </c>
      <c r="Z59" s="14">
        <f>VLOOKUP(A:A,[1]TDSheet!$A:$Z,26,0)</f>
        <v>0</v>
      </c>
      <c r="AA59" s="14">
        <f>Y59/6</f>
        <v>25</v>
      </c>
      <c r="AB59" s="18">
        <f>VLOOKUP(A:A,[1]TDSheet!$A:$AB,28,0)</f>
        <v>0.2</v>
      </c>
      <c r="AC59" s="14">
        <f t="shared" si="14"/>
        <v>30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152</v>
      </c>
      <c r="D60" s="8">
        <v>462</v>
      </c>
      <c r="E60" s="8">
        <v>273</v>
      </c>
      <c r="F60" s="8">
        <v>329</v>
      </c>
      <c r="G60" s="1">
        <f>VLOOKUP(A:A,[1]TDSheet!$A:$G,7,0)</f>
        <v>1</v>
      </c>
      <c r="H60" s="1">
        <f>VLOOKUP(A:A,[1]TDSheet!$A:$H,8,0)</f>
        <v>365</v>
      </c>
      <c r="I60" s="14">
        <f>VLOOKUP(A:A,[2]TDSheet!$A:$F,6,0)</f>
        <v>281</v>
      </c>
      <c r="J60" s="14">
        <f t="shared" si="9"/>
        <v>-8</v>
      </c>
      <c r="K60" s="14">
        <f>VLOOKUP(A:A,[1]TDSheet!$A:$P,16,0)</f>
        <v>150</v>
      </c>
      <c r="L60" s="14"/>
      <c r="M60" s="14"/>
      <c r="N60" s="14"/>
      <c r="O60" s="14">
        <f t="shared" si="10"/>
        <v>54.6</v>
      </c>
      <c r="P60" s="16">
        <v>120</v>
      </c>
      <c r="Q60" s="17">
        <f t="shared" si="11"/>
        <v>10.970695970695971</v>
      </c>
      <c r="R60" s="14">
        <f t="shared" si="12"/>
        <v>6.0256410256410255</v>
      </c>
      <c r="S60" s="14">
        <f>VLOOKUP(A:A,[1]TDSheet!$A:$T,20,0)</f>
        <v>72.400000000000006</v>
      </c>
      <c r="T60" s="14">
        <f>VLOOKUP(A:A,[1]TDSheet!$A:$O,15,0)</f>
        <v>62.8</v>
      </c>
      <c r="U60" s="14">
        <f>VLOOKUP(A:A,[3]TDSheet!$A:$D,4,0)</f>
        <v>70</v>
      </c>
      <c r="V60" s="14">
        <v>0</v>
      </c>
      <c r="W60" s="14"/>
      <c r="X60" s="14"/>
      <c r="Y60" s="14">
        <f t="shared" si="13"/>
        <v>120</v>
      </c>
      <c r="Z60" s="14">
        <f>VLOOKUP(A:A,[1]TDSheet!$A:$Z,26,0)</f>
        <v>0</v>
      </c>
      <c r="AA60" s="14">
        <f>Y60/6</f>
        <v>20</v>
      </c>
      <c r="AB60" s="18">
        <f>VLOOKUP(A:A,[1]TDSheet!$A:$AB,28,0)</f>
        <v>0.2</v>
      </c>
      <c r="AC60" s="14">
        <f t="shared" si="14"/>
        <v>24</v>
      </c>
      <c r="AD60" s="14"/>
      <c r="AE60" s="14"/>
    </row>
    <row r="61" spans="1:31" s="1" customFormat="1" ht="11.1" customHeight="1" outlineLevel="1" x14ac:dyDescent="0.2">
      <c r="A61" s="7" t="s">
        <v>34</v>
      </c>
      <c r="B61" s="7" t="s">
        <v>9</v>
      </c>
      <c r="C61" s="8">
        <v>47</v>
      </c>
      <c r="D61" s="8">
        <v>438</v>
      </c>
      <c r="E61" s="8">
        <v>216</v>
      </c>
      <c r="F61" s="8">
        <v>254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247</v>
      </c>
      <c r="J61" s="14">
        <f t="shared" si="9"/>
        <v>-31</v>
      </c>
      <c r="K61" s="14">
        <f>VLOOKUP(A:A,[1]TDSheet!$A:$P,16,0)</f>
        <v>0</v>
      </c>
      <c r="L61" s="14"/>
      <c r="M61" s="14"/>
      <c r="N61" s="14"/>
      <c r="O61" s="14">
        <f t="shared" si="10"/>
        <v>43.2</v>
      </c>
      <c r="P61" s="16">
        <v>280</v>
      </c>
      <c r="Q61" s="17">
        <f t="shared" si="11"/>
        <v>12.361111111111111</v>
      </c>
      <c r="R61" s="14">
        <f t="shared" si="12"/>
        <v>5.8796296296296289</v>
      </c>
      <c r="S61" s="14">
        <f>VLOOKUP(A:A,[1]TDSheet!$A:$T,20,0)</f>
        <v>41.8</v>
      </c>
      <c r="T61" s="14">
        <f>VLOOKUP(A:A,[1]TDSheet!$A:$O,15,0)</f>
        <v>38.200000000000003</v>
      </c>
      <c r="U61" s="14">
        <f>VLOOKUP(A:A,[3]TDSheet!$A:$D,4,0)</f>
        <v>33</v>
      </c>
      <c r="V61" s="14">
        <v>0</v>
      </c>
      <c r="W61" s="14"/>
      <c r="X61" s="14"/>
      <c r="Y61" s="14">
        <f t="shared" si="13"/>
        <v>280</v>
      </c>
      <c r="Z61" s="14">
        <f>VLOOKUP(A:A,[1]TDSheet!$A:$Z,26,0)</f>
        <v>0</v>
      </c>
      <c r="AA61" s="14">
        <f>Y61/14</f>
        <v>20</v>
      </c>
      <c r="AB61" s="18">
        <f>VLOOKUP(A:A,[1]TDSheet!$A:$AB,28,0)</f>
        <v>0.3</v>
      </c>
      <c r="AC61" s="14">
        <f t="shared" si="14"/>
        <v>84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1991</v>
      </c>
      <c r="D62" s="8">
        <v>4105</v>
      </c>
      <c r="E62" s="8">
        <v>2100</v>
      </c>
      <c r="F62" s="8">
        <v>1312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2150</v>
      </c>
      <c r="J62" s="14">
        <f t="shared" si="9"/>
        <v>-50</v>
      </c>
      <c r="K62" s="14">
        <f>VLOOKUP(A:A,[1]TDSheet!$A:$P,16,0)</f>
        <v>840</v>
      </c>
      <c r="L62" s="14"/>
      <c r="M62" s="14"/>
      <c r="N62" s="14">
        <v>984</v>
      </c>
      <c r="O62" s="14">
        <f t="shared" si="10"/>
        <v>271.2</v>
      </c>
      <c r="P62" s="16">
        <v>720</v>
      </c>
      <c r="Q62" s="17">
        <f t="shared" si="11"/>
        <v>10.589970501474927</v>
      </c>
      <c r="R62" s="14">
        <f t="shared" si="12"/>
        <v>4.8377581120943951</v>
      </c>
      <c r="S62" s="14">
        <f>VLOOKUP(A:A,[1]TDSheet!$A:$T,20,0)</f>
        <v>368.2</v>
      </c>
      <c r="T62" s="14">
        <f>VLOOKUP(A:A,[1]TDSheet!$A:$O,15,0)</f>
        <v>268.39999999999998</v>
      </c>
      <c r="U62" s="14">
        <f>VLOOKUP(A:A,[3]TDSheet!$A:$D,4,0)</f>
        <v>336</v>
      </c>
      <c r="V62" s="14">
        <f>VLOOKUP(A:A,[4]TDSheet!$A:$D,4,0)</f>
        <v>744</v>
      </c>
      <c r="W62" s="14"/>
      <c r="X62" s="14"/>
      <c r="Y62" s="14">
        <f t="shared" si="13"/>
        <v>1704</v>
      </c>
      <c r="Z62" s="14">
        <f>VLOOKUP(A:A,[1]TDSheet!$A:$Z,26,0)</f>
        <v>0</v>
      </c>
      <c r="AA62" s="14">
        <f>Y62/12</f>
        <v>142</v>
      </c>
      <c r="AB62" s="18">
        <f>VLOOKUP(A:A,[1]TDSheet!$A:$AB,28,0)</f>
        <v>0.25</v>
      </c>
      <c r="AC62" s="14">
        <f t="shared" si="14"/>
        <v>426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446</v>
      </c>
      <c r="D63" s="8">
        <v>10894</v>
      </c>
      <c r="E63" s="8">
        <v>4019</v>
      </c>
      <c r="F63" s="8">
        <v>1455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4031</v>
      </c>
      <c r="J63" s="14">
        <f t="shared" si="9"/>
        <v>-12</v>
      </c>
      <c r="K63" s="14">
        <f>VLOOKUP(A:A,[1]TDSheet!$A:$P,16,0)</f>
        <v>1200</v>
      </c>
      <c r="L63" s="14"/>
      <c r="M63" s="14"/>
      <c r="N63" s="14">
        <v>720</v>
      </c>
      <c r="O63" s="14">
        <f t="shared" si="10"/>
        <v>518.20000000000005</v>
      </c>
      <c r="P63" s="16">
        <v>2700</v>
      </c>
      <c r="Q63" s="17">
        <f t="shared" si="11"/>
        <v>10.333847935160168</v>
      </c>
      <c r="R63" s="14">
        <f t="shared" si="12"/>
        <v>2.8077962176765725</v>
      </c>
      <c r="S63" s="14">
        <f>VLOOKUP(A:A,[1]TDSheet!$A:$T,20,0)</f>
        <v>402.8</v>
      </c>
      <c r="T63" s="14">
        <f>VLOOKUP(A:A,[1]TDSheet!$A:$O,15,0)</f>
        <v>413</v>
      </c>
      <c r="U63" s="14">
        <f>VLOOKUP(A:A,[3]TDSheet!$A:$D,4,0)</f>
        <v>638</v>
      </c>
      <c r="V63" s="14">
        <f>VLOOKUP(A:A,[4]TDSheet!$A:$D,4,0)</f>
        <v>1428</v>
      </c>
      <c r="W63" s="14"/>
      <c r="X63" s="14"/>
      <c r="Y63" s="14">
        <f t="shared" si="13"/>
        <v>3420</v>
      </c>
      <c r="Z63" s="14" t="str">
        <f>VLOOKUP(A:A,[1]TDSheet!$A:$Z,26,0)</f>
        <v>апр яб</v>
      </c>
      <c r="AA63" s="14">
        <f>Y63/12</f>
        <v>285</v>
      </c>
      <c r="AB63" s="18">
        <f>VLOOKUP(A:A,[1]TDSheet!$A:$AB,28,0)</f>
        <v>0.25</v>
      </c>
      <c r="AC63" s="14">
        <f t="shared" si="14"/>
        <v>855</v>
      </c>
      <c r="AD63" s="14"/>
      <c r="AE63" s="14"/>
    </row>
    <row r="64" spans="1:31" s="1" customFormat="1" ht="11.1" customHeight="1" outlineLevel="1" x14ac:dyDescent="0.2">
      <c r="A64" s="7" t="s">
        <v>68</v>
      </c>
      <c r="B64" s="7" t="s">
        <v>8</v>
      </c>
      <c r="C64" s="8">
        <v>10.5</v>
      </c>
      <c r="D64" s="8">
        <v>129.6</v>
      </c>
      <c r="E64" s="8">
        <v>32.200000000000003</v>
      </c>
      <c r="F64" s="8">
        <v>107.9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31.501000000000001</v>
      </c>
      <c r="J64" s="14">
        <f t="shared" si="9"/>
        <v>0.69900000000000162</v>
      </c>
      <c r="K64" s="14">
        <f>VLOOKUP(A:A,[1]TDSheet!$A:$P,16,0)</f>
        <v>0</v>
      </c>
      <c r="L64" s="14"/>
      <c r="M64" s="14"/>
      <c r="N64" s="14"/>
      <c r="O64" s="14">
        <f t="shared" si="10"/>
        <v>6.44</v>
      </c>
      <c r="P64" s="16"/>
      <c r="Q64" s="17">
        <f t="shared" si="11"/>
        <v>16.754658385093169</v>
      </c>
      <c r="R64" s="14">
        <f t="shared" si="12"/>
        <v>16.754658385093169</v>
      </c>
      <c r="S64" s="14">
        <f>VLOOKUP(A:A,[1]TDSheet!$A:$T,20,0)</f>
        <v>8.5400000000000009</v>
      </c>
      <c r="T64" s="14">
        <f>VLOOKUP(A:A,[1]TDSheet!$A:$O,15,0)</f>
        <v>9.7799999999999994</v>
      </c>
      <c r="U64" s="14">
        <f>VLOOKUP(A:A,[3]TDSheet!$A:$D,4,0)</f>
        <v>2.7</v>
      </c>
      <c r="V64" s="14">
        <v>0</v>
      </c>
      <c r="W64" s="14"/>
      <c r="X64" s="14"/>
      <c r="Y64" s="14">
        <f t="shared" si="13"/>
        <v>0</v>
      </c>
      <c r="Z64" s="14" t="e">
        <f>VLOOKUP(A:A,[1]TDSheet!$A:$Z,26,0)</f>
        <v>#N/A</v>
      </c>
      <c r="AA64" s="14">
        <f>Y64/2.7</f>
        <v>0</v>
      </c>
      <c r="AB64" s="18">
        <f>VLOOKUP(A:A,[1]TDSheet!$A:$AB,28,0)</f>
        <v>1</v>
      </c>
      <c r="AC64" s="14">
        <f t="shared" si="14"/>
        <v>0</v>
      </c>
      <c r="AD64" s="14"/>
      <c r="AE64" s="14"/>
    </row>
    <row r="65" spans="1:31" s="1" customFormat="1" ht="11.1" customHeight="1" outlineLevel="1" x14ac:dyDescent="0.2">
      <c r="A65" s="7" t="s">
        <v>37</v>
      </c>
      <c r="B65" s="7" t="s">
        <v>8</v>
      </c>
      <c r="C65" s="8">
        <v>140</v>
      </c>
      <c r="D65" s="8">
        <v>1655</v>
      </c>
      <c r="E65" s="8">
        <v>405</v>
      </c>
      <c r="F65" s="8">
        <v>1385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410</v>
      </c>
      <c r="J65" s="14">
        <f t="shared" si="9"/>
        <v>-5</v>
      </c>
      <c r="K65" s="14">
        <f>VLOOKUP(A:A,[1]TDSheet!$A:$P,16,0)</f>
        <v>0</v>
      </c>
      <c r="L65" s="14"/>
      <c r="M65" s="14"/>
      <c r="N65" s="14"/>
      <c r="O65" s="14">
        <f t="shared" si="10"/>
        <v>81</v>
      </c>
      <c r="P65" s="16"/>
      <c r="Q65" s="17">
        <f t="shared" si="11"/>
        <v>17.098765432098766</v>
      </c>
      <c r="R65" s="14">
        <f t="shared" si="12"/>
        <v>17.098765432098766</v>
      </c>
      <c r="S65" s="14">
        <f>VLOOKUP(A:A,[1]TDSheet!$A:$T,20,0)</f>
        <v>95.539999999999992</v>
      </c>
      <c r="T65" s="14">
        <f>VLOOKUP(A:A,[1]TDSheet!$A:$O,15,0)</f>
        <v>92</v>
      </c>
      <c r="U65" s="14">
        <f>VLOOKUP(A:A,[3]TDSheet!$A:$D,4,0)</f>
        <v>90</v>
      </c>
      <c r="V65" s="14">
        <v>0</v>
      </c>
      <c r="W65" s="14"/>
      <c r="X65" s="14"/>
      <c r="Y65" s="14">
        <f t="shared" si="13"/>
        <v>0</v>
      </c>
      <c r="Z65" s="14" t="e">
        <f>VLOOKUP(A:A,[1]TDSheet!$A:$Z,26,0)</f>
        <v>#N/A</v>
      </c>
      <c r="AA65" s="14">
        <f>Y65/5</f>
        <v>0</v>
      </c>
      <c r="AB65" s="18">
        <f>VLOOKUP(A:A,[1]TDSheet!$A:$AB,28,0)</f>
        <v>1</v>
      </c>
      <c r="AC65" s="14">
        <f t="shared" si="14"/>
        <v>0</v>
      </c>
      <c r="AD65" s="14"/>
      <c r="AE6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2024-06-05T08:40:32Z</dcterms:modified>
</cp:coreProperties>
</file>