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F754E46D-4321-4557-A4B1-76F23622C4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заказа'!$W$303:$W$303</definedName>
    <definedName name="GrossWeightTotalR">'Бланк заказа'!$X$303:$X$303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заказа'!$W$304:$W$304</definedName>
    <definedName name="PalletQtyTotalR">'Бланк заказа'!$X$304:$X$304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заказа'!$B$273:$B$273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20">'Бланк заказа'!$B$296:$B$296</definedName>
    <definedName name="ProductId121">'Бланк заказа'!$B$297:$B$297</definedName>
    <definedName name="ProductId122">'Бланк заказа'!$B$298:$B$298</definedName>
    <definedName name="ProductId123">'Бланк заказа'!$B$299:$B$299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заказа'!$B$148:$B$148</definedName>
    <definedName name="ProductId58">'Бланк заказа'!$B$153:$B$153</definedName>
    <definedName name="ProductId59">'Бланк заказа'!$B$158:$B$158</definedName>
    <definedName name="ProductId6">'Бланк заказа'!$B$36:$B$36</definedName>
    <definedName name="ProductId60">'Бланк заказа'!$B$159:$B$159</definedName>
    <definedName name="ProductId61">'Бланк заказа'!$B$160:$B$160</definedName>
    <definedName name="ProductId62">'Бланк заказа'!$B$161:$B$161</definedName>
    <definedName name="ProductId63">'Бланк заказа'!$B$165:$B$165</definedName>
    <definedName name="ProductId64">'Бланк заказа'!$B$166:$B$166</definedName>
    <definedName name="ProductId65">'Бланк заказа'!$B$172:$B$172</definedName>
    <definedName name="ProductId66">'Бланк заказа'!$B$173:$B$173</definedName>
    <definedName name="ProductId67">'Бланк заказа'!$B$178:$B$178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заказа'!$B$194:$B$194</definedName>
    <definedName name="ProductId71">'Бланк заказа'!$B$195:$B$195</definedName>
    <definedName name="ProductId72">'Бланк заказа'!$B$200:$B$200</definedName>
    <definedName name="ProductId73">'Бланк заказа'!$B$201:$B$201</definedName>
    <definedName name="ProductId74">'Бланк заказа'!$B$202:$B$202</definedName>
    <definedName name="ProductId75">'Бланк заказа'!$B$207:$B$207</definedName>
    <definedName name="ProductId76">'Бланк заказа'!$B$208:$B$208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заказа'!$B$212:$B$212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заказа'!$B$225:$B$225</definedName>
    <definedName name="ProductId86">'Бланк заказа'!$B$230:$B$230</definedName>
    <definedName name="ProductId87">'Бланк заказа'!$B$231:$B$231</definedName>
    <definedName name="ProductId88">'Бланк заказа'!$B$237:$B$237</definedName>
    <definedName name="ProductId89">'Бланк заказа'!$B$243:$B$243</definedName>
    <definedName name="ProductId9">'Бланк заказа'!$B$39:$B$39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заказа'!$B$256:$B$256</definedName>
    <definedName name="ProductId94">'Бланк заказа'!$B$261:$B$261</definedName>
    <definedName name="ProductId95">'Бланк заказа'!$B$265:$B$265</definedName>
    <definedName name="ProductId96">'Бланк заказа'!$B$266:$B$266</definedName>
    <definedName name="ProductId97">'Бланк заказа'!$B$270:$B$270</definedName>
    <definedName name="ProductId98">'Бланк заказа'!$B$271:$B$271</definedName>
    <definedName name="ProductId99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заказа'!$W$273:$W$273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20">'Бланк заказа'!$W$296:$W$296</definedName>
    <definedName name="SalesQty121">'Бланк заказа'!$W$297:$W$297</definedName>
    <definedName name="SalesQty122">'Бланк заказа'!$W$298:$W$298</definedName>
    <definedName name="SalesQty123">'Бланк заказа'!$W$299:$W$299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заказа'!$W$104:$W$104</definedName>
    <definedName name="SalesQty43">'Бланк заказа'!$W$109:$W$109</definedName>
    <definedName name="SalesQty44">'Бланк заказа'!$W$110:$W$110</definedName>
    <definedName name="SalesQty45">'Бланк заказа'!$W$111:$W$111</definedName>
    <definedName name="SalesQty46">'Бланк заказа'!$W$116:$W$116</definedName>
    <definedName name="SalesQty47">'Бланк заказа'!$W$117:$W$117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заказа'!$W$124:$W$124</definedName>
    <definedName name="SalesQty51">'Бланк заказа'!$W$125:$W$125</definedName>
    <definedName name="SalesQty52">'Бланк заказа'!$W$130:$W$130</definedName>
    <definedName name="SalesQty53">'Бланк заказа'!$W$135:$W$135</definedName>
    <definedName name="SalesQty54">'Бланк заказа'!$W$136:$W$136</definedName>
    <definedName name="SalesQty55">'Бланк заказа'!$W$141:$W$141</definedName>
    <definedName name="SalesQty56">'Бланк заказа'!$W$147:$W$147</definedName>
    <definedName name="SalesQty57">'Бланк заказа'!$W$148:$W$148</definedName>
    <definedName name="SalesQty58">'Бланк заказа'!$W$153:$W$153</definedName>
    <definedName name="SalesQty59">'Бланк заказа'!$W$158:$W$158</definedName>
    <definedName name="SalesQty6">'Бланк заказа'!$W$36:$W$36</definedName>
    <definedName name="SalesQty60">'Бланк заказа'!$W$159:$W$159</definedName>
    <definedName name="SalesQty61">'Бланк заказа'!$W$160:$W$160</definedName>
    <definedName name="SalesQty62">'Бланк заказа'!$W$161:$W$161</definedName>
    <definedName name="SalesQty63">'Бланк заказа'!$W$165:$W$165</definedName>
    <definedName name="SalesQty64">'Бланк заказа'!$W$166:$W$166</definedName>
    <definedName name="SalesQty65">'Бланк заказа'!$W$172:$W$172</definedName>
    <definedName name="SalesQty66">'Бланк заказа'!$W$173:$W$173</definedName>
    <definedName name="SalesQty67">'Бланк заказа'!$W$178:$W$178</definedName>
    <definedName name="SalesQty68">'Бланк заказа'!$W$183:$W$183</definedName>
    <definedName name="SalesQty69">'Бланк заказа'!$W$188:$W$188</definedName>
    <definedName name="SalesQty7">'Бланк заказа'!$W$37:$W$37</definedName>
    <definedName name="SalesQty70">'Бланк заказа'!$W$194:$W$194</definedName>
    <definedName name="SalesQty71">'Бланк заказа'!$W$195:$W$195</definedName>
    <definedName name="SalesQty72">'Бланк заказа'!$W$200:$W$200</definedName>
    <definedName name="SalesQty73">'Бланк заказа'!$W$201:$W$201</definedName>
    <definedName name="SalesQty74">'Бланк заказа'!$W$202:$W$202</definedName>
    <definedName name="SalesQty75">'Бланк заказа'!$W$207:$W$207</definedName>
    <definedName name="SalesQty76">'Бланк заказа'!$W$208:$W$208</definedName>
    <definedName name="SalesQty77">'Бланк заказа'!$W$209:$W$209</definedName>
    <definedName name="SalesQty78">'Бланк заказа'!$W$210:$W$210</definedName>
    <definedName name="SalesQty79">'Бланк заказа'!$W$211:$W$211</definedName>
    <definedName name="SalesQty8">'Бланк заказа'!$W$38:$W$38</definedName>
    <definedName name="SalesQty80">'Бланк заказа'!$W$212:$W$212</definedName>
    <definedName name="SalesQty81">'Бланк заказа'!$W$217:$W$217</definedName>
    <definedName name="SalesQty82">'Бланк заказа'!$W$218:$W$218</definedName>
    <definedName name="SalesQty83">'Бланк заказа'!$W$219:$W$219</definedName>
    <definedName name="SalesQty84">'Бланк заказа'!$W$220:$W$220</definedName>
    <definedName name="SalesQty85">'Бланк заказа'!$W$225:$W$225</definedName>
    <definedName name="SalesQty86">'Бланк заказа'!$W$230:$W$230</definedName>
    <definedName name="SalesQty87">'Бланк заказа'!$W$231:$W$231</definedName>
    <definedName name="SalesQty88">'Бланк заказа'!$W$237:$W$237</definedName>
    <definedName name="SalesQty89">'Бланк заказа'!$W$243:$W$243</definedName>
    <definedName name="SalesQty9">'Бланк заказа'!$W$39:$W$39</definedName>
    <definedName name="SalesQty90">'Бланк заказа'!$W$248:$W$248</definedName>
    <definedName name="SalesQty91">'Бланк заказа'!$W$254:$W$254</definedName>
    <definedName name="SalesQty92">'Бланк заказа'!$W$255:$W$255</definedName>
    <definedName name="SalesQty93">'Бланк заказа'!$W$256:$W$256</definedName>
    <definedName name="SalesQty94">'Бланк заказа'!$W$261:$W$261</definedName>
    <definedName name="SalesQty95">'Бланк заказа'!$W$265:$W$265</definedName>
    <definedName name="SalesQty96">'Бланк заказа'!$W$266:$W$266</definedName>
    <definedName name="SalesQty97">'Бланк заказа'!$W$270:$W$270</definedName>
    <definedName name="SalesQty98">'Бланк заказа'!$W$271:$W$271</definedName>
    <definedName name="SalesQty99">'Бланк заказа'!$W$272:$W$272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заказа'!$X$273:$X$273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20">'Бланк заказа'!$X$296:$X$296</definedName>
    <definedName name="SalesRoundBox121">'Бланк заказа'!$X$297:$X$297</definedName>
    <definedName name="SalesRoundBox122">'Бланк заказа'!$X$298:$X$298</definedName>
    <definedName name="SalesRoundBox123">'Бланк заказа'!$X$299:$X$299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заказа'!$X$104:$X$104</definedName>
    <definedName name="SalesRoundBox43">'Бланк заказа'!$X$109:$X$109</definedName>
    <definedName name="SalesRoundBox44">'Бланк заказа'!$X$110:$X$110</definedName>
    <definedName name="SalesRoundBox45">'Бланк заказа'!$X$111:$X$111</definedName>
    <definedName name="SalesRoundBox46">'Бланк заказа'!$X$116:$X$116</definedName>
    <definedName name="SalesRoundBox47">'Бланк заказа'!$X$117:$X$117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заказа'!$X$124:$X$124</definedName>
    <definedName name="SalesRoundBox51">'Бланк заказа'!$X$125:$X$125</definedName>
    <definedName name="SalesRoundBox52">'Бланк заказа'!$X$130:$X$130</definedName>
    <definedName name="SalesRoundBox53">'Бланк заказа'!$X$135:$X$135</definedName>
    <definedName name="SalesRoundBox54">'Бланк заказа'!$X$136:$X$136</definedName>
    <definedName name="SalesRoundBox55">'Бланк заказа'!$X$141:$X$141</definedName>
    <definedName name="SalesRoundBox56">'Бланк заказа'!$X$147:$X$147</definedName>
    <definedName name="SalesRoundBox57">'Бланк заказа'!$X$148:$X$148</definedName>
    <definedName name="SalesRoundBox58">'Бланк заказа'!$X$153:$X$153</definedName>
    <definedName name="SalesRoundBox59">'Бланк заказа'!$X$158:$X$158</definedName>
    <definedName name="SalesRoundBox6">'Бланк заказа'!$X$36:$X$36</definedName>
    <definedName name="SalesRoundBox60">'Бланк заказа'!$X$159:$X$159</definedName>
    <definedName name="SalesRoundBox61">'Бланк заказа'!$X$160:$X$160</definedName>
    <definedName name="SalesRoundBox62">'Бланк заказа'!$X$161:$X$161</definedName>
    <definedName name="SalesRoundBox63">'Бланк заказа'!$X$165:$X$165</definedName>
    <definedName name="SalesRoundBox64">'Бланк заказа'!$X$166:$X$166</definedName>
    <definedName name="SalesRoundBox65">'Бланк заказа'!$X$172:$X$172</definedName>
    <definedName name="SalesRoundBox66">'Бланк заказа'!$X$173:$X$173</definedName>
    <definedName name="SalesRoundBox67">'Бланк заказа'!$X$178:$X$178</definedName>
    <definedName name="SalesRoundBox68">'Бланк заказа'!$X$183:$X$183</definedName>
    <definedName name="SalesRoundBox69">'Бланк заказа'!$X$188:$X$188</definedName>
    <definedName name="SalesRoundBox7">'Бланк заказа'!$X$37:$X$37</definedName>
    <definedName name="SalesRoundBox70">'Бланк заказа'!$X$194:$X$194</definedName>
    <definedName name="SalesRoundBox71">'Бланк заказа'!$X$195:$X$195</definedName>
    <definedName name="SalesRoundBox72">'Бланк заказа'!$X$200:$X$200</definedName>
    <definedName name="SalesRoundBox73">'Бланк заказа'!$X$201:$X$201</definedName>
    <definedName name="SalesRoundBox74">'Бланк заказа'!$X$202:$X$202</definedName>
    <definedName name="SalesRoundBox75">'Бланк заказа'!$X$207:$X$207</definedName>
    <definedName name="SalesRoundBox76">'Бланк заказа'!$X$208:$X$208</definedName>
    <definedName name="SalesRoundBox77">'Бланк заказа'!$X$209:$X$209</definedName>
    <definedName name="SalesRoundBox78">'Бланк заказа'!$X$210:$X$210</definedName>
    <definedName name="SalesRoundBox79">'Бланк заказа'!$X$211:$X$211</definedName>
    <definedName name="SalesRoundBox8">'Бланк заказа'!$X$38:$X$38</definedName>
    <definedName name="SalesRoundBox80">'Бланк заказа'!$X$212:$X$212</definedName>
    <definedName name="SalesRoundBox81">'Бланк заказа'!$X$217:$X$217</definedName>
    <definedName name="SalesRoundBox82">'Бланк заказа'!$X$218:$X$218</definedName>
    <definedName name="SalesRoundBox83">'Бланк заказа'!$X$219:$X$219</definedName>
    <definedName name="SalesRoundBox84">'Бланк заказа'!$X$220:$X$220</definedName>
    <definedName name="SalesRoundBox85">'Бланк заказа'!$X$225:$X$225</definedName>
    <definedName name="SalesRoundBox86">'Бланк заказа'!$X$230:$X$230</definedName>
    <definedName name="SalesRoundBox87">'Бланк заказа'!$X$231:$X$231</definedName>
    <definedName name="SalesRoundBox88">'Бланк заказа'!$X$237:$X$237</definedName>
    <definedName name="SalesRoundBox89">'Бланк заказа'!$X$243:$X$243</definedName>
    <definedName name="SalesRoundBox9">'Бланк заказа'!$X$39:$X$39</definedName>
    <definedName name="SalesRoundBox90">'Бланк заказа'!$X$248:$X$248</definedName>
    <definedName name="SalesRoundBox91">'Бланк заказа'!$X$254:$X$254</definedName>
    <definedName name="SalesRoundBox92">'Бланк заказа'!$X$255:$X$255</definedName>
    <definedName name="SalesRoundBox93">'Бланк заказа'!$X$256:$X$256</definedName>
    <definedName name="SalesRoundBox94">'Бланк заказа'!$X$261:$X$261</definedName>
    <definedName name="SalesRoundBox95">'Бланк заказа'!$X$265:$X$265</definedName>
    <definedName name="SalesRoundBox96">'Бланк заказа'!$X$266:$X$266</definedName>
    <definedName name="SalesRoundBox97">'Бланк заказа'!$X$270:$X$270</definedName>
    <definedName name="SalesRoundBox98">'Бланк заказа'!$X$271:$X$271</definedName>
    <definedName name="SalesRoundBox99">'Бланк заказа'!$X$272:$X$272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заказа'!$V$273:$V$273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20">'Бланк заказа'!$V$296:$V$296</definedName>
    <definedName name="UnitOfMeasure121">'Бланк заказа'!$V$297:$V$297</definedName>
    <definedName name="UnitOfMeasure122">'Бланк заказа'!$V$298:$V$298</definedName>
    <definedName name="UnitOfMeasure123">'Бланк заказа'!$V$299:$V$299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заказа'!$V$104:$V$104</definedName>
    <definedName name="UnitOfMeasure43">'Бланк заказа'!$V$109:$V$109</definedName>
    <definedName name="UnitOfMeasure44">'Бланк заказа'!$V$110:$V$110</definedName>
    <definedName name="UnitOfMeasure45">'Бланк заказа'!$V$111:$V$111</definedName>
    <definedName name="UnitOfMeasure46">'Бланк заказа'!$V$116:$V$116</definedName>
    <definedName name="UnitOfMeasure47">'Бланк заказа'!$V$117:$V$117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заказа'!$V$124:$V$124</definedName>
    <definedName name="UnitOfMeasure51">'Бланк заказа'!$V$125:$V$125</definedName>
    <definedName name="UnitOfMeasure52">'Бланк заказа'!$V$130:$V$130</definedName>
    <definedName name="UnitOfMeasure53">'Бланк заказа'!$V$135:$V$135</definedName>
    <definedName name="UnitOfMeasure54">'Бланк заказа'!$V$136:$V$136</definedName>
    <definedName name="UnitOfMeasure55">'Бланк заказа'!$V$141:$V$141</definedName>
    <definedName name="UnitOfMeasure56">'Бланк заказа'!$V$147:$V$147</definedName>
    <definedName name="UnitOfMeasure57">'Бланк заказа'!$V$148:$V$148</definedName>
    <definedName name="UnitOfMeasure58">'Бланк заказа'!$V$153:$V$153</definedName>
    <definedName name="UnitOfMeasure59">'Бланк заказа'!$V$158:$V$158</definedName>
    <definedName name="UnitOfMeasure6">'Бланк заказа'!$V$36:$V$36</definedName>
    <definedName name="UnitOfMeasure60">'Бланк заказа'!$V$159:$V$159</definedName>
    <definedName name="UnitOfMeasure61">'Бланк заказа'!$V$160:$V$160</definedName>
    <definedName name="UnitOfMeasure62">'Бланк заказа'!$V$161:$V$161</definedName>
    <definedName name="UnitOfMeasure63">'Бланк заказа'!$V$165:$V$165</definedName>
    <definedName name="UnitOfMeasure64">'Бланк заказа'!$V$166:$V$166</definedName>
    <definedName name="UnitOfMeasure65">'Бланк заказа'!$V$172:$V$172</definedName>
    <definedName name="UnitOfMeasure66">'Бланк заказа'!$V$173:$V$173</definedName>
    <definedName name="UnitOfMeasure67">'Бланк заказа'!$V$178:$V$178</definedName>
    <definedName name="UnitOfMeasure68">'Бланк заказа'!$V$183:$V$183</definedName>
    <definedName name="UnitOfMeasure69">'Бланк заказа'!$V$188:$V$188</definedName>
    <definedName name="UnitOfMeasure7">'Бланк заказа'!$V$37:$V$37</definedName>
    <definedName name="UnitOfMeasure70">'Бланк заказа'!$V$194:$V$194</definedName>
    <definedName name="UnitOfMeasure71">'Бланк заказа'!$V$195:$V$195</definedName>
    <definedName name="UnitOfMeasure72">'Бланк заказа'!$V$200:$V$200</definedName>
    <definedName name="UnitOfMeasure73">'Бланк заказа'!$V$201:$V$201</definedName>
    <definedName name="UnitOfMeasure74">'Бланк заказа'!$V$202:$V$202</definedName>
    <definedName name="UnitOfMeasure75">'Бланк заказа'!$V$207:$V$207</definedName>
    <definedName name="UnitOfMeasure76">'Бланк заказа'!$V$208:$V$208</definedName>
    <definedName name="UnitOfMeasure77">'Бланк заказа'!$V$209:$V$209</definedName>
    <definedName name="UnitOfMeasure78">'Бланк заказа'!$V$210:$V$210</definedName>
    <definedName name="UnitOfMeasure79">'Бланк заказа'!$V$211:$V$211</definedName>
    <definedName name="UnitOfMeasure8">'Бланк заказа'!$V$38:$V$38</definedName>
    <definedName name="UnitOfMeasure80">'Бланк заказа'!$V$212:$V$212</definedName>
    <definedName name="UnitOfMeasure81">'Бланк заказа'!$V$217:$V$217</definedName>
    <definedName name="UnitOfMeasure82">'Бланк заказа'!$V$218:$V$218</definedName>
    <definedName name="UnitOfMeasure83">'Бланк заказа'!$V$219:$V$219</definedName>
    <definedName name="UnitOfMeasure84">'Бланк заказа'!$V$220:$V$220</definedName>
    <definedName name="UnitOfMeasure85">'Бланк заказа'!$V$225:$V$225</definedName>
    <definedName name="UnitOfMeasure86">'Бланк заказа'!$V$230:$V$230</definedName>
    <definedName name="UnitOfMeasure87">'Бланк заказа'!$V$231:$V$231</definedName>
    <definedName name="UnitOfMeasure88">'Бланк заказа'!$V$237:$V$237</definedName>
    <definedName name="UnitOfMeasure89">'Бланк заказа'!$V$243:$V$243</definedName>
    <definedName name="UnitOfMeasure9">'Бланк заказа'!$V$39:$V$39</definedName>
    <definedName name="UnitOfMeasure90">'Бланк заказа'!$V$248:$V$248</definedName>
    <definedName name="UnitOfMeasure91">'Бланк заказа'!$V$254:$V$254</definedName>
    <definedName name="UnitOfMeasure92">'Бланк заказа'!$V$255:$V$255</definedName>
    <definedName name="UnitOfMeasure93">'Бланк заказа'!$V$256:$V$256</definedName>
    <definedName name="UnitOfMeasure94">'Бланк заказа'!$V$261:$V$261</definedName>
    <definedName name="UnitOfMeasure95">'Бланк заказа'!$V$265:$V$265</definedName>
    <definedName name="UnitOfMeasure96">'Бланк заказа'!$V$266:$V$266</definedName>
    <definedName name="UnitOfMeasure97">'Бланк заказа'!$V$270:$V$270</definedName>
    <definedName name="UnitOfMeasure98">'Бланк заказа'!$V$271:$V$271</definedName>
    <definedName name="UnitOfMeasure99">'Бланк заказа'!$V$272:$V$272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2" i="1" l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L312" i="1"/>
  <c r="K312" i="1"/>
  <c r="J312" i="1"/>
  <c r="I312" i="1"/>
  <c r="H312" i="1"/>
  <c r="G312" i="1"/>
  <c r="F312" i="1"/>
  <c r="E312" i="1"/>
  <c r="D312" i="1"/>
  <c r="C312" i="1"/>
  <c r="B312" i="1"/>
  <c r="W301" i="1"/>
  <c r="W300" i="1"/>
  <c r="BO299" i="1"/>
  <c r="BN299" i="1"/>
  <c r="BM299" i="1"/>
  <c r="BL299" i="1"/>
  <c r="Y299" i="1"/>
  <c r="X299" i="1"/>
  <c r="BO298" i="1"/>
  <c r="BN298" i="1"/>
  <c r="BM298" i="1"/>
  <c r="BL298" i="1"/>
  <c r="Y298" i="1"/>
  <c r="X298" i="1"/>
  <c r="BO297" i="1"/>
  <c r="BN297" i="1"/>
  <c r="BM297" i="1"/>
  <c r="BL297" i="1"/>
  <c r="Y297" i="1"/>
  <c r="X297" i="1"/>
  <c r="O297" i="1"/>
  <c r="BN296" i="1"/>
  <c r="BL296" i="1"/>
  <c r="Y296" i="1"/>
  <c r="X296" i="1"/>
  <c r="BN295" i="1"/>
  <c r="BL295" i="1"/>
  <c r="Y295" i="1"/>
  <c r="X295" i="1"/>
  <c r="O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BO291" i="1"/>
  <c r="BN291" i="1"/>
  <c r="BM291" i="1"/>
  <c r="BL291" i="1"/>
  <c r="Y291" i="1"/>
  <c r="X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O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Y300" i="1" s="1"/>
  <c r="X277" i="1"/>
  <c r="W275" i="1"/>
  <c r="W274" i="1"/>
  <c r="BO273" i="1"/>
  <c r="BN273" i="1"/>
  <c r="BM273" i="1"/>
  <c r="BL273" i="1"/>
  <c r="Y273" i="1"/>
  <c r="X273" i="1"/>
  <c r="O273" i="1"/>
  <c r="BN272" i="1"/>
  <c r="BL272" i="1"/>
  <c r="Y272" i="1"/>
  <c r="X272" i="1"/>
  <c r="BN271" i="1"/>
  <c r="BL271" i="1"/>
  <c r="Y271" i="1"/>
  <c r="X271" i="1"/>
  <c r="O271" i="1"/>
  <c r="BO270" i="1"/>
  <c r="BN270" i="1"/>
  <c r="BM270" i="1"/>
  <c r="BL270" i="1"/>
  <c r="Y270" i="1"/>
  <c r="Y274" i="1" s="1"/>
  <c r="X270" i="1"/>
  <c r="X275" i="1" s="1"/>
  <c r="W268" i="1"/>
  <c r="Y267" i="1"/>
  <c r="W267" i="1"/>
  <c r="BN266" i="1"/>
  <c r="BL266" i="1"/>
  <c r="Y266" i="1"/>
  <c r="X266" i="1"/>
  <c r="BN265" i="1"/>
  <c r="BL265" i="1"/>
  <c r="Y265" i="1"/>
  <c r="X265" i="1"/>
  <c r="W263" i="1"/>
  <c r="X262" i="1"/>
  <c r="W262" i="1"/>
  <c r="BO261" i="1"/>
  <c r="BN261" i="1"/>
  <c r="BM261" i="1"/>
  <c r="BL261" i="1"/>
  <c r="Y261" i="1"/>
  <c r="Y262" i="1" s="1"/>
  <c r="X261" i="1"/>
  <c r="X263" i="1" s="1"/>
  <c r="X258" i="1"/>
  <c r="W258" i="1"/>
  <c r="Y257" i="1"/>
  <c r="W257" i="1"/>
  <c r="BN256" i="1"/>
  <c r="BL256" i="1"/>
  <c r="Y256" i="1"/>
  <c r="X256" i="1"/>
  <c r="BN255" i="1"/>
  <c r="BL255" i="1"/>
  <c r="Y255" i="1"/>
  <c r="X255" i="1"/>
  <c r="BN254" i="1"/>
  <c r="BL254" i="1"/>
  <c r="Y254" i="1"/>
  <c r="X254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39" i="1"/>
  <c r="X238" i="1"/>
  <c r="W238" i="1"/>
  <c r="BO237" i="1"/>
  <c r="BN237" i="1"/>
  <c r="BM237" i="1"/>
  <c r="BL237" i="1"/>
  <c r="Y237" i="1"/>
  <c r="Y238" i="1" s="1"/>
  <c r="X237" i="1"/>
  <c r="X239" i="1" s="1"/>
  <c r="O237" i="1"/>
  <c r="W233" i="1"/>
  <c r="W232" i="1"/>
  <c r="BO231" i="1"/>
  <c r="BN231" i="1"/>
  <c r="BM231" i="1"/>
  <c r="BL231" i="1"/>
  <c r="Y231" i="1"/>
  <c r="X231" i="1"/>
  <c r="O231" i="1"/>
  <c r="BN230" i="1"/>
  <c r="BL230" i="1"/>
  <c r="Y230" i="1"/>
  <c r="Y232" i="1" s="1"/>
  <c r="X230" i="1"/>
  <c r="O230" i="1"/>
  <c r="W227" i="1"/>
  <c r="Y226" i="1"/>
  <c r="W226" i="1"/>
  <c r="BN225" i="1"/>
  <c r="BL225" i="1"/>
  <c r="Y225" i="1"/>
  <c r="X225" i="1"/>
  <c r="O225" i="1"/>
  <c r="X222" i="1"/>
  <c r="W222" i="1"/>
  <c r="Y221" i="1"/>
  <c r="W221" i="1"/>
  <c r="BN220" i="1"/>
  <c r="BL220" i="1"/>
  <c r="Y220" i="1"/>
  <c r="X220" i="1"/>
  <c r="O220" i="1"/>
  <c r="BO219" i="1"/>
  <c r="BN219" i="1"/>
  <c r="BM219" i="1"/>
  <c r="BL219" i="1"/>
  <c r="Y219" i="1"/>
  <c r="X219" i="1"/>
  <c r="O219" i="1"/>
  <c r="BN218" i="1"/>
  <c r="BL218" i="1"/>
  <c r="Y218" i="1"/>
  <c r="X218" i="1"/>
  <c r="O218" i="1"/>
  <c r="BO217" i="1"/>
  <c r="BN217" i="1"/>
  <c r="BM217" i="1"/>
  <c r="BL217" i="1"/>
  <c r="Y217" i="1"/>
  <c r="X217" i="1"/>
  <c r="X221" i="1" s="1"/>
  <c r="O217" i="1"/>
  <c r="W214" i="1"/>
  <c r="W213" i="1"/>
  <c r="BO212" i="1"/>
  <c r="BN212" i="1"/>
  <c r="BM212" i="1"/>
  <c r="BL212" i="1"/>
  <c r="Y212" i="1"/>
  <c r="X212" i="1"/>
  <c r="O212" i="1"/>
  <c r="BN211" i="1"/>
  <c r="BL211" i="1"/>
  <c r="Y211" i="1"/>
  <c r="X211" i="1"/>
  <c r="O211" i="1"/>
  <c r="BO210" i="1"/>
  <c r="BN210" i="1"/>
  <c r="BM210" i="1"/>
  <c r="BL210" i="1"/>
  <c r="Y210" i="1"/>
  <c r="X210" i="1"/>
  <c r="O210" i="1"/>
  <c r="BN209" i="1"/>
  <c r="BL209" i="1"/>
  <c r="Y209" i="1"/>
  <c r="X209" i="1"/>
  <c r="O209" i="1"/>
  <c r="BO208" i="1"/>
  <c r="BN208" i="1"/>
  <c r="BM208" i="1"/>
  <c r="BL208" i="1"/>
  <c r="Y208" i="1"/>
  <c r="X208" i="1"/>
  <c r="O208" i="1"/>
  <c r="BN207" i="1"/>
  <c r="BL207" i="1"/>
  <c r="Y207" i="1"/>
  <c r="Y213" i="1" s="1"/>
  <c r="X207" i="1"/>
  <c r="O207" i="1"/>
  <c r="W204" i="1"/>
  <c r="W203" i="1"/>
  <c r="BN202" i="1"/>
  <c r="BL202" i="1"/>
  <c r="Y202" i="1"/>
  <c r="X202" i="1"/>
  <c r="O202" i="1"/>
  <c r="BO201" i="1"/>
  <c r="BN201" i="1"/>
  <c r="BM201" i="1"/>
  <c r="BL201" i="1"/>
  <c r="Y201" i="1"/>
  <c r="Y203" i="1" s="1"/>
  <c r="X201" i="1"/>
  <c r="O201" i="1"/>
  <c r="BN200" i="1"/>
  <c r="BL200" i="1"/>
  <c r="Y200" i="1"/>
  <c r="X200" i="1"/>
  <c r="O200" i="1"/>
  <c r="X197" i="1"/>
  <c r="W197" i="1"/>
  <c r="Y196" i="1"/>
  <c r="W196" i="1"/>
  <c r="BN195" i="1"/>
  <c r="BL195" i="1"/>
  <c r="Y195" i="1"/>
  <c r="X195" i="1"/>
  <c r="O195" i="1"/>
  <c r="BO194" i="1"/>
  <c r="BN194" i="1"/>
  <c r="BM194" i="1"/>
  <c r="BL194" i="1"/>
  <c r="Y194" i="1"/>
  <c r="X194" i="1"/>
  <c r="X196" i="1" s="1"/>
  <c r="O194" i="1"/>
  <c r="W190" i="1"/>
  <c r="X189" i="1"/>
  <c r="W189" i="1"/>
  <c r="BO188" i="1"/>
  <c r="BN188" i="1"/>
  <c r="BM188" i="1"/>
  <c r="BL188" i="1"/>
  <c r="Y188" i="1"/>
  <c r="Y189" i="1" s="1"/>
  <c r="X188" i="1"/>
  <c r="X190" i="1" s="1"/>
  <c r="O188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W174" i="1"/>
  <c r="BO173" i="1"/>
  <c r="BN173" i="1"/>
  <c r="BM173" i="1"/>
  <c r="BL173" i="1"/>
  <c r="Y173" i="1"/>
  <c r="X173" i="1"/>
  <c r="O173" i="1"/>
  <c r="BN172" i="1"/>
  <c r="BL172" i="1"/>
  <c r="Y172" i="1"/>
  <c r="Y174" i="1" s="1"/>
  <c r="X172" i="1"/>
  <c r="O172" i="1"/>
  <c r="W168" i="1"/>
  <c r="W167" i="1"/>
  <c r="BN166" i="1"/>
  <c r="BL166" i="1"/>
  <c r="Y166" i="1"/>
  <c r="X166" i="1"/>
  <c r="BO166" i="1" s="1"/>
  <c r="O166" i="1"/>
  <c r="BO165" i="1"/>
  <c r="BN165" i="1"/>
  <c r="BM165" i="1"/>
  <c r="BL165" i="1"/>
  <c r="Y165" i="1"/>
  <c r="Y167" i="1" s="1"/>
  <c r="X165" i="1"/>
  <c r="O165" i="1"/>
  <c r="W163" i="1"/>
  <c r="W162" i="1"/>
  <c r="BO161" i="1"/>
  <c r="BN161" i="1"/>
  <c r="BM161" i="1"/>
  <c r="BL161" i="1"/>
  <c r="Y161" i="1"/>
  <c r="X161" i="1"/>
  <c r="BO160" i="1"/>
  <c r="BN160" i="1"/>
  <c r="BM160" i="1"/>
  <c r="BL160" i="1"/>
  <c r="Y160" i="1"/>
  <c r="X160" i="1"/>
  <c r="O160" i="1"/>
  <c r="BN159" i="1"/>
  <c r="BL159" i="1"/>
  <c r="Y159" i="1"/>
  <c r="X159" i="1"/>
  <c r="BO159" i="1" s="1"/>
  <c r="BN158" i="1"/>
  <c r="BL158" i="1"/>
  <c r="Y158" i="1"/>
  <c r="Y162" i="1" s="1"/>
  <c r="X158" i="1"/>
  <c r="X163" i="1" s="1"/>
  <c r="W155" i="1"/>
  <c r="X154" i="1"/>
  <c r="W154" i="1"/>
  <c r="BO153" i="1"/>
  <c r="BN153" i="1"/>
  <c r="BM153" i="1"/>
  <c r="BL153" i="1"/>
  <c r="Y153" i="1"/>
  <c r="Y154" i="1" s="1"/>
  <c r="X153" i="1"/>
  <c r="X155" i="1" s="1"/>
  <c r="O153" i="1"/>
  <c r="W150" i="1"/>
  <c r="X149" i="1"/>
  <c r="W149" i="1"/>
  <c r="BO148" i="1"/>
  <c r="BN148" i="1"/>
  <c r="BM148" i="1"/>
  <c r="BL148" i="1"/>
  <c r="Y148" i="1"/>
  <c r="X148" i="1"/>
  <c r="BO147" i="1"/>
  <c r="BN147" i="1"/>
  <c r="BM147" i="1"/>
  <c r="BL147" i="1"/>
  <c r="Y147" i="1"/>
  <c r="Y149" i="1" s="1"/>
  <c r="X147" i="1"/>
  <c r="X150" i="1" s="1"/>
  <c r="O147" i="1"/>
  <c r="W143" i="1"/>
  <c r="X142" i="1"/>
  <c r="W142" i="1"/>
  <c r="BO141" i="1"/>
  <c r="BN141" i="1"/>
  <c r="BM141" i="1"/>
  <c r="BL141" i="1"/>
  <c r="Y141" i="1"/>
  <c r="Y142" i="1" s="1"/>
  <c r="X141" i="1"/>
  <c r="X143" i="1" s="1"/>
  <c r="O141" i="1"/>
  <c r="W138" i="1"/>
  <c r="W137" i="1"/>
  <c r="BO136" i="1"/>
  <c r="BN136" i="1"/>
  <c r="BM136" i="1"/>
  <c r="BL136" i="1"/>
  <c r="Y136" i="1"/>
  <c r="X136" i="1"/>
  <c r="O136" i="1"/>
  <c r="BN135" i="1"/>
  <c r="BL135" i="1"/>
  <c r="Y135" i="1"/>
  <c r="Y137" i="1" s="1"/>
  <c r="X135" i="1"/>
  <c r="X138" i="1" s="1"/>
  <c r="O135" i="1"/>
  <c r="W132" i="1"/>
  <c r="Y131" i="1"/>
  <c r="W131" i="1"/>
  <c r="BN130" i="1"/>
  <c r="BL130" i="1"/>
  <c r="Y130" i="1"/>
  <c r="X130" i="1"/>
  <c r="X131" i="1" s="1"/>
  <c r="O130" i="1"/>
  <c r="W127" i="1"/>
  <c r="W126" i="1"/>
  <c r="BN125" i="1"/>
  <c r="BL125" i="1"/>
  <c r="Y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Y123" i="1"/>
  <c r="X123" i="1"/>
  <c r="BO123" i="1" s="1"/>
  <c r="O123" i="1"/>
  <c r="BO122" i="1"/>
  <c r="BN122" i="1"/>
  <c r="BM122" i="1"/>
  <c r="BL122" i="1"/>
  <c r="Y122" i="1"/>
  <c r="Y126" i="1" s="1"/>
  <c r="X122" i="1"/>
  <c r="X126" i="1" s="1"/>
  <c r="O122" i="1"/>
  <c r="W119" i="1"/>
  <c r="W118" i="1"/>
  <c r="BO117" i="1"/>
  <c r="BN117" i="1"/>
  <c r="BM117" i="1"/>
  <c r="BL117" i="1"/>
  <c r="Y117" i="1"/>
  <c r="X117" i="1"/>
  <c r="O117" i="1"/>
  <c r="BN116" i="1"/>
  <c r="BL116" i="1"/>
  <c r="Y116" i="1"/>
  <c r="Y118" i="1" s="1"/>
  <c r="X116" i="1"/>
  <c r="X119" i="1" s="1"/>
  <c r="O116" i="1"/>
  <c r="W113" i="1"/>
  <c r="W112" i="1"/>
  <c r="BN111" i="1"/>
  <c r="BL111" i="1"/>
  <c r="Y111" i="1"/>
  <c r="X111" i="1"/>
  <c r="BO111" i="1" s="1"/>
  <c r="O111" i="1"/>
  <c r="BO110" i="1"/>
  <c r="BN110" i="1"/>
  <c r="BM110" i="1"/>
  <c r="BL110" i="1"/>
  <c r="Y110" i="1"/>
  <c r="Y112" i="1" s="1"/>
  <c r="X110" i="1"/>
  <c r="O110" i="1"/>
  <c r="BN109" i="1"/>
  <c r="BL109" i="1"/>
  <c r="Y109" i="1"/>
  <c r="X109" i="1"/>
  <c r="X112" i="1" s="1"/>
  <c r="O109" i="1"/>
  <c r="W106" i="1"/>
  <c r="W105" i="1"/>
  <c r="BN104" i="1"/>
  <c r="BL104" i="1"/>
  <c r="Y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Y102" i="1"/>
  <c r="X102" i="1"/>
  <c r="BO102" i="1" s="1"/>
  <c r="O102" i="1"/>
  <c r="BO101" i="1"/>
  <c r="BN101" i="1"/>
  <c r="BM101" i="1"/>
  <c r="BL101" i="1"/>
  <c r="Y101" i="1"/>
  <c r="Y105" i="1" s="1"/>
  <c r="X101" i="1"/>
  <c r="O101" i="1"/>
  <c r="BN100" i="1"/>
  <c r="BL100" i="1"/>
  <c r="Y100" i="1"/>
  <c r="X100" i="1"/>
  <c r="X105" i="1" s="1"/>
  <c r="O100" i="1"/>
  <c r="W97" i="1"/>
  <c r="W96" i="1"/>
  <c r="BN95" i="1"/>
  <c r="BL95" i="1"/>
  <c r="Y95" i="1"/>
  <c r="X95" i="1"/>
  <c r="BO95" i="1" s="1"/>
  <c r="O95" i="1"/>
  <c r="BO94" i="1"/>
  <c r="BN94" i="1"/>
  <c r="BM94" i="1"/>
  <c r="BL94" i="1"/>
  <c r="Y94" i="1"/>
  <c r="Y96" i="1" s="1"/>
  <c r="X94" i="1"/>
  <c r="O94" i="1"/>
  <c r="BN93" i="1"/>
  <c r="BL93" i="1"/>
  <c r="Y93" i="1"/>
  <c r="X93" i="1"/>
  <c r="X96" i="1" s="1"/>
  <c r="O93" i="1"/>
  <c r="W90" i="1"/>
  <c r="W89" i="1"/>
  <c r="BN88" i="1"/>
  <c r="BL88" i="1"/>
  <c r="Y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X82" i="1"/>
  <c r="BO82" i="1" s="1"/>
  <c r="O82" i="1"/>
  <c r="BO81" i="1"/>
  <c r="BN81" i="1"/>
  <c r="BM81" i="1"/>
  <c r="BL81" i="1"/>
  <c r="Y81" i="1"/>
  <c r="Y89" i="1" s="1"/>
  <c r="X81" i="1"/>
  <c r="X89" i="1" s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Y77" i="1" s="1"/>
  <c r="X75" i="1"/>
  <c r="X78" i="1" s="1"/>
  <c r="O75" i="1"/>
  <c r="W72" i="1"/>
  <c r="Y71" i="1"/>
  <c r="W71" i="1"/>
  <c r="BN70" i="1"/>
  <c r="BL70" i="1"/>
  <c r="Y70" i="1"/>
  <c r="X70" i="1"/>
  <c r="X71" i="1" s="1"/>
  <c r="O70" i="1"/>
  <c r="W67" i="1"/>
  <c r="W66" i="1"/>
  <c r="BN65" i="1"/>
  <c r="BL65" i="1"/>
  <c r="Y65" i="1"/>
  <c r="X65" i="1"/>
  <c r="BO65" i="1" s="1"/>
  <c r="O65" i="1"/>
  <c r="BO64" i="1"/>
  <c r="BN64" i="1"/>
  <c r="BM64" i="1"/>
  <c r="BL64" i="1"/>
  <c r="Y64" i="1"/>
  <c r="Y66" i="1" s="1"/>
  <c r="X64" i="1"/>
  <c r="X66" i="1" s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Y60" i="1" s="1"/>
  <c r="X54" i="1"/>
  <c r="X61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X50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BO38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3" i="1" s="1"/>
  <c r="O28" i="1"/>
  <c r="W24" i="1"/>
  <c r="W302" i="1" s="1"/>
  <c r="Y23" i="1"/>
  <c r="W23" i="1"/>
  <c r="W306" i="1" s="1"/>
  <c r="BN22" i="1"/>
  <c r="W304" i="1" s="1"/>
  <c r="BL22" i="1"/>
  <c r="W303" i="1" s="1"/>
  <c r="Y22" i="1"/>
  <c r="X22" i="1"/>
  <c r="X23" i="1" s="1"/>
  <c r="O22" i="1"/>
  <c r="H10" i="1"/>
  <c r="A9" i="1"/>
  <c r="F10" i="1" s="1"/>
  <c r="D7" i="1"/>
  <c r="P6" i="1"/>
  <c r="O2" i="1"/>
  <c r="Y307" i="1" l="1"/>
  <c r="W305" i="1"/>
  <c r="H9" i="1"/>
  <c r="A10" i="1"/>
  <c r="X24" i="1"/>
  <c r="X32" i="1"/>
  <c r="X306" i="1" s="1"/>
  <c r="X40" i="1"/>
  <c r="X51" i="1"/>
  <c r="X60" i="1"/>
  <c r="X67" i="1"/>
  <c r="X72" i="1"/>
  <c r="X77" i="1"/>
  <c r="X90" i="1"/>
  <c r="X97" i="1"/>
  <c r="X106" i="1"/>
  <c r="X113" i="1"/>
  <c r="X118" i="1"/>
  <c r="X127" i="1"/>
  <c r="X132" i="1"/>
  <c r="X137" i="1"/>
  <c r="X162" i="1"/>
  <c r="X203" i="1"/>
  <c r="BO200" i="1"/>
  <c r="BM200" i="1"/>
  <c r="BO202" i="1"/>
  <c r="BM202" i="1"/>
  <c r="X226" i="1"/>
  <c r="BO225" i="1"/>
  <c r="BM225" i="1"/>
  <c r="X267" i="1"/>
  <c r="BO265" i="1"/>
  <c r="BM265" i="1"/>
  <c r="BO266" i="1"/>
  <c r="BM266" i="1"/>
  <c r="F9" i="1"/>
  <c r="J9" i="1"/>
  <c r="BM22" i="1"/>
  <c r="BO22" i="1"/>
  <c r="BM28" i="1"/>
  <c r="BO28" i="1"/>
  <c r="BM30" i="1"/>
  <c r="BM38" i="1"/>
  <c r="BM45" i="1"/>
  <c r="BM47" i="1"/>
  <c r="BM49" i="1"/>
  <c r="BM54" i="1"/>
  <c r="BO54" i="1"/>
  <c r="BM56" i="1"/>
  <c r="BM58" i="1"/>
  <c r="BM65" i="1"/>
  <c r="BM70" i="1"/>
  <c r="BO70" i="1"/>
  <c r="BM75" i="1"/>
  <c r="BO75" i="1"/>
  <c r="BM82" i="1"/>
  <c r="BM84" i="1"/>
  <c r="BM86" i="1"/>
  <c r="BM88" i="1"/>
  <c r="BM93" i="1"/>
  <c r="BO93" i="1"/>
  <c r="BM95" i="1"/>
  <c r="BM100" i="1"/>
  <c r="BO100" i="1"/>
  <c r="BM102" i="1"/>
  <c r="BM104" i="1"/>
  <c r="BM109" i="1"/>
  <c r="BO109" i="1"/>
  <c r="BM111" i="1"/>
  <c r="BM116" i="1"/>
  <c r="BO116" i="1"/>
  <c r="BM123" i="1"/>
  <c r="BM125" i="1"/>
  <c r="BM130" i="1"/>
  <c r="BO130" i="1"/>
  <c r="BM135" i="1"/>
  <c r="BO135" i="1"/>
  <c r="BM158" i="1"/>
  <c r="BO158" i="1"/>
  <c r="BM159" i="1"/>
  <c r="X167" i="1"/>
  <c r="BM166" i="1"/>
  <c r="X168" i="1"/>
  <c r="X175" i="1"/>
  <c r="BO172" i="1"/>
  <c r="BM172" i="1"/>
  <c r="X174" i="1"/>
  <c r="BO195" i="1"/>
  <c r="BM195" i="1"/>
  <c r="X204" i="1"/>
  <c r="X214" i="1"/>
  <c r="BO207" i="1"/>
  <c r="BM207" i="1"/>
  <c r="BO209" i="1"/>
  <c r="BM209" i="1"/>
  <c r="BO211" i="1"/>
  <c r="BM211" i="1"/>
  <c r="X213" i="1"/>
  <c r="BO218" i="1"/>
  <c r="BM218" i="1"/>
  <c r="BO220" i="1"/>
  <c r="BM220" i="1"/>
  <c r="X227" i="1"/>
  <c r="X233" i="1"/>
  <c r="BO230" i="1"/>
  <c r="BM230" i="1"/>
  <c r="X232" i="1"/>
  <c r="X257" i="1"/>
  <c r="BO254" i="1"/>
  <c r="BM254" i="1"/>
  <c r="BO255" i="1"/>
  <c r="BM255" i="1"/>
  <c r="BO256" i="1"/>
  <c r="BM256" i="1"/>
  <c r="X268" i="1"/>
  <c r="BO271" i="1"/>
  <c r="BM271" i="1"/>
  <c r="BO272" i="1"/>
  <c r="BM272" i="1"/>
  <c r="X274" i="1"/>
  <c r="X301" i="1"/>
  <c r="BO277" i="1"/>
  <c r="BM277" i="1"/>
  <c r="BO278" i="1"/>
  <c r="BM278" i="1"/>
  <c r="BO279" i="1"/>
  <c r="BM279" i="1"/>
  <c r="BO280" i="1"/>
  <c r="BM280" i="1"/>
  <c r="BO295" i="1"/>
  <c r="BM295" i="1"/>
  <c r="BO296" i="1"/>
  <c r="BM296" i="1"/>
  <c r="X300" i="1"/>
  <c r="X303" i="1" l="1"/>
  <c r="X302" i="1"/>
  <c r="X304" i="1"/>
  <c r="X305" i="1" l="1"/>
  <c r="B315" i="1" s="1"/>
  <c r="C315" i="1" l="1"/>
  <c r="A315" i="1"/>
</calcChain>
</file>

<file path=xl/sharedStrings.xml><?xml version="1.0" encoding="utf-8"?>
<sst xmlns="http://schemas.openxmlformats.org/spreadsheetml/2006/main" count="1153" uniqueCount="428">
  <si>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</si>
  <si>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</si>
  <si>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</si>
  <si>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</si>
  <si>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</si>
  <si>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</si>
  <si>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</si>
  <si>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</si>
  <si>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</si>
  <si>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</si>
  <si>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</si>
  <si>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</si>
  <si>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</si>
  <si>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</si>
  <si>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</si>
  <si>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</si>
  <si>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</si>
  <si>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</si>
  <si>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</si>
  <si>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</si>
  <si>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</si>
  <si>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</si>
  <si>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</si>
  <si>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</si>
  <si>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</si>
  <si>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</si>
  <si>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</si>
  <si>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</si>
  <si>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</si>
  <si>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</si>
  <si>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</si>
  <si>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</si>
  <si>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</si>
  <si>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</si>
  <si>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</si>
  <si>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</si>
  <si>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</si>
  <si>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</si>
  <si>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</si>
  <si>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</si>
  <si>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</si>
  <si>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</si>
  <si>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</si>
  <si>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</si>
  <si>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</si>
  <si>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</si>
  <si>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</si>
  <si>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</si>
  <si>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</si>
  <si>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</si>
  <si>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</si>
  <si>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</si>
  <si>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</si>
  <si>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</si>
  <si>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</si>
  <si>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</si>
  <si>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</si>
  <si>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</si>
  <si>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</si>
  <si>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</si>
  <si>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</si>
  <si>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</si>
  <si>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</si>
  <si>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</si>
  <si>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</si>
  <si>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</si>
  <si>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</si>
  <si>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</si>
  <si>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</si>
  <si>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</si>
  <si>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</si>
  <si>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</si>
  <si>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</si>
  <si>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</si>
  <si>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</si>
  <si>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</si>
  <si>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</si>
  <si>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</si>
  <si>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</si>
  <si>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</si>
  <si>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</si>
  <si>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</si>
  <si>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</si>
  <si>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</si>
  <si>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</si>
  <si>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</si>
  <si>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</si>
  <si>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</si>
  <si>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</si>
  <si>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</si>
  <si>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</si>
  <si>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</si>
  <si>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</si>
  <si>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</si>
  <si>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</si>
  <si>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</si>
  <si>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</si>
  <si>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</si>
  <si>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</si>
  <si>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</si>
  <si>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</si>
  <si>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</si>
  <si>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</si>
  <si>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</si>
  <si>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</si>
  <si>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</si>
  <si>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</si>
  <si>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</si>
  <si>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</si>
  <si>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</si>
  <si>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</si>
  <si>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</si>
  <si>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</si>
  <si>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</si>
  <si>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</si>
  <si>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</si>
  <si>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</si>
  <si>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</si>
  <si>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</si>
  <si>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</si>
  <si>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</si>
  <si>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</si>
  <si>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</si>
  <si>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</si>
  <si>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</si>
  <si>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</si>
  <si>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</si>
  <si>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</si>
  <si>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</si>
  <si>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</si>
  <si>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</si>
  <si>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</si>
  <si>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</si>
  <si>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</si>
  <si>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</si>
  <si>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</si>
  <si>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</si>
  <si>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</si>
  <si>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</si>
  <si>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</si>
  <si>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</si>
  <si>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</si>
  <si>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</si>
  <si>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P004124</t>
  </si>
  <si>
    <t>SU002572</t>
  </si>
  <si>
    <t>P002888</t>
  </si>
  <si>
    <t>SU002571</t>
  </si>
  <si>
    <t>P002876</t>
  </si>
  <si>
    <t>SU002559</t>
  </si>
  <si>
    <t>P002874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</si>
  <si>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</si>
  <si>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</si>
  <si>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</si>
  <si>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</si>
  <si>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</si>
  <si>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</si>
  <si>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</si>
  <si>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</si>
  <si>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</si>
  <si>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</si>
  <si>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</si>
  <si>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</si>
  <si>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</si>
  <si>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</si>
  <si>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</si>
  <si>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</si>
  <si>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</si>
  <si>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</si>
  <si>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</si>
  <si>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</si>
  <si>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</si>
  <si>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</si>
  <si>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SU002078</t>
  </si>
  <si>
    <t>P002281</t>
  </si>
  <si>
    <t>SU002561</t>
  </si>
  <si>
    <t>P004134</t>
  </si>
  <si>
    <t>Хотстеры</t>
  </si>
  <si>
    <t>SU002082</t>
  </si>
  <si>
    <t>P002285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</si>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</sst>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5"/>
  <sheetViews>
    <sheetView showGridLines="0" tabSelected="1" topLeftCell="A291" zoomScaleNormal="100" zoomScaleSheetLayoutView="100" workbookViewId="0">
      <selection activeCell="AA307" sqref="AA307"/>
    </sheetView>
  </sheetViews>
  <sheetFormatPr defaultColWidth="9.140625" defaultRowHeight="12.75" x14ac:dyDescent="0.2"/>
  <cols>
    <col min="1" max="1" width="9.140625" style="1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8" customWidth="1"/>
    <col min="18" max="18" width="6.140625" style="19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8" customWidth="1"/>
    <col min="24" max="24" width="11" style="198" customWidth="1"/>
    <col min="25" max="25" width="10" style="198" customWidth="1"/>
    <col min="26" max="26" width="11.5703125" style="198" customWidth="1"/>
    <col min="27" max="27" width="10.42578125" style="19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8" customWidth="1"/>
    <col min="32" max="32" width="9.140625" style="198" customWidth="1"/>
    <col min="33" max="16384" width="9.140625" style="198"/>
  </cols>
  <sheetData>
    <row r="1" spans="1:30" s="193" customFormat="1" ht="45" customHeight="1" x14ac:dyDescent="0.2">
      <c r="A1" s="41"/>
      <c r="B1" s="41"/>
      <c r="C1" s="41"/>
      <c r="D1" s="290" t="s">
        <v>0</v>
      </c>
      <c r="E1" s="291"/>
      <c r="F1" s="291"/>
      <c r="G1" s="12" t="s">
        <v>1</v>
      </c>
      <c r="H1" s="290" t="s">
        <v>2</v>
      </c>
      <c r="I1" s="291"/>
      <c r="J1" s="291"/>
      <c r="K1" s="291"/>
      <c r="L1" s="291"/>
      <c r="M1" s="291"/>
      <c r="N1" s="291"/>
      <c r="O1" s="291"/>
      <c r="P1" s="291"/>
      <c r="Q1" s="411" t="s">
        <v>3</v>
      </c>
      <c r="R1" s="291"/>
      <c r="S1" s="2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303" t="s">
        <v>7</v>
      </c>
      <c r="B5" s="243"/>
      <c r="C5" s="244"/>
      <c r="D5" s="239"/>
      <c r="E5" s="241"/>
      <c r="F5" s="393" t="s">
        <v>8</v>
      </c>
      <c r="G5" s="244"/>
      <c r="H5" s="239"/>
      <c r="I5" s="240"/>
      <c r="J5" s="240"/>
      <c r="K5" s="240"/>
      <c r="L5" s="241"/>
      <c r="M5" s="61"/>
      <c r="O5" s="24" t="s">
        <v>9</v>
      </c>
      <c r="P5" s="409">
        <v>45453</v>
      </c>
      <c r="Q5" s="311"/>
      <c r="S5" s="343" t="s">
        <v>10</v>
      </c>
      <c r="T5" s="252"/>
      <c r="U5" s="346" t="s">
        <v>11</v>
      </c>
      <c r="V5" s="311"/>
      <c r="AA5" s="51"/>
      <c r="AB5" s="51"/>
      <c r="AC5" s="51"/>
    </row>
    <row r="6" spans="1:30" s="193" customFormat="1" ht="24" customHeight="1" x14ac:dyDescent="0.2">
      <c r="A6" s="303" t="s">
        <v>12</v>
      </c>
      <c r="B6" s="243"/>
      <c r="C6" s="244"/>
      <c r="D6" s="379" t="s">
        <v>13</v>
      </c>
      <c r="E6" s="380"/>
      <c r="F6" s="380"/>
      <c r="G6" s="380"/>
      <c r="H6" s="380"/>
      <c r="I6" s="380"/>
      <c r="J6" s="380"/>
      <c r="K6" s="380"/>
      <c r="L6" s="311"/>
      <c r="M6" s="62"/>
      <c r="O6" s="24" t="s">
        <v>14</v>
      </c>
      <c r="P6" s="223" t="str">
        <f>IF(P5=0," ",CHOOSE(WEEKDAY(P5,2),"Понедельник","Вторник","Среда","Четверг","Пятница","Суббота","Воскресенье"))</f>
        <v>Понедельник</v>
      </c>
      <c r="Q6" s="208"/>
      <c r="S6" s="251" t="s">
        <v>15</v>
      </c>
      <c r="T6" s="252"/>
      <c r="U6" s="372" t="s">
        <v>16</v>
      </c>
      <c r="V6" s="262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34" t="str">
        <f>IFERROR(VLOOKUP(DeliveryAddress,Table,3,0),1)</f>
        <v>1</v>
      </c>
      <c r="E7" s="335"/>
      <c r="F7" s="335"/>
      <c r="G7" s="335"/>
      <c r="H7" s="335"/>
      <c r="I7" s="335"/>
      <c r="J7" s="335"/>
      <c r="K7" s="335"/>
      <c r="L7" s="323"/>
      <c r="M7" s="63"/>
      <c r="O7" s="24"/>
      <c r="P7" s="42"/>
      <c r="Q7" s="42"/>
      <c r="S7" s="205"/>
      <c r="T7" s="252"/>
      <c r="U7" s="373"/>
      <c r="V7" s="374"/>
      <c r="AA7" s="51"/>
      <c r="AB7" s="51"/>
      <c r="AC7" s="51"/>
    </row>
    <row r="8" spans="1:30" s="193" customFormat="1" ht="25.5" customHeight="1" x14ac:dyDescent="0.2">
      <c r="A8" s="412" t="s">
        <v>17</v>
      </c>
      <c r="B8" s="221"/>
      <c r="C8" s="222"/>
      <c r="D8" s="285" t="s">
        <v>18</v>
      </c>
      <c r="E8" s="286"/>
      <c r="F8" s="286"/>
      <c r="G8" s="286"/>
      <c r="H8" s="286"/>
      <c r="I8" s="286"/>
      <c r="J8" s="286"/>
      <c r="K8" s="286"/>
      <c r="L8" s="287"/>
      <c r="M8" s="64"/>
      <c r="O8" s="24" t="s">
        <v>19</v>
      </c>
      <c r="P8" s="322">
        <v>0.375</v>
      </c>
      <c r="Q8" s="323"/>
      <c r="S8" s="205"/>
      <c r="T8" s="252"/>
      <c r="U8" s="373"/>
      <c r="V8" s="374"/>
      <c r="AA8" s="51"/>
      <c r="AB8" s="51"/>
      <c r="AC8" s="51"/>
    </row>
    <row r="9" spans="1:30" s="193" customFormat="1" ht="39.950000000000003" customHeight="1" x14ac:dyDescent="0.2">
      <c r="A9" s="3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314"/>
      <c r="E9" s="215"/>
      <c r="F9" s="3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14" t="str">
        <f>IF(AND($A$9="Тип доверенности/получателя при получении в адресе перегруза:",$D$9="Разовая доверенность"),"Введите ФИО","")</f>
        <v/>
      </c>
      <c r="I9" s="215"/>
      <c r="J9" s="2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5"/>
      <c r="L9" s="215"/>
      <c r="M9" s="191"/>
      <c r="O9" s="26" t="s">
        <v>20</v>
      </c>
      <c r="P9" s="305"/>
      <c r="Q9" s="306"/>
      <c r="S9" s="205"/>
      <c r="T9" s="252"/>
      <c r="U9" s="375"/>
      <c r="V9" s="376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3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314"/>
      <c r="E10" s="215"/>
      <c r="F10" s="3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68" t="str">
        <f>IFERROR(VLOOKUP($D$10,Proxy,2,FALSE),"")</f>
        <v/>
      </c>
      <c r="I10" s="205"/>
      <c r="J10" s="205"/>
      <c r="K10" s="205"/>
      <c r="L10" s="205"/>
      <c r="M10" s="192"/>
      <c r="O10" s="26" t="s">
        <v>21</v>
      </c>
      <c r="P10" s="348"/>
      <c r="Q10" s="349"/>
      <c r="T10" s="24" t="s">
        <v>22</v>
      </c>
      <c r="U10" s="261" t="s">
        <v>23</v>
      </c>
      <c r="V10" s="262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310"/>
      <c r="Q11" s="311"/>
      <c r="T11" s="24" t="s">
        <v>26</v>
      </c>
      <c r="U11" s="342" t="s">
        <v>27</v>
      </c>
      <c r="V11" s="306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390" t="s">
        <v>28</v>
      </c>
      <c r="B12" s="243"/>
      <c r="C12" s="243"/>
      <c r="D12" s="243"/>
      <c r="E12" s="243"/>
      <c r="F12" s="243"/>
      <c r="G12" s="243"/>
      <c r="H12" s="243"/>
      <c r="I12" s="243"/>
      <c r="J12" s="243"/>
      <c r="K12" s="243"/>
      <c r="L12" s="244"/>
      <c r="M12" s="65"/>
      <c r="O12" s="24" t="s">
        <v>29</v>
      </c>
      <c r="P12" s="322"/>
      <c r="Q12" s="323"/>
      <c r="R12" s="23"/>
      <c r="T12" s="24"/>
      <c r="U12" s="291"/>
      <c r="V12" s="205"/>
      <c r="AA12" s="51"/>
      <c r="AB12" s="51"/>
      <c r="AC12" s="51"/>
    </row>
    <row r="13" spans="1:30" s="193" customFormat="1" ht="23.25" customHeight="1" x14ac:dyDescent="0.2">
      <c r="A13" s="390" t="s">
        <v>30</v>
      </c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244"/>
      <c r="M13" s="65"/>
      <c r="N13" s="26"/>
      <c r="O13" s="26" t="s">
        <v>31</v>
      </c>
      <c r="P13" s="342"/>
      <c r="Q13" s="306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390" t="s">
        <v>32</v>
      </c>
      <c r="B14" s="243"/>
      <c r="C14" s="243"/>
      <c r="D14" s="243"/>
      <c r="E14" s="243"/>
      <c r="F14" s="243"/>
      <c r="G14" s="243"/>
      <c r="H14" s="243"/>
      <c r="I14" s="243"/>
      <c r="J14" s="243"/>
      <c r="K14" s="243"/>
      <c r="L14" s="244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406" t="s">
        <v>33</v>
      </c>
      <c r="B15" s="243"/>
      <c r="C15" s="243"/>
      <c r="D15" s="243"/>
      <c r="E15" s="243"/>
      <c r="F15" s="243"/>
      <c r="G15" s="243"/>
      <c r="H15" s="243"/>
      <c r="I15" s="243"/>
      <c r="J15" s="243"/>
      <c r="K15" s="243"/>
      <c r="L15" s="244"/>
      <c r="M15" s="66"/>
      <c r="O15" s="299" t="s">
        <v>34</v>
      </c>
      <c r="P15" s="291"/>
      <c r="Q15" s="291"/>
      <c r="R15" s="291"/>
      <c r="S15" s="2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0"/>
      <c r="P16" s="300"/>
      <c r="Q16" s="300"/>
      <c r="R16" s="300"/>
      <c r="S16" s="30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49" t="s">
        <v>35</v>
      </c>
      <c r="B17" s="249" t="s">
        <v>36</v>
      </c>
      <c r="C17" s="313" t="s">
        <v>37</v>
      </c>
      <c r="D17" s="249" t="s">
        <v>38</v>
      </c>
      <c r="E17" s="266"/>
      <c r="F17" s="249" t="s">
        <v>39</v>
      </c>
      <c r="G17" s="249" t="s">
        <v>40</v>
      </c>
      <c r="H17" s="249" t="s">
        <v>41</v>
      </c>
      <c r="I17" s="249" t="s">
        <v>42</v>
      </c>
      <c r="J17" s="249" t="s">
        <v>43</v>
      </c>
      <c r="K17" s="249" t="s">
        <v>44</v>
      </c>
      <c r="L17" s="249" t="s">
        <v>45</v>
      </c>
      <c r="M17" s="249" t="s">
        <v>46</v>
      </c>
      <c r="N17" s="249" t="s">
        <v>47</v>
      </c>
      <c r="O17" s="249" t="s">
        <v>48</v>
      </c>
      <c r="P17" s="265"/>
      <c r="Q17" s="265"/>
      <c r="R17" s="265"/>
      <c r="S17" s="266"/>
      <c r="T17" s="404" t="s">
        <v>49</v>
      </c>
      <c r="U17" s="244"/>
      <c r="V17" s="249" t="s">
        <v>50</v>
      </c>
      <c r="W17" s="249" t="s">
        <v>51</v>
      </c>
      <c r="X17" s="417" t="s">
        <v>52</v>
      </c>
      <c r="Y17" s="249" t="s">
        <v>53</v>
      </c>
      <c r="Z17" s="274" t="s">
        <v>54</v>
      </c>
      <c r="AA17" s="274" t="s">
        <v>55</v>
      </c>
      <c r="AB17" s="274" t="s">
        <v>56</v>
      </c>
      <c r="AC17" s="275"/>
      <c r="AD17" s="276"/>
      <c r="AE17" s="282"/>
      <c r="BB17" s="403" t="s">
        <v>57</v>
      </c>
    </row>
    <row r="18" spans="1:67" ht="14.25" customHeight="1" x14ac:dyDescent="0.2">
      <c r="A18" s="250"/>
      <c r="B18" s="250"/>
      <c r="C18" s="250"/>
      <c r="D18" s="267"/>
      <c r="E18" s="269"/>
      <c r="F18" s="250"/>
      <c r="G18" s="250"/>
      <c r="H18" s="250"/>
      <c r="I18" s="250"/>
      <c r="J18" s="250"/>
      <c r="K18" s="250"/>
      <c r="L18" s="250"/>
      <c r="M18" s="250"/>
      <c r="N18" s="250"/>
      <c r="O18" s="267"/>
      <c r="P18" s="268"/>
      <c r="Q18" s="268"/>
      <c r="R18" s="268"/>
      <c r="S18" s="269"/>
      <c r="T18" s="194" t="s">
        <v>58</v>
      </c>
      <c r="U18" s="194" t="s">
        <v>59</v>
      </c>
      <c r="V18" s="250"/>
      <c r="W18" s="250"/>
      <c r="X18" s="418"/>
      <c r="Y18" s="250"/>
      <c r="Z18" s="360"/>
      <c r="AA18" s="360"/>
      <c r="AB18" s="277"/>
      <c r="AC18" s="278"/>
      <c r="AD18" s="279"/>
      <c r="AE18" s="283"/>
      <c r="BB18" s="205"/>
    </row>
    <row r="19" spans="1:67" ht="27.75" customHeight="1" x14ac:dyDescent="0.2">
      <c r="A19" s="280" t="s">
        <v>60</v>
      </c>
      <c r="B19" s="281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48"/>
      <c r="AA19" s="48"/>
    </row>
    <row r="20" spans="1:67" ht="16.5" customHeight="1" x14ac:dyDescent="0.25">
      <c r="A20" s="216" t="s">
        <v>60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95"/>
      <c r="AA20" s="195"/>
    </row>
    <row r="21" spans="1:67" ht="14.25" customHeight="1" x14ac:dyDescent="0.25">
      <c r="A21" s="204" t="s">
        <v>61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96"/>
      <c r="AA21" s="196"/>
    </row>
    <row r="22" spans="1:67" ht="27" customHeight="1" x14ac:dyDescent="0.25">
      <c r="A22" s="54" t="s">
        <v>62</v>
      </c>
      <c r="B22" s="54" t="s">
        <v>63</v>
      </c>
      <c r="C22" s="31">
        <v>4301070899</v>
      </c>
      <c r="D22" s="218">
        <v>4607111035752</v>
      </c>
      <c r="E22" s="208"/>
      <c r="F22" s="199">
        <v>0.43</v>
      </c>
      <c r="G22" s="32">
        <v>16</v>
      </c>
      <c r="H22" s="199">
        <v>6.88</v>
      </c>
      <c r="I22" s="199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3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7"/>
      <c r="Q22" s="207"/>
      <c r="R22" s="207"/>
      <c r="S22" s="208"/>
      <c r="T22" s="34"/>
      <c r="U22" s="34"/>
      <c r="V22" s="35" t="s">
        <v>66</v>
      </c>
      <c r="W22" s="200">
        <v>0</v>
      </c>
      <c r="X22" s="201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35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36"/>
      <c r="O23" s="220" t="s">
        <v>67</v>
      </c>
      <c r="P23" s="221"/>
      <c r="Q23" s="221"/>
      <c r="R23" s="221"/>
      <c r="S23" s="221"/>
      <c r="T23" s="221"/>
      <c r="U23" s="222"/>
      <c r="V23" s="37" t="s">
        <v>66</v>
      </c>
      <c r="W23" s="202">
        <f>IFERROR(SUM(W22:W22),"0")</f>
        <v>0</v>
      </c>
      <c r="X23" s="202">
        <f>IFERROR(SUM(X22:X22),"0")</f>
        <v>0</v>
      </c>
      <c r="Y23" s="202">
        <f>IFERROR(IF(Y22="",0,Y22),"0")</f>
        <v>0</v>
      </c>
      <c r="Z23" s="203"/>
      <c r="AA23" s="203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36"/>
      <c r="O24" s="220" t="s">
        <v>67</v>
      </c>
      <c r="P24" s="221"/>
      <c r="Q24" s="221"/>
      <c r="R24" s="221"/>
      <c r="S24" s="221"/>
      <c r="T24" s="221"/>
      <c r="U24" s="222"/>
      <c r="V24" s="37" t="s">
        <v>68</v>
      </c>
      <c r="W24" s="202">
        <f>IFERROR(SUMPRODUCT(W22:W22*H22:H22),"0")</f>
        <v>0</v>
      </c>
      <c r="X24" s="202">
        <f>IFERROR(SUMPRODUCT(X22:X22*H22:H22),"0")</f>
        <v>0</v>
      </c>
      <c r="Y24" s="37"/>
      <c r="Z24" s="203"/>
      <c r="AA24" s="203"/>
    </row>
    <row r="25" spans="1:67" ht="27.75" customHeight="1" x14ac:dyDescent="0.2">
      <c r="A25" s="280" t="s">
        <v>69</v>
      </c>
      <c r="B25" s="281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1"/>
      <c r="N25" s="281"/>
      <c r="O25" s="281"/>
      <c r="P25" s="281"/>
      <c r="Q25" s="281"/>
      <c r="R25" s="281"/>
      <c r="S25" s="281"/>
      <c r="T25" s="281"/>
      <c r="U25" s="281"/>
      <c r="V25" s="281"/>
      <c r="W25" s="281"/>
      <c r="X25" s="281"/>
      <c r="Y25" s="281"/>
      <c r="Z25" s="48"/>
      <c r="AA25" s="48"/>
    </row>
    <row r="26" spans="1:67" ht="16.5" customHeight="1" x14ac:dyDescent="0.25">
      <c r="A26" s="216" t="s">
        <v>70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95"/>
      <c r="AA26" s="195"/>
    </row>
    <row r="27" spans="1:67" ht="14.25" customHeight="1" x14ac:dyDescent="0.25">
      <c r="A27" s="204" t="s">
        <v>71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96"/>
      <c r="AA27" s="196"/>
    </row>
    <row r="28" spans="1:67" ht="27" customHeight="1" x14ac:dyDescent="0.25">
      <c r="A28" s="54" t="s">
        <v>72</v>
      </c>
      <c r="B28" s="54" t="s">
        <v>73</v>
      </c>
      <c r="C28" s="31">
        <v>4301132066</v>
      </c>
      <c r="D28" s="218">
        <v>4607111036520</v>
      </c>
      <c r="E28" s="208"/>
      <c r="F28" s="199">
        <v>0.25</v>
      </c>
      <c r="G28" s="32">
        <v>6</v>
      </c>
      <c r="H28" s="199">
        <v>1.5</v>
      </c>
      <c r="I28" s="199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7"/>
      <c r="Q28" s="207"/>
      <c r="R28" s="207"/>
      <c r="S28" s="208"/>
      <c r="T28" s="34"/>
      <c r="U28" s="34"/>
      <c r="V28" s="35" t="s">
        <v>66</v>
      </c>
      <c r="W28" s="200">
        <v>0</v>
      </c>
      <c r="X28" s="201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75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76</v>
      </c>
      <c r="B29" s="54" t="s">
        <v>77</v>
      </c>
      <c r="C29" s="31">
        <v>4301132063</v>
      </c>
      <c r="D29" s="218">
        <v>4607111036605</v>
      </c>
      <c r="E29" s="208"/>
      <c r="F29" s="199">
        <v>0.25</v>
      </c>
      <c r="G29" s="32">
        <v>6</v>
      </c>
      <c r="H29" s="199">
        <v>1.5</v>
      </c>
      <c r="I29" s="199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7"/>
      <c r="Q29" s="207"/>
      <c r="R29" s="207"/>
      <c r="S29" s="208"/>
      <c r="T29" s="34"/>
      <c r="U29" s="34"/>
      <c r="V29" s="35" t="s">
        <v>66</v>
      </c>
      <c r="W29" s="200">
        <v>0</v>
      </c>
      <c r="X29" s="201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78</v>
      </c>
      <c r="B30" s="54" t="s">
        <v>79</v>
      </c>
      <c r="C30" s="31">
        <v>4301132064</v>
      </c>
      <c r="D30" s="218">
        <v>4607111036537</v>
      </c>
      <c r="E30" s="208"/>
      <c r="F30" s="199">
        <v>0.25</v>
      </c>
      <c r="G30" s="32">
        <v>6</v>
      </c>
      <c r="H30" s="199">
        <v>1.5</v>
      </c>
      <c r="I30" s="199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1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7"/>
      <c r="Q30" s="207"/>
      <c r="R30" s="207"/>
      <c r="S30" s="208"/>
      <c r="T30" s="34"/>
      <c r="U30" s="34"/>
      <c r="V30" s="35" t="s">
        <v>66</v>
      </c>
      <c r="W30" s="200">
        <v>110</v>
      </c>
      <c r="X30" s="201">
        <f>IFERROR(IF(W30="","",W30),"")</f>
        <v>110</v>
      </c>
      <c r="Y30" s="36">
        <f>IFERROR(IF(W30="","",W30*0.00936),"")</f>
        <v>1.0296000000000001</v>
      </c>
      <c r="Z30" s="56"/>
      <c r="AA30" s="57"/>
      <c r="AE30" s="67"/>
      <c r="BB30" s="71" t="s">
        <v>75</v>
      </c>
      <c r="BL30" s="67">
        <f>IFERROR(W30*I30,"0")</f>
        <v>211.398</v>
      </c>
      <c r="BM30" s="67">
        <f>IFERROR(X30*I30,"0")</f>
        <v>211.398</v>
      </c>
      <c r="BN30" s="67">
        <f>IFERROR(W30/J30,"0")</f>
        <v>0.87301587301587302</v>
      </c>
      <c r="BO30" s="67">
        <f>IFERROR(X30/J30,"0")</f>
        <v>0.87301587301587302</v>
      </c>
    </row>
    <row r="31" spans="1:67" ht="27" customHeight="1" x14ac:dyDescent="0.25">
      <c r="A31" s="54" t="s">
        <v>80</v>
      </c>
      <c r="B31" s="54" t="s">
        <v>81</v>
      </c>
      <c r="C31" s="31">
        <v>4301132065</v>
      </c>
      <c r="D31" s="218">
        <v>4607111036599</v>
      </c>
      <c r="E31" s="208"/>
      <c r="F31" s="199">
        <v>0.25</v>
      </c>
      <c r="G31" s="32">
        <v>6</v>
      </c>
      <c r="H31" s="199">
        <v>1.5</v>
      </c>
      <c r="I31" s="199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3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7"/>
      <c r="Q31" s="207"/>
      <c r="R31" s="207"/>
      <c r="S31" s="208"/>
      <c r="T31" s="34"/>
      <c r="U31" s="34"/>
      <c r="V31" s="35" t="s">
        <v>66</v>
      </c>
      <c r="W31" s="200">
        <v>0</v>
      </c>
      <c r="X31" s="201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35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36"/>
      <c r="O32" s="220" t="s">
        <v>67</v>
      </c>
      <c r="P32" s="221"/>
      <c r="Q32" s="221"/>
      <c r="R32" s="221"/>
      <c r="S32" s="221"/>
      <c r="T32" s="221"/>
      <c r="U32" s="222"/>
      <c r="V32" s="37" t="s">
        <v>66</v>
      </c>
      <c r="W32" s="202">
        <f>IFERROR(SUM(W28:W31),"0")</f>
        <v>110</v>
      </c>
      <c r="X32" s="202">
        <f>IFERROR(SUM(X28:X31),"0")</f>
        <v>110</v>
      </c>
      <c r="Y32" s="202">
        <f>IFERROR(IF(Y28="",0,Y28),"0")+IFERROR(IF(Y29="",0,Y29),"0")+IFERROR(IF(Y30="",0,Y30),"0")+IFERROR(IF(Y31="",0,Y31),"0")</f>
        <v>1.0296000000000001</v>
      </c>
      <c r="Z32" s="203"/>
      <c r="AA32" s="203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36"/>
      <c r="O33" s="220" t="s">
        <v>67</v>
      </c>
      <c r="P33" s="221"/>
      <c r="Q33" s="221"/>
      <c r="R33" s="221"/>
      <c r="S33" s="221"/>
      <c r="T33" s="221"/>
      <c r="U33" s="222"/>
      <c r="V33" s="37" t="s">
        <v>68</v>
      </c>
      <c r="W33" s="202">
        <f>IFERROR(SUMPRODUCT(W28:W31*H28:H31),"0")</f>
        <v>165</v>
      </c>
      <c r="X33" s="202">
        <f>IFERROR(SUMPRODUCT(X28:X31*H28:H31),"0")</f>
        <v>165</v>
      </c>
      <c r="Y33" s="37"/>
      <c r="Z33" s="203"/>
      <c r="AA33" s="203"/>
    </row>
    <row r="34" spans="1:67" ht="16.5" customHeight="1" x14ac:dyDescent="0.25">
      <c r="A34" s="216" t="s">
        <v>82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95"/>
      <c r="AA34" s="195"/>
    </row>
    <row r="35" spans="1:67" ht="14.25" customHeight="1" x14ac:dyDescent="0.25">
      <c r="A35" s="204" t="s">
        <v>61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96"/>
      <c r="AA35" s="196"/>
    </row>
    <row r="36" spans="1:67" ht="27" customHeight="1" x14ac:dyDescent="0.25">
      <c r="A36" s="54" t="s">
        <v>83</v>
      </c>
      <c r="B36" s="54" t="s">
        <v>84</v>
      </c>
      <c r="C36" s="31">
        <v>4301070865</v>
      </c>
      <c r="D36" s="218">
        <v>4607111036285</v>
      </c>
      <c r="E36" s="208"/>
      <c r="F36" s="199">
        <v>0.75</v>
      </c>
      <c r="G36" s="32">
        <v>8</v>
      </c>
      <c r="H36" s="199">
        <v>6</v>
      </c>
      <c r="I36" s="199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1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7"/>
      <c r="Q36" s="207"/>
      <c r="R36" s="207"/>
      <c r="S36" s="208"/>
      <c r="T36" s="34"/>
      <c r="U36" s="34"/>
      <c r="V36" s="35" t="s">
        <v>66</v>
      </c>
      <c r="W36" s="200">
        <v>0</v>
      </c>
      <c r="X36" s="201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85</v>
      </c>
      <c r="B37" s="54" t="s">
        <v>86</v>
      </c>
      <c r="C37" s="31">
        <v>4301070861</v>
      </c>
      <c r="D37" s="218">
        <v>4607111036308</v>
      </c>
      <c r="E37" s="208"/>
      <c r="F37" s="199">
        <v>0.75</v>
      </c>
      <c r="G37" s="32">
        <v>8</v>
      </c>
      <c r="H37" s="199">
        <v>6</v>
      </c>
      <c r="I37" s="199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24" t="s">
        <v>87</v>
      </c>
      <c r="P37" s="207"/>
      <c r="Q37" s="207"/>
      <c r="R37" s="207"/>
      <c r="S37" s="208"/>
      <c r="T37" s="34"/>
      <c r="U37" s="34"/>
      <c r="V37" s="35" t="s">
        <v>66</v>
      </c>
      <c r="W37" s="200">
        <v>0</v>
      </c>
      <c r="X37" s="201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88</v>
      </c>
      <c r="B38" s="54" t="s">
        <v>89</v>
      </c>
      <c r="C38" s="31">
        <v>4301070884</v>
      </c>
      <c r="D38" s="218">
        <v>4607111036315</v>
      </c>
      <c r="E38" s="208"/>
      <c r="F38" s="199">
        <v>0.75</v>
      </c>
      <c r="G38" s="32">
        <v>8</v>
      </c>
      <c r="H38" s="199">
        <v>6</v>
      </c>
      <c r="I38" s="199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9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7"/>
      <c r="Q38" s="207"/>
      <c r="R38" s="207"/>
      <c r="S38" s="208"/>
      <c r="T38" s="34"/>
      <c r="U38" s="34"/>
      <c r="V38" s="35" t="s">
        <v>66</v>
      </c>
      <c r="W38" s="200">
        <v>0</v>
      </c>
      <c r="X38" s="201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218">
        <v>4607111036292</v>
      </c>
      <c r="E39" s="208"/>
      <c r="F39" s="199">
        <v>0.75</v>
      </c>
      <c r="G39" s="32">
        <v>8</v>
      </c>
      <c r="H39" s="199">
        <v>6</v>
      </c>
      <c r="I39" s="199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0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7"/>
      <c r="Q39" s="207"/>
      <c r="R39" s="207"/>
      <c r="S39" s="208"/>
      <c r="T39" s="34"/>
      <c r="U39" s="34"/>
      <c r="V39" s="35" t="s">
        <v>66</v>
      </c>
      <c r="W39" s="200">
        <v>0</v>
      </c>
      <c r="X39" s="201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x14ac:dyDescent="0.2">
      <c r="A40" s="23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36"/>
      <c r="O40" s="220" t="s">
        <v>67</v>
      </c>
      <c r="P40" s="221"/>
      <c r="Q40" s="221"/>
      <c r="R40" s="221"/>
      <c r="S40" s="221"/>
      <c r="T40" s="221"/>
      <c r="U40" s="222"/>
      <c r="V40" s="37" t="s">
        <v>66</v>
      </c>
      <c r="W40" s="202">
        <f>IFERROR(SUM(W36:W39),"0")</f>
        <v>0</v>
      </c>
      <c r="X40" s="202">
        <f>IFERROR(SUM(X36:X39),"0")</f>
        <v>0</v>
      </c>
      <c r="Y40" s="202">
        <f>IFERROR(IF(Y36="",0,Y36),"0")+IFERROR(IF(Y37="",0,Y37),"0")+IFERROR(IF(Y38="",0,Y38),"0")+IFERROR(IF(Y39="",0,Y39),"0")</f>
        <v>0</v>
      </c>
      <c r="Z40" s="203"/>
      <c r="AA40" s="203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36"/>
      <c r="O41" s="220" t="s">
        <v>67</v>
      </c>
      <c r="P41" s="221"/>
      <c r="Q41" s="221"/>
      <c r="R41" s="221"/>
      <c r="S41" s="221"/>
      <c r="T41" s="221"/>
      <c r="U41" s="222"/>
      <c r="V41" s="37" t="s">
        <v>68</v>
      </c>
      <c r="W41" s="202">
        <f>IFERROR(SUMPRODUCT(W36:W39*H36:H39),"0")</f>
        <v>0</v>
      </c>
      <c r="X41" s="202">
        <f>IFERROR(SUMPRODUCT(X36:X39*H36:H39),"0")</f>
        <v>0</v>
      </c>
      <c r="Y41" s="37"/>
      <c r="Z41" s="203"/>
      <c r="AA41" s="203"/>
    </row>
    <row r="42" spans="1:67" ht="16.5" customHeight="1" x14ac:dyDescent="0.25">
      <c r="A42" s="216" t="s">
        <v>92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95"/>
      <c r="AA42" s="195"/>
    </row>
    <row r="43" spans="1:67" ht="14.25" customHeight="1" x14ac:dyDescent="0.25">
      <c r="A43" s="204" t="s">
        <v>93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96"/>
      <c r="AA43" s="196"/>
    </row>
    <row r="44" spans="1:67" ht="16.5" customHeight="1" x14ac:dyDescent="0.25">
      <c r="A44" s="54" t="s">
        <v>94</v>
      </c>
      <c r="B44" s="54" t="s">
        <v>95</v>
      </c>
      <c r="C44" s="31">
        <v>4301190046</v>
      </c>
      <c r="D44" s="218">
        <v>4607111038951</v>
      </c>
      <c r="E44" s="208"/>
      <c r="F44" s="199">
        <v>0.2</v>
      </c>
      <c r="G44" s="32">
        <v>6</v>
      </c>
      <c r="H44" s="199">
        <v>1.2</v>
      </c>
      <c r="I44" s="199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3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7"/>
      <c r="Q44" s="207"/>
      <c r="R44" s="207"/>
      <c r="S44" s="208"/>
      <c r="T44" s="34"/>
      <c r="U44" s="34"/>
      <c r="V44" s="35" t="s">
        <v>66</v>
      </c>
      <c r="W44" s="200">
        <v>10</v>
      </c>
      <c r="X44" s="201">
        <f t="shared" ref="X44:X49" si="0">IFERROR(IF(W44="","",W44),"")</f>
        <v>10</v>
      </c>
      <c r="Y44" s="36">
        <f t="shared" ref="Y44:Y49" si="1">IFERROR(IF(W44="","",W44*0.0095),"")</f>
        <v>9.5000000000000001E-2</v>
      </c>
      <c r="Z44" s="56"/>
      <c r="AA44" s="57"/>
      <c r="AE44" s="67"/>
      <c r="BB44" s="77" t="s">
        <v>75</v>
      </c>
      <c r="BL44" s="67">
        <f t="shared" ref="BL44:BL49" si="2">IFERROR(W44*I44,"0")</f>
        <v>15.918000000000001</v>
      </c>
      <c r="BM44" s="67">
        <f t="shared" ref="BM44:BM49" si="3">IFERROR(X44*I44,"0")</f>
        <v>15.918000000000001</v>
      </c>
      <c r="BN44" s="67">
        <f t="shared" ref="BN44:BN49" si="4">IFERROR(W44/J44,"0")</f>
        <v>7.6923076923076927E-2</v>
      </c>
      <c r="BO44" s="67">
        <f t="shared" ref="BO44:BO49" si="5">IFERROR(X44/J44,"0")</f>
        <v>7.6923076923076927E-2</v>
      </c>
    </row>
    <row r="45" spans="1:67" ht="16.5" customHeight="1" x14ac:dyDescent="0.25">
      <c r="A45" s="54" t="s">
        <v>97</v>
      </c>
      <c r="B45" s="54" t="s">
        <v>98</v>
      </c>
      <c r="C45" s="31">
        <v>4301190010</v>
      </c>
      <c r="D45" s="218">
        <v>4607111037596</v>
      </c>
      <c r="E45" s="208"/>
      <c r="F45" s="199">
        <v>0.2</v>
      </c>
      <c r="G45" s="32">
        <v>6</v>
      </c>
      <c r="H45" s="199">
        <v>1.2</v>
      </c>
      <c r="I45" s="199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3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7"/>
      <c r="Q45" s="207"/>
      <c r="R45" s="207"/>
      <c r="S45" s="208"/>
      <c r="T45" s="34"/>
      <c r="U45" s="34"/>
      <c r="V45" s="35" t="s">
        <v>66</v>
      </c>
      <c r="W45" s="200">
        <v>0</v>
      </c>
      <c r="X45" s="201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99</v>
      </c>
      <c r="B46" s="54" t="s">
        <v>100</v>
      </c>
      <c r="C46" s="31">
        <v>4301190047</v>
      </c>
      <c r="D46" s="218">
        <v>4607111038579</v>
      </c>
      <c r="E46" s="208"/>
      <c r="F46" s="199">
        <v>0.2</v>
      </c>
      <c r="G46" s="32">
        <v>6</v>
      </c>
      <c r="H46" s="199">
        <v>1.2</v>
      </c>
      <c r="I46" s="199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56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7"/>
      <c r="Q46" s="207"/>
      <c r="R46" s="207"/>
      <c r="S46" s="208"/>
      <c r="T46" s="34"/>
      <c r="U46" s="34"/>
      <c r="V46" s="35" t="s">
        <v>66</v>
      </c>
      <c r="W46" s="200">
        <v>0</v>
      </c>
      <c r="X46" s="201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101</v>
      </c>
      <c r="B47" s="54" t="s">
        <v>102</v>
      </c>
      <c r="C47" s="31">
        <v>4301190022</v>
      </c>
      <c r="D47" s="218">
        <v>4607111037053</v>
      </c>
      <c r="E47" s="208"/>
      <c r="F47" s="199">
        <v>0.2</v>
      </c>
      <c r="G47" s="32">
        <v>6</v>
      </c>
      <c r="H47" s="199">
        <v>1.2</v>
      </c>
      <c r="I47" s="199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4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7"/>
      <c r="Q47" s="207"/>
      <c r="R47" s="207"/>
      <c r="S47" s="208"/>
      <c r="T47" s="34"/>
      <c r="U47" s="34"/>
      <c r="V47" s="35" t="s">
        <v>66</v>
      </c>
      <c r="W47" s="200">
        <v>0</v>
      </c>
      <c r="X47" s="201">
        <f t="shared" si="0"/>
        <v>0</v>
      </c>
      <c r="Y47" s="36">
        <f t="shared" si="1"/>
        <v>0</v>
      </c>
      <c r="Z47" s="56"/>
      <c r="AA47" s="57"/>
      <c r="AE47" s="67"/>
      <c r="BB47" s="80" t="s">
        <v>75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218">
        <v>4607111037060</v>
      </c>
      <c r="E48" s="208"/>
      <c r="F48" s="199">
        <v>0.2</v>
      </c>
      <c r="G48" s="32">
        <v>6</v>
      </c>
      <c r="H48" s="199">
        <v>1.2</v>
      </c>
      <c r="I48" s="199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5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7"/>
      <c r="Q48" s="207"/>
      <c r="R48" s="207"/>
      <c r="S48" s="208"/>
      <c r="T48" s="34"/>
      <c r="U48" s="34"/>
      <c r="V48" s="35" t="s">
        <v>66</v>
      </c>
      <c r="W48" s="200">
        <v>10</v>
      </c>
      <c r="X48" s="201">
        <f t="shared" si="0"/>
        <v>10</v>
      </c>
      <c r="Y48" s="36">
        <f t="shared" si="1"/>
        <v>9.5000000000000001E-2</v>
      </c>
      <c r="Z48" s="56"/>
      <c r="AA48" s="57"/>
      <c r="AE48" s="67"/>
      <c r="BB48" s="81" t="s">
        <v>75</v>
      </c>
      <c r="BL48" s="67">
        <f t="shared" si="2"/>
        <v>15.918000000000001</v>
      </c>
      <c r="BM48" s="67">
        <f t="shared" si="3"/>
        <v>15.918000000000001</v>
      </c>
      <c r="BN48" s="67">
        <f t="shared" si="4"/>
        <v>7.6923076923076927E-2</v>
      </c>
      <c r="BO48" s="67">
        <f t="shared" si="5"/>
        <v>7.6923076923076927E-2</v>
      </c>
    </row>
    <row r="49" spans="1:67" ht="27" customHeight="1" x14ac:dyDescent="0.25">
      <c r="A49" s="54" t="s">
        <v>105</v>
      </c>
      <c r="B49" s="54" t="s">
        <v>106</v>
      </c>
      <c r="C49" s="31">
        <v>4301190049</v>
      </c>
      <c r="D49" s="218">
        <v>4607111038968</v>
      </c>
      <c r="E49" s="208"/>
      <c r="F49" s="199">
        <v>0.2</v>
      </c>
      <c r="G49" s="32">
        <v>6</v>
      </c>
      <c r="H49" s="199">
        <v>1.2</v>
      </c>
      <c r="I49" s="199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1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7"/>
      <c r="Q49" s="207"/>
      <c r="R49" s="207"/>
      <c r="S49" s="208"/>
      <c r="T49" s="34"/>
      <c r="U49" s="34"/>
      <c r="V49" s="35" t="s">
        <v>66</v>
      </c>
      <c r="W49" s="200">
        <v>0</v>
      </c>
      <c r="X49" s="201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3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36"/>
      <c r="O50" s="220" t="s">
        <v>67</v>
      </c>
      <c r="P50" s="221"/>
      <c r="Q50" s="221"/>
      <c r="R50" s="221"/>
      <c r="S50" s="221"/>
      <c r="T50" s="221"/>
      <c r="U50" s="222"/>
      <c r="V50" s="37" t="s">
        <v>66</v>
      </c>
      <c r="W50" s="202">
        <f>IFERROR(SUM(W44:W49),"0")</f>
        <v>20</v>
      </c>
      <c r="X50" s="202">
        <f>IFERROR(SUM(X44:X49),"0")</f>
        <v>20</v>
      </c>
      <c r="Y50" s="202">
        <f>IFERROR(IF(Y44="",0,Y44),"0")+IFERROR(IF(Y45="",0,Y45),"0")+IFERROR(IF(Y46="",0,Y46),"0")+IFERROR(IF(Y47="",0,Y47),"0")+IFERROR(IF(Y48="",0,Y48),"0")+IFERROR(IF(Y49="",0,Y49),"0")</f>
        <v>0.19</v>
      </c>
      <c r="Z50" s="203"/>
      <c r="AA50" s="203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36"/>
      <c r="O51" s="220" t="s">
        <v>67</v>
      </c>
      <c r="P51" s="221"/>
      <c r="Q51" s="221"/>
      <c r="R51" s="221"/>
      <c r="S51" s="221"/>
      <c r="T51" s="221"/>
      <c r="U51" s="222"/>
      <c r="V51" s="37" t="s">
        <v>68</v>
      </c>
      <c r="W51" s="202">
        <f>IFERROR(SUMPRODUCT(W44:W49*H44:H49),"0")</f>
        <v>24</v>
      </c>
      <c r="X51" s="202">
        <f>IFERROR(SUMPRODUCT(X44:X49*H44:H49),"0")</f>
        <v>24</v>
      </c>
      <c r="Y51" s="37"/>
      <c r="Z51" s="203"/>
      <c r="AA51" s="203"/>
    </row>
    <row r="52" spans="1:67" ht="16.5" customHeight="1" x14ac:dyDescent="0.25">
      <c r="A52" s="216" t="s">
        <v>107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95"/>
      <c r="AA52" s="195"/>
    </row>
    <row r="53" spans="1:67" ht="14.25" customHeight="1" x14ac:dyDescent="0.25">
      <c r="A53" s="204" t="s">
        <v>61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96"/>
      <c r="AA53" s="196"/>
    </row>
    <row r="54" spans="1:67" ht="27" customHeight="1" x14ac:dyDescent="0.25">
      <c r="A54" s="54" t="s">
        <v>108</v>
      </c>
      <c r="B54" s="54" t="s">
        <v>109</v>
      </c>
      <c r="C54" s="31">
        <v>4301070989</v>
      </c>
      <c r="D54" s="218">
        <v>4607111037190</v>
      </c>
      <c r="E54" s="208"/>
      <c r="F54" s="199">
        <v>0.43</v>
      </c>
      <c r="G54" s="32">
        <v>16</v>
      </c>
      <c r="H54" s="199">
        <v>6.88</v>
      </c>
      <c r="I54" s="199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41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7"/>
      <c r="Q54" s="207"/>
      <c r="R54" s="207"/>
      <c r="S54" s="208"/>
      <c r="T54" s="34"/>
      <c r="U54" s="34"/>
      <c r="V54" s="35" t="s">
        <v>66</v>
      </c>
      <c r="W54" s="200">
        <v>0</v>
      </c>
      <c r="X54" s="201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218">
        <v>4607111037183</v>
      </c>
      <c r="E55" s="208"/>
      <c r="F55" s="199">
        <v>0.9</v>
      </c>
      <c r="G55" s="32">
        <v>8</v>
      </c>
      <c r="H55" s="199">
        <v>7.2</v>
      </c>
      <c r="I55" s="199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3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7"/>
      <c r="Q55" s="207"/>
      <c r="R55" s="207"/>
      <c r="S55" s="208"/>
      <c r="T55" s="34"/>
      <c r="U55" s="34"/>
      <c r="V55" s="35" t="s">
        <v>66</v>
      </c>
      <c r="W55" s="200">
        <v>35</v>
      </c>
      <c r="X55" s="201">
        <f t="shared" si="6"/>
        <v>35</v>
      </c>
      <c r="Y55" s="36">
        <f t="shared" si="7"/>
        <v>0.54249999999999998</v>
      </c>
      <c r="Z55" s="56"/>
      <c r="AA55" s="57"/>
      <c r="AE55" s="67"/>
      <c r="BB55" s="84" t="s">
        <v>1</v>
      </c>
      <c r="BL55" s="67">
        <f t="shared" si="8"/>
        <v>262.01</v>
      </c>
      <c r="BM55" s="67">
        <f t="shared" si="9"/>
        <v>262.01</v>
      </c>
      <c r="BN55" s="67">
        <f t="shared" si="10"/>
        <v>0.41666666666666669</v>
      </c>
      <c r="BO55" s="67">
        <f t="shared" si="11"/>
        <v>0.41666666666666669</v>
      </c>
    </row>
    <row r="56" spans="1:67" ht="27" customHeight="1" x14ac:dyDescent="0.25">
      <c r="A56" s="54" t="s">
        <v>112</v>
      </c>
      <c r="B56" s="54" t="s">
        <v>113</v>
      </c>
      <c r="C56" s="31">
        <v>4301070970</v>
      </c>
      <c r="D56" s="218">
        <v>4607111037091</v>
      </c>
      <c r="E56" s="208"/>
      <c r="F56" s="199">
        <v>0.43</v>
      </c>
      <c r="G56" s="32">
        <v>16</v>
      </c>
      <c r="H56" s="199">
        <v>6.88</v>
      </c>
      <c r="I56" s="199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3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7"/>
      <c r="Q56" s="207"/>
      <c r="R56" s="207"/>
      <c r="S56" s="208"/>
      <c r="T56" s="34"/>
      <c r="U56" s="34"/>
      <c r="V56" s="35" t="s">
        <v>66</v>
      </c>
      <c r="W56" s="200">
        <v>0</v>
      </c>
      <c r="X56" s="201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114</v>
      </c>
      <c r="B57" s="54" t="s">
        <v>115</v>
      </c>
      <c r="C57" s="31">
        <v>4301070971</v>
      </c>
      <c r="D57" s="218">
        <v>4607111036902</v>
      </c>
      <c r="E57" s="208"/>
      <c r="F57" s="199">
        <v>0.9</v>
      </c>
      <c r="G57" s="32">
        <v>8</v>
      </c>
      <c r="H57" s="199">
        <v>7.2</v>
      </c>
      <c r="I57" s="199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7"/>
      <c r="Q57" s="207"/>
      <c r="R57" s="207"/>
      <c r="S57" s="208"/>
      <c r="T57" s="34"/>
      <c r="U57" s="34"/>
      <c r="V57" s="35" t="s">
        <v>66</v>
      </c>
      <c r="W57" s="200">
        <v>25</v>
      </c>
      <c r="X57" s="201">
        <f t="shared" si="6"/>
        <v>25</v>
      </c>
      <c r="Y57" s="36">
        <f t="shared" si="7"/>
        <v>0.38750000000000001</v>
      </c>
      <c r="Z57" s="56"/>
      <c r="AA57" s="57"/>
      <c r="AE57" s="67"/>
      <c r="BB57" s="86" t="s">
        <v>1</v>
      </c>
      <c r="BL57" s="67">
        <f t="shared" si="8"/>
        <v>185.75</v>
      </c>
      <c r="BM57" s="67">
        <f t="shared" si="9"/>
        <v>185.75</v>
      </c>
      <c r="BN57" s="67">
        <f t="shared" si="10"/>
        <v>0.29761904761904762</v>
      </c>
      <c r="BO57" s="67">
        <f t="shared" si="11"/>
        <v>0.29761904761904762</v>
      </c>
    </row>
    <row r="58" spans="1:67" ht="27" customHeight="1" x14ac:dyDescent="0.25">
      <c r="A58" s="54" t="s">
        <v>116</v>
      </c>
      <c r="B58" s="54" t="s">
        <v>117</v>
      </c>
      <c r="C58" s="31">
        <v>4301070969</v>
      </c>
      <c r="D58" s="218">
        <v>4607111036858</v>
      </c>
      <c r="E58" s="208"/>
      <c r="F58" s="199">
        <v>0.43</v>
      </c>
      <c r="G58" s="32">
        <v>16</v>
      </c>
      <c r="H58" s="199">
        <v>6.88</v>
      </c>
      <c r="I58" s="199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8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7"/>
      <c r="Q58" s="207"/>
      <c r="R58" s="207"/>
      <c r="S58" s="208"/>
      <c r="T58" s="34"/>
      <c r="U58" s="34"/>
      <c r="V58" s="35" t="s">
        <v>66</v>
      </c>
      <c r="W58" s="200">
        <v>15</v>
      </c>
      <c r="X58" s="201">
        <f t="shared" si="6"/>
        <v>15</v>
      </c>
      <c r="Y58" s="36">
        <f t="shared" si="7"/>
        <v>0.23249999999999998</v>
      </c>
      <c r="Z58" s="56"/>
      <c r="AA58" s="57"/>
      <c r="AE58" s="67"/>
      <c r="BB58" s="87" t="s">
        <v>1</v>
      </c>
      <c r="BL58" s="67">
        <f t="shared" si="8"/>
        <v>107.994</v>
      </c>
      <c r="BM58" s="67">
        <f t="shared" si="9"/>
        <v>107.994</v>
      </c>
      <c r="BN58" s="67">
        <f t="shared" si="10"/>
        <v>0.17857142857142858</v>
      </c>
      <c r="BO58" s="67">
        <f t="shared" si="11"/>
        <v>0.17857142857142858</v>
      </c>
    </row>
    <row r="59" spans="1:67" ht="27" customHeight="1" x14ac:dyDescent="0.25">
      <c r="A59" s="54" t="s">
        <v>118</v>
      </c>
      <c r="B59" s="54" t="s">
        <v>119</v>
      </c>
      <c r="C59" s="31">
        <v>4301070968</v>
      </c>
      <c r="D59" s="218">
        <v>4607111036889</v>
      </c>
      <c r="E59" s="208"/>
      <c r="F59" s="199">
        <v>0.9</v>
      </c>
      <c r="G59" s="32">
        <v>8</v>
      </c>
      <c r="H59" s="199">
        <v>7.2</v>
      </c>
      <c r="I59" s="199">
        <v>7.4859999999999998</v>
      </c>
      <c r="J59" s="32">
        <v>84</v>
      </c>
      <c r="K59" s="32" t="s">
        <v>64</v>
      </c>
      <c r="L59" s="33" t="s">
        <v>65</v>
      </c>
      <c r="M59" s="33"/>
      <c r="N59" s="32">
        <v>180</v>
      </c>
      <c r="O59" s="3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7"/>
      <c r="Q59" s="207"/>
      <c r="R59" s="207"/>
      <c r="S59" s="208"/>
      <c r="T59" s="34"/>
      <c r="U59" s="34"/>
      <c r="V59" s="35" t="s">
        <v>66</v>
      </c>
      <c r="W59" s="200">
        <v>45</v>
      </c>
      <c r="X59" s="201">
        <f t="shared" si="6"/>
        <v>45</v>
      </c>
      <c r="Y59" s="36">
        <f t="shared" si="7"/>
        <v>0.69750000000000001</v>
      </c>
      <c r="Z59" s="56"/>
      <c r="AA59" s="57"/>
      <c r="AE59" s="67"/>
      <c r="BB59" s="88" t="s">
        <v>1</v>
      </c>
      <c r="BL59" s="67">
        <f t="shared" si="8"/>
        <v>336.87</v>
      </c>
      <c r="BM59" s="67">
        <f t="shared" si="9"/>
        <v>336.87</v>
      </c>
      <c r="BN59" s="67">
        <f t="shared" si="10"/>
        <v>0.5357142857142857</v>
      </c>
      <c r="BO59" s="67">
        <f t="shared" si="11"/>
        <v>0.5357142857142857</v>
      </c>
    </row>
    <row r="60" spans="1:67" x14ac:dyDescent="0.2">
      <c r="A60" s="23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36"/>
      <c r="O60" s="220" t="s">
        <v>67</v>
      </c>
      <c r="P60" s="221"/>
      <c r="Q60" s="221"/>
      <c r="R60" s="221"/>
      <c r="S60" s="221"/>
      <c r="T60" s="221"/>
      <c r="U60" s="222"/>
      <c r="V60" s="37" t="s">
        <v>66</v>
      </c>
      <c r="W60" s="202">
        <f>IFERROR(SUM(W54:W59),"0")</f>
        <v>120</v>
      </c>
      <c r="X60" s="202">
        <f>IFERROR(SUM(X54:X59),"0")</f>
        <v>120</v>
      </c>
      <c r="Y60" s="202">
        <f>IFERROR(IF(Y54="",0,Y54),"0")+IFERROR(IF(Y55="",0,Y55),"0")+IFERROR(IF(Y56="",0,Y56),"0")+IFERROR(IF(Y57="",0,Y57),"0")+IFERROR(IF(Y58="",0,Y58),"0")+IFERROR(IF(Y59="",0,Y59),"0")</f>
        <v>1.8599999999999999</v>
      </c>
      <c r="Z60" s="203"/>
      <c r="AA60" s="203"/>
    </row>
    <row r="61" spans="1:67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36"/>
      <c r="O61" s="220" t="s">
        <v>67</v>
      </c>
      <c r="P61" s="221"/>
      <c r="Q61" s="221"/>
      <c r="R61" s="221"/>
      <c r="S61" s="221"/>
      <c r="T61" s="221"/>
      <c r="U61" s="222"/>
      <c r="V61" s="37" t="s">
        <v>68</v>
      </c>
      <c r="W61" s="202">
        <f>IFERROR(SUMPRODUCT(W54:W59*H54:H59),"0")</f>
        <v>859.2</v>
      </c>
      <c r="X61" s="202">
        <f>IFERROR(SUMPRODUCT(X54:X59*H54:H59),"0")</f>
        <v>859.2</v>
      </c>
      <c r="Y61" s="37"/>
      <c r="Z61" s="203"/>
      <c r="AA61" s="203"/>
    </row>
    <row r="62" spans="1:67" ht="16.5" customHeight="1" x14ac:dyDescent="0.25">
      <c r="A62" s="216" t="s">
        <v>120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195"/>
      <c r="AA62" s="195"/>
    </row>
    <row r="63" spans="1:67" ht="14.25" customHeight="1" x14ac:dyDescent="0.25">
      <c r="A63" s="204" t="s">
        <v>61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96"/>
      <c r="AA63" s="196"/>
    </row>
    <row r="64" spans="1:67" ht="27" customHeight="1" x14ac:dyDescent="0.25">
      <c r="A64" s="54" t="s">
        <v>121</v>
      </c>
      <c r="B64" s="54" t="s">
        <v>122</v>
      </c>
      <c r="C64" s="31">
        <v>4301070977</v>
      </c>
      <c r="D64" s="218">
        <v>4607111037411</v>
      </c>
      <c r="E64" s="208"/>
      <c r="F64" s="199">
        <v>2.7</v>
      </c>
      <c r="G64" s="32">
        <v>1</v>
      </c>
      <c r="H64" s="199">
        <v>2.7</v>
      </c>
      <c r="I64" s="199">
        <v>2.8132000000000001</v>
      </c>
      <c r="J64" s="32">
        <v>234</v>
      </c>
      <c r="K64" s="32" t="s">
        <v>123</v>
      </c>
      <c r="L64" s="33" t="s">
        <v>65</v>
      </c>
      <c r="M64" s="33"/>
      <c r="N64" s="32">
        <v>180</v>
      </c>
      <c r="O64" s="40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7"/>
      <c r="Q64" s="207"/>
      <c r="R64" s="207"/>
      <c r="S64" s="208"/>
      <c r="T64" s="34"/>
      <c r="U64" s="34"/>
      <c r="V64" s="35" t="s">
        <v>66</v>
      </c>
      <c r="W64" s="200">
        <v>0</v>
      </c>
      <c r="X64" s="201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124</v>
      </c>
      <c r="B65" s="54" t="s">
        <v>125</v>
      </c>
      <c r="C65" s="31">
        <v>4301070981</v>
      </c>
      <c r="D65" s="218">
        <v>4607111036728</v>
      </c>
      <c r="E65" s="208"/>
      <c r="F65" s="199">
        <v>5</v>
      </c>
      <c r="G65" s="32">
        <v>1</v>
      </c>
      <c r="H65" s="199">
        <v>5</v>
      </c>
      <c r="I65" s="199">
        <v>5.2131999999999996</v>
      </c>
      <c r="J65" s="32">
        <v>144</v>
      </c>
      <c r="K65" s="32" t="s">
        <v>64</v>
      </c>
      <c r="L65" s="33" t="s">
        <v>65</v>
      </c>
      <c r="M65" s="33"/>
      <c r="N65" s="32">
        <v>180</v>
      </c>
      <c r="O65" s="22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7"/>
      <c r="Q65" s="207"/>
      <c r="R65" s="207"/>
      <c r="S65" s="208"/>
      <c r="T65" s="34"/>
      <c r="U65" s="34"/>
      <c r="V65" s="35" t="s">
        <v>66</v>
      </c>
      <c r="W65" s="200">
        <v>80</v>
      </c>
      <c r="X65" s="201">
        <f>IFERROR(IF(W65="","",W65),"")</f>
        <v>80</v>
      </c>
      <c r="Y65" s="36">
        <f>IFERROR(IF(W65="","",W65*0.00866),"")</f>
        <v>0.69279999999999997</v>
      </c>
      <c r="Z65" s="56"/>
      <c r="AA65" s="57"/>
      <c r="AE65" s="67"/>
      <c r="BB65" s="90" t="s">
        <v>1</v>
      </c>
      <c r="BL65" s="67">
        <f>IFERROR(W65*I65,"0")</f>
        <v>417.05599999999998</v>
      </c>
      <c r="BM65" s="67">
        <f>IFERROR(X65*I65,"0")</f>
        <v>417.05599999999998</v>
      </c>
      <c r="BN65" s="67">
        <f>IFERROR(W65/J65,"0")</f>
        <v>0.55555555555555558</v>
      </c>
      <c r="BO65" s="67">
        <f>IFERROR(X65/J65,"0")</f>
        <v>0.55555555555555558</v>
      </c>
    </row>
    <row r="66" spans="1:67" x14ac:dyDescent="0.2">
      <c r="A66" s="235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36"/>
      <c r="O66" s="220" t="s">
        <v>67</v>
      </c>
      <c r="P66" s="221"/>
      <c r="Q66" s="221"/>
      <c r="R66" s="221"/>
      <c r="S66" s="221"/>
      <c r="T66" s="221"/>
      <c r="U66" s="222"/>
      <c r="V66" s="37" t="s">
        <v>66</v>
      </c>
      <c r="W66" s="202">
        <f>IFERROR(SUM(W64:W65),"0")</f>
        <v>80</v>
      </c>
      <c r="X66" s="202">
        <f>IFERROR(SUM(X64:X65),"0")</f>
        <v>80</v>
      </c>
      <c r="Y66" s="202">
        <f>IFERROR(IF(Y64="",0,Y64),"0")+IFERROR(IF(Y65="",0,Y65),"0")</f>
        <v>0.69279999999999997</v>
      </c>
      <c r="Z66" s="203"/>
      <c r="AA66" s="203"/>
    </row>
    <row r="67" spans="1:67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36"/>
      <c r="O67" s="220" t="s">
        <v>67</v>
      </c>
      <c r="P67" s="221"/>
      <c r="Q67" s="221"/>
      <c r="R67" s="221"/>
      <c r="S67" s="221"/>
      <c r="T67" s="221"/>
      <c r="U67" s="222"/>
      <c r="V67" s="37" t="s">
        <v>68</v>
      </c>
      <c r="W67" s="202">
        <f>IFERROR(SUMPRODUCT(W64:W65*H64:H65),"0")</f>
        <v>400</v>
      </c>
      <c r="X67" s="202">
        <f>IFERROR(SUMPRODUCT(X64:X65*H64:H65),"0")</f>
        <v>400</v>
      </c>
      <c r="Y67" s="37"/>
      <c r="Z67" s="203"/>
      <c r="AA67" s="203"/>
    </row>
    <row r="68" spans="1:67" ht="16.5" customHeight="1" x14ac:dyDescent="0.25">
      <c r="A68" s="216" t="s">
        <v>126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195"/>
      <c r="AA68" s="195"/>
    </row>
    <row r="69" spans="1:67" ht="14.25" customHeight="1" x14ac:dyDescent="0.25">
      <c r="A69" s="204" t="s">
        <v>127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96"/>
      <c r="AA69" s="196"/>
    </row>
    <row r="70" spans="1:67" ht="27" customHeight="1" x14ac:dyDescent="0.25">
      <c r="A70" s="54" t="s">
        <v>128</v>
      </c>
      <c r="B70" s="54" t="s">
        <v>129</v>
      </c>
      <c r="C70" s="31">
        <v>4301135113</v>
      </c>
      <c r="D70" s="218">
        <v>4607111033659</v>
      </c>
      <c r="E70" s="208"/>
      <c r="F70" s="199">
        <v>0.3</v>
      </c>
      <c r="G70" s="32">
        <v>12</v>
      </c>
      <c r="H70" s="199">
        <v>3.6</v>
      </c>
      <c r="I70" s="199">
        <v>4.3036000000000003</v>
      </c>
      <c r="J70" s="32">
        <v>70</v>
      </c>
      <c r="K70" s="32" t="s">
        <v>74</v>
      </c>
      <c r="L70" s="33" t="s">
        <v>65</v>
      </c>
      <c r="M70" s="33"/>
      <c r="N70" s="32">
        <v>180</v>
      </c>
      <c r="O70" s="38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7"/>
      <c r="Q70" s="207"/>
      <c r="R70" s="207"/>
      <c r="S70" s="208"/>
      <c r="T70" s="34"/>
      <c r="U70" s="34"/>
      <c r="V70" s="35" t="s">
        <v>66</v>
      </c>
      <c r="W70" s="200">
        <v>0</v>
      </c>
      <c r="X70" s="201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75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35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36"/>
      <c r="O71" s="220" t="s">
        <v>67</v>
      </c>
      <c r="P71" s="221"/>
      <c r="Q71" s="221"/>
      <c r="R71" s="221"/>
      <c r="S71" s="221"/>
      <c r="T71" s="221"/>
      <c r="U71" s="222"/>
      <c r="V71" s="37" t="s">
        <v>66</v>
      </c>
      <c r="W71" s="202">
        <f>IFERROR(SUM(W70:W70),"0")</f>
        <v>0</v>
      </c>
      <c r="X71" s="202">
        <f>IFERROR(SUM(X70:X70),"0")</f>
        <v>0</v>
      </c>
      <c r="Y71" s="202">
        <f>IFERROR(IF(Y70="",0,Y70),"0")</f>
        <v>0</v>
      </c>
      <c r="Z71" s="203"/>
      <c r="AA71" s="203"/>
    </row>
    <row r="72" spans="1:67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36"/>
      <c r="O72" s="220" t="s">
        <v>67</v>
      </c>
      <c r="P72" s="221"/>
      <c r="Q72" s="221"/>
      <c r="R72" s="221"/>
      <c r="S72" s="221"/>
      <c r="T72" s="221"/>
      <c r="U72" s="222"/>
      <c r="V72" s="37" t="s">
        <v>68</v>
      </c>
      <c r="W72" s="202">
        <f>IFERROR(SUMPRODUCT(W70:W70*H70:H70),"0")</f>
        <v>0</v>
      </c>
      <c r="X72" s="202">
        <f>IFERROR(SUMPRODUCT(X70:X70*H70:H70),"0")</f>
        <v>0</v>
      </c>
      <c r="Y72" s="37"/>
      <c r="Z72" s="203"/>
      <c r="AA72" s="203"/>
    </row>
    <row r="73" spans="1:67" ht="16.5" customHeight="1" x14ac:dyDescent="0.25">
      <c r="A73" s="216" t="s">
        <v>130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195"/>
      <c r="AA73" s="195"/>
    </row>
    <row r="74" spans="1:67" ht="14.25" customHeight="1" x14ac:dyDescent="0.25">
      <c r="A74" s="204" t="s">
        <v>131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96"/>
      <c r="AA74" s="196"/>
    </row>
    <row r="75" spans="1:67" ht="27" customHeight="1" x14ac:dyDescent="0.25">
      <c r="A75" s="54" t="s">
        <v>132</v>
      </c>
      <c r="B75" s="54" t="s">
        <v>133</v>
      </c>
      <c r="C75" s="31">
        <v>4301131012</v>
      </c>
      <c r="D75" s="218">
        <v>4607111034137</v>
      </c>
      <c r="E75" s="208"/>
      <c r="F75" s="199">
        <v>0.3</v>
      </c>
      <c r="G75" s="32">
        <v>12</v>
      </c>
      <c r="H75" s="199">
        <v>3.6</v>
      </c>
      <c r="I75" s="199">
        <v>4.3036000000000003</v>
      </c>
      <c r="J75" s="32">
        <v>70</v>
      </c>
      <c r="K75" s="32" t="s">
        <v>74</v>
      </c>
      <c r="L75" s="33" t="s">
        <v>65</v>
      </c>
      <c r="M75" s="33"/>
      <c r="N75" s="32">
        <v>180</v>
      </c>
      <c r="O75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7"/>
      <c r="Q75" s="207"/>
      <c r="R75" s="207"/>
      <c r="S75" s="208"/>
      <c r="T75" s="34"/>
      <c r="U75" s="34"/>
      <c r="V75" s="35" t="s">
        <v>66</v>
      </c>
      <c r="W75" s="200">
        <v>0</v>
      </c>
      <c r="X75" s="201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75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134</v>
      </c>
      <c r="B76" s="54" t="s">
        <v>135</v>
      </c>
      <c r="C76" s="31">
        <v>4301131011</v>
      </c>
      <c r="D76" s="218">
        <v>4607111034120</v>
      </c>
      <c r="E76" s="208"/>
      <c r="F76" s="199">
        <v>0.3</v>
      </c>
      <c r="G76" s="32">
        <v>12</v>
      </c>
      <c r="H76" s="199">
        <v>3.6</v>
      </c>
      <c r="I76" s="199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7"/>
      <c r="Q76" s="207"/>
      <c r="R76" s="207"/>
      <c r="S76" s="208"/>
      <c r="T76" s="34"/>
      <c r="U76" s="34"/>
      <c r="V76" s="35" t="s">
        <v>66</v>
      </c>
      <c r="W76" s="200">
        <v>10</v>
      </c>
      <c r="X76" s="201">
        <f>IFERROR(IF(W76="","",W76),"")</f>
        <v>10</v>
      </c>
      <c r="Y76" s="36">
        <f>IFERROR(IF(W76="","",W76*0.01788),"")</f>
        <v>0.17880000000000001</v>
      </c>
      <c r="Z76" s="56"/>
      <c r="AA76" s="57"/>
      <c r="AE76" s="67"/>
      <c r="BB76" s="93" t="s">
        <v>75</v>
      </c>
      <c r="BL76" s="67">
        <f>IFERROR(W76*I76,"0")</f>
        <v>43.036000000000001</v>
      </c>
      <c r="BM76" s="67">
        <f>IFERROR(X76*I76,"0")</f>
        <v>43.036000000000001</v>
      </c>
      <c r="BN76" s="67">
        <f>IFERROR(W76/J76,"0")</f>
        <v>0.14285714285714285</v>
      </c>
      <c r="BO76" s="67">
        <f>IFERROR(X76/J76,"0")</f>
        <v>0.14285714285714285</v>
      </c>
    </row>
    <row r="77" spans="1:67" x14ac:dyDescent="0.2">
      <c r="A77" s="235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36"/>
      <c r="O77" s="220" t="s">
        <v>67</v>
      </c>
      <c r="P77" s="221"/>
      <c r="Q77" s="221"/>
      <c r="R77" s="221"/>
      <c r="S77" s="221"/>
      <c r="T77" s="221"/>
      <c r="U77" s="222"/>
      <c r="V77" s="37" t="s">
        <v>66</v>
      </c>
      <c r="W77" s="202">
        <f>IFERROR(SUM(W75:W76),"0")</f>
        <v>10</v>
      </c>
      <c r="X77" s="202">
        <f>IFERROR(SUM(X75:X76),"0")</f>
        <v>10</v>
      </c>
      <c r="Y77" s="202">
        <f>IFERROR(IF(Y75="",0,Y75),"0")+IFERROR(IF(Y76="",0,Y76),"0")</f>
        <v>0.17880000000000001</v>
      </c>
      <c r="Z77" s="203"/>
      <c r="AA77" s="203"/>
    </row>
    <row r="78" spans="1:67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36"/>
      <c r="O78" s="220" t="s">
        <v>67</v>
      </c>
      <c r="P78" s="221"/>
      <c r="Q78" s="221"/>
      <c r="R78" s="221"/>
      <c r="S78" s="221"/>
      <c r="T78" s="221"/>
      <c r="U78" s="222"/>
      <c r="V78" s="37" t="s">
        <v>68</v>
      </c>
      <c r="W78" s="202">
        <f>IFERROR(SUMPRODUCT(W75:W76*H75:H76),"0")</f>
        <v>36</v>
      </c>
      <c r="X78" s="202">
        <f>IFERROR(SUMPRODUCT(X75:X76*H75:H76),"0")</f>
        <v>36</v>
      </c>
      <c r="Y78" s="37"/>
      <c r="Z78" s="203"/>
      <c r="AA78" s="203"/>
    </row>
    <row r="79" spans="1:67" ht="16.5" customHeight="1" x14ac:dyDescent="0.25">
      <c r="A79" s="216" t="s">
        <v>136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195"/>
      <c r="AA79" s="195"/>
    </row>
    <row r="80" spans="1:67" ht="14.25" customHeight="1" x14ac:dyDescent="0.25">
      <c r="A80" s="204" t="s">
        <v>127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96"/>
      <c r="AA80" s="196"/>
    </row>
    <row r="81" spans="1:67" ht="27" customHeight="1" x14ac:dyDescent="0.25">
      <c r="A81" s="54" t="s">
        <v>137</v>
      </c>
      <c r="B81" s="54" t="s">
        <v>138</v>
      </c>
      <c r="C81" s="31">
        <v>4301135053</v>
      </c>
      <c r="D81" s="218">
        <v>4607111036407</v>
      </c>
      <c r="E81" s="208"/>
      <c r="F81" s="199">
        <v>0.3</v>
      </c>
      <c r="G81" s="32">
        <v>14</v>
      </c>
      <c r="H81" s="199">
        <v>4.2</v>
      </c>
      <c r="I81" s="199">
        <v>4.5292000000000003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7"/>
      <c r="Q81" s="207"/>
      <c r="R81" s="207"/>
      <c r="S81" s="208"/>
      <c r="T81" s="34"/>
      <c r="U81" s="34"/>
      <c r="V81" s="35" t="s">
        <v>66</v>
      </c>
      <c r="W81" s="200">
        <v>0</v>
      </c>
      <c r="X81" s="201">
        <f t="shared" ref="X81:X88" si="12">IFERROR(IF(W81="","",W81),"")</f>
        <v>0</v>
      </c>
      <c r="Y81" s="36">
        <f t="shared" ref="Y81:Y88" si="13">IFERROR(IF(W81="","",W81*0.01788),"")</f>
        <v>0</v>
      </c>
      <c r="Z81" s="56"/>
      <c r="AA81" s="57"/>
      <c r="AE81" s="67"/>
      <c r="BB81" s="94" t="s">
        <v>75</v>
      </c>
      <c r="BL81" s="67">
        <f t="shared" ref="BL81:BL88" si="14">IFERROR(W81*I81,"0")</f>
        <v>0</v>
      </c>
      <c r="BM81" s="67">
        <f t="shared" ref="BM81:BM88" si="15">IFERROR(X81*I81,"0")</f>
        <v>0</v>
      </c>
      <c r="BN81" s="67">
        <f t="shared" ref="BN81:BN88" si="16">IFERROR(W81/J81,"0")</f>
        <v>0</v>
      </c>
      <c r="BO81" s="67">
        <f t="shared" ref="BO81:BO88" si="17">IFERROR(X81/J81,"0")</f>
        <v>0</v>
      </c>
    </row>
    <row r="82" spans="1:67" ht="16.5" customHeight="1" x14ac:dyDescent="0.25">
      <c r="A82" s="54" t="s">
        <v>139</v>
      </c>
      <c r="B82" s="54" t="s">
        <v>140</v>
      </c>
      <c r="C82" s="31">
        <v>4301135122</v>
      </c>
      <c r="D82" s="218">
        <v>4607111033628</v>
      </c>
      <c r="E82" s="208"/>
      <c r="F82" s="199">
        <v>0.3</v>
      </c>
      <c r="G82" s="32">
        <v>12</v>
      </c>
      <c r="H82" s="199">
        <v>3.6</v>
      </c>
      <c r="I82" s="199">
        <v>4.3036000000000003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7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7"/>
      <c r="Q82" s="207"/>
      <c r="R82" s="207"/>
      <c r="S82" s="208"/>
      <c r="T82" s="34"/>
      <c r="U82" s="34"/>
      <c r="V82" s="35" t="s">
        <v>66</v>
      </c>
      <c r="W82" s="200">
        <v>10</v>
      </c>
      <c r="X82" s="201">
        <f t="shared" si="12"/>
        <v>10</v>
      </c>
      <c r="Y82" s="36">
        <f t="shared" si="13"/>
        <v>0.17880000000000001</v>
      </c>
      <c r="Z82" s="56"/>
      <c r="AA82" s="57"/>
      <c r="AE82" s="67"/>
      <c r="BB82" s="95" t="s">
        <v>75</v>
      </c>
      <c r="BL82" s="67">
        <f t="shared" si="14"/>
        <v>43.036000000000001</v>
      </c>
      <c r="BM82" s="67">
        <f t="shared" si="15"/>
        <v>43.036000000000001</v>
      </c>
      <c r="BN82" s="67">
        <f t="shared" si="16"/>
        <v>0.14285714285714285</v>
      </c>
      <c r="BO82" s="67">
        <f t="shared" si="17"/>
        <v>0.14285714285714285</v>
      </c>
    </row>
    <row r="83" spans="1:67" ht="27" customHeight="1" x14ac:dyDescent="0.25">
      <c r="A83" s="54" t="s">
        <v>141</v>
      </c>
      <c r="B83" s="54" t="s">
        <v>142</v>
      </c>
      <c r="C83" s="31">
        <v>4301130400</v>
      </c>
      <c r="D83" s="218">
        <v>4607111033451</v>
      </c>
      <c r="E83" s="208"/>
      <c r="F83" s="199">
        <v>0.3</v>
      </c>
      <c r="G83" s="32">
        <v>12</v>
      </c>
      <c r="H83" s="199">
        <v>3.6</v>
      </c>
      <c r="I83" s="199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9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7"/>
      <c r="Q83" s="207"/>
      <c r="R83" s="207"/>
      <c r="S83" s="208"/>
      <c r="T83" s="34"/>
      <c r="U83" s="34"/>
      <c r="V83" s="35" t="s">
        <v>66</v>
      </c>
      <c r="W83" s="200">
        <v>0</v>
      </c>
      <c r="X83" s="201">
        <f t="shared" si="12"/>
        <v>0</v>
      </c>
      <c r="Y83" s="36">
        <f t="shared" si="13"/>
        <v>0</v>
      </c>
      <c r="Z83" s="56"/>
      <c r="AA83" s="57"/>
      <c r="AE83" s="67"/>
      <c r="BB83" s="96" t="s">
        <v>75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141</v>
      </c>
      <c r="B84" s="54" t="s">
        <v>143</v>
      </c>
      <c r="C84" s="31">
        <v>4301135292</v>
      </c>
      <c r="D84" s="218">
        <v>4607111033451</v>
      </c>
      <c r="E84" s="208"/>
      <c r="F84" s="199">
        <v>0.3</v>
      </c>
      <c r="G84" s="32">
        <v>12</v>
      </c>
      <c r="H84" s="199">
        <v>3.6</v>
      </c>
      <c r="I84" s="199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5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07"/>
      <c r="Q84" s="207"/>
      <c r="R84" s="207"/>
      <c r="S84" s="208"/>
      <c r="T84" s="34"/>
      <c r="U84" s="34"/>
      <c r="V84" s="35" t="s">
        <v>66</v>
      </c>
      <c r="W84" s="200">
        <v>70</v>
      </c>
      <c r="X84" s="201">
        <f t="shared" si="12"/>
        <v>70</v>
      </c>
      <c r="Y84" s="36">
        <f t="shared" si="13"/>
        <v>1.2516</v>
      </c>
      <c r="Z84" s="56"/>
      <c r="AA84" s="57"/>
      <c r="AE84" s="67"/>
      <c r="BB84" s="97" t="s">
        <v>75</v>
      </c>
      <c r="BL84" s="67">
        <f t="shared" si="14"/>
        <v>301.25200000000001</v>
      </c>
      <c r="BM84" s="67">
        <f t="shared" si="15"/>
        <v>301.25200000000001</v>
      </c>
      <c r="BN84" s="67">
        <f t="shared" si="16"/>
        <v>1</v>
      </c>
      <c r="BO84" s="67">
        <f t="shared" si="17"/>
        <v>1</v>
      </c>
    </row>
    <row r="85" spans="1:67" ht="27" customHeight="1" x14ac:dyDescent="0.25">
      <c r="A85" s="54" t="s">
        <v>144</v>
      </c>
      <c r="B85" s="54" t="s">
        <v>145</v>
      </c>
      <c r="C85" s="31">
        <v>4301135120</v>
      </c>
      <c r="D85" s="218">
        <v>4607111035141</v>
      </c>
      <c r="E85" s="208"/>
      <c r="F85" s="199">
        <v>0.3</v>
      </c>
      <c r="G85" s="32">
        <v>12</v>
      </c>
      <c r="H85" s="199">
        <v>3.6</v>
      </c>
      <c r="I85" s="199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3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07"/>
      <c r="Q85" s="207"/>
      <c r="R85" s="207"/>
      <c r="S85" s="208"/>
      <c r="T85" s="34"/>
      <c r="U85" s="34"/>
      <c r="V85" s="35" t="s">
        <v>66</v>
      </c>
      <c r="W85" s="200">
        <v>0</v>
      </c>
      <c r="X85" s="201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4301135111</v>
      </c>
      <c r="D86" s="218">
        <v>4607111035028</v>
      </c>
      <c r="E86" s="208"/>
      <c r="F86" s="199">
        <v>0.48</v>
      </c>
      <c r="G86" s="32">
        <v>8</v>
      </c>
      <c r="H86" s="199">
        <v>3.84</v>
      </c>
      <c r="I86" s="199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8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07"/>
      <c r="Q86" s="207"/>
      <c r="R86" s="207"/>
      <c r="S86" s="208"/>
      <c r="T86" s="34"/>
      <c r="U86" s="34"/>
      <c r="V86" s="35" t="s">
        <v>66</v>
      </c>
      <c r="W86" s="200">
        <v>0</v>
      </c>
      <c r="X86" s="201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148</v>
      </c>
      <c r="B87" s="54" t="s">
        <v>149</v>
      </c>
      <c r="C87" s="31">
        <v>4301135109</v>
      </c>
      <c r="D87" s="218">
        <v>4607111033444</v>
      </c>
      <c r="E87" s="208"/>
      <c r="F87" s="199">
        <v>0.3</v>
      </c>
      <c r="G87" s="32">
        <v>12</v>
      </c>
      <c r="H87" s="199">
        <v>3.6</v>
      </c>
      <c r="I87" s="199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1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07"/>
      <c r="Q87" s="207"/>
      <c r="R87" s="207"/>
      <c r="S87" s="208"/>
      <c r="T87" s="34"/>
      <c r="U87" s="34"/>
      <c r="V87" s="35" t="s">
        <v>66</v>
      </c>
      <c r="W87" s="200">
        <v>0</v>
      </c>
      <c r="X87" s="201">
        <f t="shared" si="12"/>
        <v>0</v>
      </c>
      <c r="Y87" s="36">
        <f t="shared" si="13"/>
        <v>0</v>
      </c>
      <c r="Z87" s="56"/>
      <c r="AA87" s="57"/>
      <c r="AE87" s="67"/>
      <c r="BB87" s="100" t="s">
        <v>75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ht="27" customHeight="1" x14ac:dyDescent="0.25">
      <c r="A88" s="54" t="s">
        <v>148</v>
      </c>
      <c r="B88" s="54" t="s">
        <v>150</v>
      </c>
      <c r="C88" s="31">
        <v>4301135296</v>
      </c>
      <c r="D88" s="218">
        <v>4607111033444</v>
      </c>
      <c r="E88" s="208"/>
      <c r="F88" s="199">
        <v>0.3</v>
      </c>
      <c r="G88" s="32">
        <v>12</v>
      </c>
      <c r="H88" s="199">
        <v>3.6</v>
      </c>
      <c r="I88" s="199">
        <v>4.3036000000000003</v>
      </c>
      <c r="J88" s="32">
        <v>70</v>
      </c>
      <c r="K88" s="32" t="s">
        <v>74</v>
      </c>
      <c r="L88" s="33" t="s">
        <v>65</v>
      </c>
      <c r="M88" s="33"/>
      <c r="N88" s="32">
        <v>180</v>
      </c>
      <c r="O88" s="32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207"/>
      <c r="Q88" s="207"/>
      <c r="R88" s="207"/>
      <c r="S88" s="208"/>
      <c r="T88" s="34"/>
      <c r="U88" s="34"/>
      <c r="V88" s="35" t="s">
        <v>66</v>
      </c>
      <c r="W88" s="200">
        <v>55</v>
      </c>
      <c r="X88" s="201">
        <f t="shared" si="12"/>
        <v>55</v>
      </c>
      <c r="Y88" s="36">
        <f t="shared" si="13"/>
        <v>0.98340000000000005</v>
      </c>
      <c r="Z88" s="56"/>
      <c r="AA88" s="57"/>
      <c r="AE88" s="67"/>
      <c r="BB88" s="101" t="s">
        <v>75</v>
      </c>
      <c r="BL88" s="67">
        <f t="shared" si="14"/>
        <v>236.69800000000001</v>
      </c>
      <c r="BM88" s="67">
        <f t="shared" si="15"/>
        <v>236.69800000000001</v>
      </c>
      <c r="BN88" s="67">
        <f t="shared" si="16"/>
        <v>0.7857142857142857</v>
      </c>
      <c r="BO88" s="67">
        <f t="shared" si="17"/>
        <v>0.7857142857142857</v>
      </c>
    </row>
    <row r="89" spans="1:67" x14ac:dyDescent="0.2">
      <c r="A89" s="23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36"/>
      <c r="O89" s="220" t="s">
        <v>67</v>
      </c>
      <c r="P89" s="221"/>
      <c r="Q89" s="221"/>
      <c r="R89" s="221"/>
      <c r="S89" s="221"/>
      <c r="T89" s="221"/>
      <c r="U89" s="222"/>
      <c r="V89" s="37" t="s">
        <v>66</v>
      </c>
      <c r="W89" s="202">
        <f>IFERROR(SUM(W81:W88),"0")</f>
        <v>135</v>
      </c>
      <c r="X89" s="202">
        <f>IFERROR(SUM(X81:X88),"0")</f>
        <v>135</v>
      </c>
      <c r="Y89" s="202">
        <f>IFERROR(IF(Y81="",0,Y81),"0")+IFERROR(IF(Y82="",0,Y82),"0")+IFERROR(IF(Y83="",0,Y83),"0")+IFERROR(IF(Y84="",0,Y84),"0")+IFERROR(IF(Y85="",0,Y85),"0")+IFERROR(IF(Y86="",0,Y86),"0")+IFERROR(IF(Y87="",0,Y87),"0")+IFERROR(IF(Y88="",0,Y88),"0")</f>
        <v>2.4138000000000002</v>
      </c>
      <c r="Z89" s="203"/>
      <c r="AA89" s="203"/>
    </row>
    <row r="90" spans="1:67" x14ac:dyDescent="0.2">
      <c r="A90" s="205"/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36"/>
      <c r="O90" s="220" t="s">
        <v>67</v>
      </c>
      <c r="P90" s="221"/>
      <c r="Q90" s="221"/>
      <c r="R90" s="221"/>
      <c r="S90" s="221"/>
      <c r="T90" s="221"/>
      <c r="U90" s="222"/>
      <c r="V90" s="37" t="s">
        <v>68</v>
      </c>
      <c r="W90" s="202">
        <f>IFERROR(SUMPRODUCT(W81:W88*H81:H88),"0")</f>
        <v>486</v>
      </c>
      <c r="X90" s="202">
        <f>IFERROR(SUMPRODUCT(X81:X88*H81:H88),"0")</f>
        <v>486</v>
      </c>
      <c r="Y90" s="37"/>
      <c r="Z90" s="203"/>
      <c r="AA90" s="203"/>
    </row>
    <row r="91" spans="1:67" ht="16.5" customHeight="1" x14ac:dyDescent="0.25">
      <c r="A91" s="216" t="s">
        <v>151</v>
      </c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195"/>
      <c r="AA91" s="195"/>
    </row>
    <row r="92" spans="1:67" ht="14.25" customHeight="1" x14ac:dyDescent="0.25">
      <c r="A92" s="204" t="s">
        <v>151</v>
      </c>
      <c r="B92" s="205"/>
      <c r="C92" s="205"/>
      <c r="D92" s="205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196"/>
      <c r="AA92" s="196"/>
    </row>
    <row r="93" spans="1:67" ht="27" customHeight="1" x14ac:dyDescent="0.25">
      <c r="A93" s="54" t="s">
        <v>152</v>
      </c>
      <c r="B93" s="54" t="s">
        <v>153</v>
      </c>
      <c r="C93" s="31">
        <v>4301136013</v>
      </c>
      <c r="D93" s="218">
        <v>4607025784012</v>
      </c>
      <c r="E93" s="208"/>
      <c r="F93" s="199">
        <v>0.09</v>
      </c>
      <c r="G93" s="32">
        <v>24</v>
      </c>
      <c r="H93" s="199">
        <v>2.16</v>
      </c>
      <c r="I93" s="199">
        <v>2.4912000000000001</v>
      </c>
      <c r="J93" s="32">
        <v>126</v>
      </c>
      <c r="K93" s="32" t="s">
        <v>74</v>
      </c>
      <c r="L93" s="33" t="s">
        <v>65</v>
      </c>
      <c r="M93" s="33"/>
      <c r="N93" s="32">
        <v>180</v>
      </c>
      <c r="O93" s="32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207"/>
      <c r="Q93" s="207"/>
      <c r="R93" s="207"/>
      <c r="S93" s="208"/>
      <c r="T93" s="34"/>
      <c r="U93" s="34"/>
      <c r="V93" s="35" t="s">
        <v>66</v>
      </c>
      <c r="W93" s="200">
        <v>0</v>
      </c>
      <c r="X93" s="201">
        <f>IFERROR(IF(W93="","",W93),"")</f>
        <v>0</v>
      </c>
      <c r="Y93" s="36">
        <f>IFERROR(IF(W93="","",W93*0.00936),"")</f>
        <v>0</v>
      </c>
      <c r="Z93" s="56"/>
      <c r="AA93" s="57"/>
      <c r="AE93" s="67"/>
      <c r="BB93" s="102" t="s">
        <v>75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27" customHeight="1" x14ac:dyDescent="0.25">
      <c r="A94" s="54" t="s">
        <v>154</v>
      </c>
      <c r="B94" s="54" t="s">
        <v>155</v>
      </c>
      <c r="C94" s="31">
        <v>4301136012</v>
      </c>
      <c r="D94" s="218">
        <v>4607025784319</v>
      </c>
      <c r="E94" s="208"/>
      <c r="F94" s="199">
        <v>0.36</v>
      </c>
      <c r="G94" s="32">
        <v>10</v>
      </c>
      <c r="H94" s="199">
        <v>3.6</v>
      </c>
      <c r="I94" s="199">
        <v>4.2439999999999998</v>
      </c>
      <c r="J94" s="32">
        <v>70</v>
      </c>
      <c r="K94" s="32" t="s">
        <v>74</v>
      </c>
      <c r="L94" s="33" t="s">
        <v>65</v>
      </c>
      <c r="M94" s="33"/>
      <c r="N94" s="32">
        <v>180</v>
      </c>
      <c r="O94" s="27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207"/>
      <c r="Q94" s="207"/>
      <c r="R94" s="207"/>
      <c r="S94" s="208"/>
      <c r="T94" s="34"/>
      <c r="U94" s="34"/>
      <c r="V94" s="35" t="s">
        <v>66</v>
      </c>
      <c r="W94" s="200">
        <v>0</v>
      </c>
      <c r="X94" s="201">
        <f>IFERROR(IF(W94="","",W94),"")</f>
        <v>0</v>
      </c>
      <c r="Y94" s="36">
        <f>IFERROR(IF(W94="","",W94*0.01788),"")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ht="16.5" customHeight="1" x14ac:dyDescent="0.25">
      <c r="A95" s="54" t="s">
        <v>156</v>
      </c>
      <c r="B95" s="54" t="s">
        <v>157</v>
      </c>
      <c r="C95" s="31">
        <v>4301136014</v>
      </c>
      <c r="D95" s="218">
        <v>4607111035370</v>
      </c>
      <c r="E95" s="208"/>
      <c r="F95" s="199">
        <v>0.14000000000000001</v>
      </c>
      <c r="G95" s="32">
        <v>22</v>
      </c>
      <c r="H95" s="199">
        <v>3.08</v>
      </c>
      <c r="I95" s="199">
        <v>3.464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5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207"/>
      <c r="Q95" s="207"/>
      <c r="R95" s="207"/>
      <c r="S95" s="208"/>
      <c r="T95" s="34"/>
      <c r="U95" s="34"/>
      <c r="V95" s="35" t="s">
        <v>66</v>
      </c>
      <c r="W95" s="200">
        <v>0</v>
      </c>
      <c r="X95" s="201">
        <f>IFERROR(IF(W95="","",W95),"")</f>
        <v>0</v>
      </c>
      <c r="Y95" s="36">
        <f>IFERROR(IF(W95="","",W95*0.0155),"")</f>
        <v>0</v>
      </c>
      <c r="Z95" s="56"/>
      <c r="AA95" s="57"/>
      <c r="AE95" s="67"/>
      <c r="BB95" s="104" t="s">
        <v>75</v>
      </c>
      <c r="BL95" s="67">
        <f>IFERROR(W95*I95,"0")</f>
        <v>0</v>
      </c>
      <c r="BM95" s="67">
        <f>IFERROR(X95*I95,"0")</f>
        <v>0</v>
      </c>
      <c r="BN95" s="67">
        <f>IFERROR(W95/J95,"0")</f>
        <v>0</v>
      </c>
      <c r="BO95" s="67">
        <f>IFERROR(X95/J95,"0")</f>
        <v>0</v>
      </c>
    </row>
    <row r="96" spans="1:67" x14ac:dyDescent="0.2">
      <c r="A96" s="23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36"/>
      <c r="O96" s="220" t="s">
        <v>67</v>
      </c>
      <c r="P96" s="221"/>
      <c r="Q96" s="221"/>
      <c r="R96" s="221"/>
      <c r="S96" s="221"/>
      <c r="T96" s="221"/>
      <c r="U96" s="222"/>
      <c r="V96" s="37" t="s">
        <v>66</v>
      </c>
      <c r="W96" s="202">
        <f>IFERROR(SUM(W93:W95),"0")</f>
        <v>0</v>
      </c>
      <c r="X96" s="202">
        <f>IFERROR(SUM(X93:X95),"0")</f>
        <v>0</v>
      </c>
      <c r="Y96" s="202">
        <f>IFERROR(IF(Y93="",0,Y93),"0")+IFERROR(IF(Y94="",0,Y94),"0")+IFERROR(IF(Y95="",0,Y95),"0")</f>
        <v>0</v>
      </c>
      <c r="Z96" s="203"/>
      <c r="AA96" s="203"/>
    </row>
    <row r="97" spans="1:67" x14ac:dyDescent="0.2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36"/>
      <c r="O97" s="220" t="s">
        <v>67</v>
      </c>
      <c r="P97" s="221"/>
      <c r="Q97" s="221"/>
      <c r="R97" s="221"/>
      <c r="S97" s="221"/>
      <c r="T97" s="221"/>
      <c r="U97" s="222"/>
      <c r="V97" s="37" t="s">
        <v>68</v>
      </c>
      <c r="W97" s="202">
        <f>IFERROR(SUMPRODUCT(W93:W95*H93:H95),"0")</f>
        <v>0</v>
      </c>
      <c r="X97" s="202">
        <f>IFERROR(SUMPRODUCT(X93:X95*H93:H95),"0")</f>
        <v>0</v>
      </c>
      <c r="Y97" s="37"/>
      <c r="Z97" s="203"/>
      <c r="AA97" s="203"/>
    </row>
    <row r="98" spans="1:67" ht="16.5" customHeight="1" x14ac:dyDescent="0.25">
      <c r="A98" s="216" t="s">
        <v>158</v>
      </c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195"/>
      <c r="AA98" s="195"/>
    </row>
    <row r="99" spans="1:67" ht="14.25" customHeight="1" x14ac:dyDescent="0.25">
      <c r="A99" s="204" t="s">
        <v>61</v>
      </c>
      <c r="B99" s="205"/>
      <c r="C99" s="205"/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196"/>
      <c r="AA99" s="196"/>
    </row>
    <row r="100" spans="1:67" ht="27" customHeight="1" x14ac:dyDescent="0.25">
      <c r="A100" s="54" t="s">
        <v>159</v>
      </c>
      <c r="B100" s="54" t="s">
        <v>160</v>
      </c>
      <c r="C100" s="31">
        <v>4301070975</v>
      </c>
      <c r="D100" s="218">
        <v>4607111033970</v>
      </c>
      <c r="E100" s="208"/>
      <c r="F100" s="199">
        <v>0.43</v>
      </c>
      <c r="G100" s="32">
        <v>16</v>
      </c>
      <c r="H100" s="199">
        <v>6.88</v>
      </c>
      <c r="I100" s="199">
        <v>7.1996000000000002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9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207"/>
      <c r="Q100" s="207"/>
      <c r="R100" s="207"/>
      <c r="S100" s="208"/>
      <c r="T100" s="34"/>
      <c r="U100" s="34"/>
      <c r="V100" s="35" t="s">
        <v>66</v>
      </c>
      <c r="W100" s="200">
        <v>15</v>
      </c>
      <c r="X100" s="201">
        <f>IFERROR(IF(W100="","",W100),"")</f>
        <v>15</v>
      </c>
      <c r="Y100" s="36">
        <f>IFERROR(IF(W100="","",W100*0.0155),"")</f>
        <v>0.23249999999999998</v>
      </c>
      <c r="Z100" s="56"/>
      <c r="AA100" s="57"/>
      <c r="AE100" s="67"/>
      <c r="BB100" s="105" t="s">
        <v>1</v>
      </c>
      <c r="BL100" s="67">
        <f>IFERROR(W100*I100,"0")</f>
        <v>107.994</v>
      </c>
      <c r="BM100" s="67">
        <f>IFERROR(X100*I100,"0")</f>
        <v>107.994</v>
      </c>
      <c r="BN100" s="67">
        <f>IFERROR(W100/J100,"0")</f>
        <v>0.17857142857142858</v>
      </c>
      <c r="BO100" s="67">
        <f>IFERROR(X100/J100,"0")</f>
        <v>0.17857142857142858</v>
      </c>
    </row>
    <row r="101" spans="1:67" ht="27" customHeight="1" x14ac:dyDescent="0.25">
      <c r="A101" s="54" t="s">
        <v>161</v>
      </c>
      <c r="B101" s="54" t="s">
        <v>162</v>
      </c>
      <c r="C101" s="31">
        <v>4301070976</v>
      </c>
      <c r="D101" s="218">
        <v>4607111034144</v>
      </c>
      <c r="E101" s="208"/>
      <c r="F101" s="199">
        <v>0.9</v>
      </c>
      <c r="G101" s="32">
        <v>8</v>
      </c>
      <c r="H101" s="199">
        <v>7.2</v>
      </c>
      <c r="I101" s="199">
        <v>7.4859999999999998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207"/>
      <c r="Q101" s="207"/>
      <c r="R101" s="207"/>
      <c r="S101" s="208"/>
      <c r="T101" s="34"/>
      <c r="U101" s="34"/>
      <c r="V101" s="35" t="s">
        <v>66</v>
      </c>
      <c r="W101" s="200">
        <v>40</v>
      </c>
      <c r="X101" s="201">
        <f>IFERROR(IF(W101="","",W101),"")</f>
        <v>40</v>
      </c>
      <c r="Y101" s="36">
        <f>IFERROR(IF(W101="","",W101*0.0155),"")</f>
        <v>0.62</v>
      </c>
      <c r="Z101" s="56"/>
      <c r="AA101" s="57"/>
      <c r="AE101" s="67"/>
      <c r="BB101" s="106" t="s">
        <v>1</v>
      </c>
      <c r="BL101" s="67">
        <f>IFERROR(W101*I101,"0")</f>
        <v>299.44</v>
      </c>
      <c r="BM101" s="67">
        <f>IFERROR(X101*I101,"0")</f>
        <v>299.44</v>
      </c>
      <c r="BN101" s="67">
        <f>IFERROR(W101/J101,"0")</f>
        <v>0.47619047619047616</v>
      </c>
      <c r="BO101" s="67">
        <f>IFERROR(X101/J101,"0")</f>
        <v>0.47619047619047616</v>
      </c>
    </row>
    <row r="102" spans="1:67" ht="27" customHeight="1" x14ac:dyDescent="0.25">
      <c r="A102" s="54" t="s">
        <v>163</v>
      </c>
      <c r="B102" s="54" t="s">
        <v>164</v>
      </c>
      <c r="C102" s="31">
        <v>4301070973</v>
      </c>
      <c r="D102" s="218">
        <v>4607111033987</v>
      </c>
      <c r="E102" s="208"/>
      <c r="F102" s="199">
        <v>0.43</v>
      </c>
      <c r="G102" s="32">
        <v>16</v>
      </c>
      <c r="H102" s="199">
        <v>6.88</v>
      </c>
      <c r="I102" s="199">
        <v>7.1996000000000002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207"/>
      <c r="Q102" s="207"/>
      <c r="R102" s="207"/>
      <c r="S102" s="208"/>
      <c r="T102" s="34"/>
      <c r="U102" s="34"/>
      <c r="V102" s="35" t="s">
        <v>66</v>
      </c>
      <c r="W102" s="200">
        <v>0</v>
      </c>
      <c r="X102" s="201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ht="27" customHeight="1" x14ac:dyDescent="0.25">
      <c r="A103" s="54" t="s">
        <v>165</v>
      </c>
      <c r="B103" s="54" t="s">
        <v>166</v>
      </c>
      <c r="C103" s="31">
        <v>4301070974</v>
      </c>
      <c r="D103" s="218">
        <v>4607111034151</v>
      </c>
      <c r="E103" s="208"/>
      <c r="F103" s="199">
        <v>0.9</v>
      </c>
      <c r="G103" s="32">
        <v>8</v>
      </c>
      <c r="H103" s="199">
        <v>7.2</v>
      </c>
      <c r="I103" s="199">
        <v>7.4859999999999998</v>
      </c>
      <c r="J103" s="32">
        <v>84</v>
      </c>
      <c r="K103" s="32" t="s">
        <v>64</v>
      </c>
      <c r="L103" s="33" t="s">
        <v>65</v>
      </c>
      <c r="M103" s="33"/>
      <c r="N103" s="32">
        <v>180</v>
      </c>
      <c r="O103" s="30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207"/>
      <c r="Q103" s="207"/>
      <c r="R103" s="207"/>
      <c r="S103" s="208"/>
      <c r="T103" s="34"/>
      <c r="U103" s="34"/>
      <c r="V103" s="35" t="s">
        <v>66</v>
      </c>
      <c r="W103" s="200">
        <v>125</v>
      </c>
      <c r="X103" s="201">
        <f>IFERROR(IF(W103="","",W103),"")</f>
        <v>125</v>
      </c>
      <c r="Y103" s="36">
        <f>IFERROR(IF(W103="","",W103*0.0155),"")</f>
        <v>1.9375</v>
      </c>
      <c r="Z103" s="56"/>
      <c r="AA103" s="57"/>
      <c r="AE103" s="67"/>
      <c r="BB103" s="108" t="s">
        <v>1</v>
      </c>
      <c r="BL103" s="67">
        <f>IFERROR(W103*I103,"0")</f>
        <v>935.75</v>
      </c>
      <c r="BM103" s="67">
        <f>IFERROR(X103*I103,"0")</f>
        <v>935.75</v>
      </c>
      <c r="BN103" s="67">
        <f>IFERROR(W103/J103,"0")</f>
        <v>1.4880952380952381</v>
      </c>
      <c r="BO103" s="67">
        <f>IFERROR(X103/J103,"0")</f>
        <v>1.4880952380952381</v>
      </c>
    </row>
    <row r="104" spans="1:67" ht="27" customHeight="1" x14ac:dyDescent="0.25">
      <c r="A104" s="54" t="s">
        <v>167</v>
      </c>
      <c r="B104" s="54" t="s">
        <v>168</v>
      </c>
      <c r="C104" s="31">
        <v>4301070958</v>
      </c>
      <c r="D104" s="218">
        <v>4607111038098</v>
      </c>
      <c r="E104" s="208"/>
      <c r="F104" s="199">
        <v>0.8</v>
      </c>
      <c r="G104" s="32">
        <v>8</v>
      </c>
      <c r="H104" s="199">
        <v>6.4</v>
      </c>
      <c r="I104" s="199">
        <v>6.6859999999999999</v>
      </c>
      <c r="J104" s="32">
        <v>84</v>
      </c>
      <c r="K104" s="32" t="s">
        <v>64</v>
      </c>
      <c r="L104" s="33" t="s">
        <v>65</v>
      </c>
      <c r="M104" s="33"/>
      <c r="N104" s="32">
        <v>180</v>
      </c>
      <c r="O104" s="25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4" s="207"/>
      <c r="Q104" s="207"/>
      <c r="R104" s="207"/>
      <c r="S104" s="208"/>
      <c r="T104" s="34"/>
      <c r="U104" s="34"/>
      <c r="V104" s="35" t="s">
        <v>66</v>
      </c>
      <c r="W104" s="200">
        <v>0</v>
      </c>
      <c r="X104" s="201">
        <f>IFERROR(IF(W104="","",W104),"")</f>
        <v>0</v>
      </c>
      <c r="Y104" s="36">
        <f>IFERROR(IF(W104="","",W104*0.0155),"")</f>
        <v>0</v>
      </c>
      <c r="Z104" s="56"/>
      <c r="AA104" s="57"/>
      <c r="AE104" s="67"/>
      <c r="BB104" s="109" t="s">
        <v>1</v>
      </c>
      <c r="BL104" s="67">
        <f>IFERROR(W104*I104,"0")</f>
        <v>0</v>
      </c>
      <c r="BM104" s="67">
        <f>IFERROR(X104*I104,"0")</f>
        <v>0</v>
      </c>
      <c r="BN104" s="67">
        <f>IFERROR(W104/J104,"0")</f>
        <v>0</v>
      </c>
      <c r="BO104" s="67">
        <f>IFERROR(X104/J104,"0")</f>
        <v>0</v>
      </c>
    </row>
    <row r="105" spans="1:67" x14ac:dyDescent="0.2">
      <c r="A105" s="23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36"/>
      <c r="O105" s="220" t="s">
        <v>67</v>
      </c>
      <c r="P105" s="221"/>
      <c r="Q105" s="221"/>
      <c r="R105" s="221"/>
      <c r="S105" s="221"/>
      <c r="T105" s="221"/>
      <c r="U105" s="222"/>
      <c r="V105" s="37" t="s">
        <v>66</v>
      </c>
      <c r="W105" s="202">
        <f>IFERROR(SUM(W100:W104),"0")</f>
        <v>180</v>
      </c>
      <c r="X105" s="202">
        <f>IFERROR(SUM(X100:X104),"0")</f>
        <v>180</v>
      </c>
      <c r="Y105" s="202">
        <f>IFERROR(IF(Y100="",0,Y100),"0")+IFERROR(IF(Y101="",0,Y101),"0")+IFERROR(IF(Y102="",0,Y102),"0")+IFERROR(IF(Y103="",0,Y103),"0")+IFERROR(IF(Y104="",0,Y104),"0")</f>
        <v>2.79</v>
      </c>
      <c r="Z105" s="203"/>
      <c r="AA105" s="203"/>
    </row>
    <row r="106" spans="1:67" x14ac:dyDescent="0.2">
      <c r="A106" s="205"/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36"/>
      <c r="O106" s="220" t="s">
        <v>67</v>
      </c>
      <c r="P106" s="221"/>
      <c r="Q106" s="221"/>
      <c r="R106" s="221"/>
      <c r="S106" s="221"/>
      <c r="T106" s="221"/>
      <c r="U106" s="222"/>
      <c r="V106" s="37" t="s">
        <v>68</v>
      </c>
      <c r="W106" s="202">
        <f>IFERROR(SUMPRODUCT(W100:W104*H100:H104),"0")</f>
        <v>1291.2</v>
      </c>
      <c r="X106" s="202">
        <f>IFERROR(SUMPRODUCT(X100:X104*H100:H104),"0")</f>
        <v>1291.2</v>
      </c>
      <c r="Y106" s="37"/>
      <c r="Z106" s="203"/>
      <c r="AA106" s="203"/>
    </row>
    <row r="107" spans="1:67" ht="16.5" customHeight="1" x14ac:dyDescent="0.25">
      <c r="A107" s="216" t="s">
        <v>169</v>
      </c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195"/>
      <c r="AA107" s="195"/>
    </row>
    <row r="108" spans="1:67" ht="14.25" customHeight="1" x14ac:dyDescent="0.25">
      <c r="A108" s="204" t="s">
        <v>127</v>
      </c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196"/>
      <c r="AA108" s="196"/>
    </row>
    <row r="109" spans="1:67" ht="27" customHeight="1" x14ac:dyDescent="0.25">
      <c r="A109" s="54" t="s">
        <v>170</v>
      </c>
      <c r="B109" s="54" t="s">
        <v>171</v>
      </c>
      <c r="C109" s="31">
        <v>4301135162</v>
      </c>
      <c r="D109" s="218">
        <v>4607111034014</v>
      </c>
      <c r="E109" s="208"/>
      <c r="F109" s="199">
        <v>0.25</v>
      </c>
      <c r="G109" s="32">
        <v>12</v>
      </c>
      <c r="H109" s="199">
        <v>3</v>
      </c>
      <c r="I109" s="199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4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7"/>
      <c r="Q109" s="207"/>
      <c r="R109" s="207"/>
      <c r="S109" s="208"/>
      <c r="T109" s="34"/>
      <c r="U109" s="34"/>
      <c r="V109" s="35" t="s">
        <v>66</v>
      </c>
      <c r="W109" s="200">
        <v>40</v>
      </c>
      <c r="X109" s="201">
        <f>IFERROR(IF(W109="","",W109),"")</f>
        <v>40</v>
      </c>
      <c r="Y109" s="36">
        <f>IFERROR(IF(W109="","",W109*0.01788),"")</f>
        <v>0.71520000000000006</v>
      </c>
      <c r="Z109" s="56"/>
      <c r="AA109" s="57"/>
      <c r="AE109" s="67"/>
      <c r="BB109" s="110" t="s">
        <v>75</v>
      </c>
      <c r="BL109" s="67">
        <f>IFERROR(W109*I109,"0")</f>
        <v>148.14400000000001</v>
      </c>
      <c r="BM109" s="67">
        <f>IFERROR(X109*I109,"0")</f>
        <v>148.14400000000001</v>
      </c>
      <c r="BN109" s="67">
        <f>IFERROR(W109/J109,"0")</f>
        <v>0.5714285714285714</v>
      </c>
      <c r="BO109" s="67">
        <f>IFERROR(X109/J109,"0")</f>
        <v>0.5714285714285714</v>
      </c>
    </row>
    <row r="110" spans="1:67" ht="27" customHeight="1" x14ac:dyDescent="0.25">
      <c r="A110" s="54" t="s">
        <v>172</v>
      </c>
      <c r="B110" s="54" t="s">
        <v>173</v>
      </c>
      <c r="C110" s="31">
        <v>4301135151</v>
      </c>
      <c r="D110" s="218">
        <v>4607111033994</v>
      </c>
      <c r="E110" s="208"/>
      <c r="F110" s="199">
        <v>0.25</v>
      </c>
      <c r="G110" s="32">
        <v>6</v>
      </c>
      <c r="H110" s="199">
        <v>1.5</v>
      </c>
      <c r="I110" s="199">
        <v>1.9218</v>
      </c>
      <c r="J110" s="32">
        <v>126</v>
      </c>
      <c r="K110" s="32" t="s">
        <v>74</v>
      </c>
      <c r="L110" s="33" t="s">
        <v>65</v>
      </c>
      <c r="M110" s="33"/>
      <c r="N110" s="32">
        <v>180</v>
      </c>
      <c r="O110" s="416" t="str">
        <f>HYPERLINK("https://abi.ru/products/Замороженные/Горячая штучка/Чебупицца/Снеки/P002281/","Чебупицца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07"/>
      <c r="Q110" s="207"/>
      <c r="R110" s="207"/>
      <c r="S110" s="208"/>
      <c r="T110" s="34"/>
      <c r="U110" s="34"/>
      <c r="V110" s="35" t="s">
        <v>66</v>
      </c>
      <c r="W110" s="200">
        <v>0</v>
      </c>
      <c r="X110" s="201">
        <f>IFERROR(IF(W110="","",W110),"")</f>
        <v>0</v>
      </c>
      <c r="Y110" s="36">
        <f>IFERROR(IF(W110="","",W110*0.00936),"")</f>
        <v>0</v>
      </c>
      <c r="Z110" s="56"/>
      <c r="AA110" s="57"/>
      <c r="AE110" s="67"/>
      <c r="BB110" s="111" t="s">
        <v>75</v>
      </c>
      <c r="BL110" s="67">
        <f>IFERROR(W110*I110,"0")</f>
        <v>0</v>
      </c>
      <c r="BM110" s="67">
        <f>IFERROR(X110*I110,"0")</f>
        <v>0</v>
      </c>
      <c r="BN110" s="67">
        <f>IFERROR(W110/J110,"0")</f>
        <v>0</v>
      </c>
      <c r="BO110" s="67">
        <f>IFERROR(X110/J110,"0")</f>
        <v>0</v>
      </c>
    </row>
    <row r="111" spans="1:67" ht="27" customHeight="1" x14ac:dyDescent="0.25">
      <c r="A111" s="54" t="s">
        <v>174</v>
      </c>
      <c r="B111" s="54" t="s">
        <v>175</v>
      </c>
      <c r="C111" s="31">
        <v>4301135299</v>
      </c>
      <c r="D111" s="218">
        <v>4607111033994</v>
      </c>
      <c r="E111" s="208"/>
      <c r="F111" s="199">
        <v>0.25</v>
      </c>
      <c r="G111" s="32">
        <v>12</v>
      </c>
      <c r="H111" s="199">
        <v>3</v>
      </c>
      <c r="I111" s="199">
        <v>3.7035999999999998</v>
      </c>
      <c r="J111" s="32">
        <v>70</v>
      </c>
      <c r="K111" s="32" t="s">
        <v>74</v>
      </c>
      <c r="L111" s="33" t="s">
        <v>65</v>
      </c>
      <c r="M111" s="33"/>
      <c r="N111" s="32">
        <v>180</v>
      </c>
      <c r="O111" s="38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1" s="207"/>
      <c r="Q111" s="207"/>
      <c r="R111" s="207"/>
      <c r="S111" s="208"/>
      <c r="T111" s="34"/>
      <c r="U111" s="34"/>
      <c r="V111" s="35" t="s">
        <v>66</v>
      </c>
      <c r="W111" s="200">
        <v>90</v>
      </c>
      <c r="X111" s="201">
        <f>IFERROR(IF(W111="","",W111),"")</f>
        <v>90</v>
      </c>
      <c r="Y111" s="36">
        <f>IFERROR(IF(W111="","",W111*0.01788),"")</f>
        <v>1.6092</v>
      </c>
      <c r="Z111" s="56"/>
      <c r="AA111" s="57"/>
      <c r="AE111" s="67"/>
      <c r="BB111" s="112" t="s">
        <v>75</v>
      </c>
      <c r="BL111" s="67">
        <f>IFERROR(W111*I111,"0")</f>
        <v>333.32399999999996</v>
      </c>
      <c r="BM111" s="67">
        <f>IFERROR(X111*I111,"0")</f>
        <v>333.32399999999996</v>
      </c>
      <c r="BN111" s="67">
        <f>IFERROR(W111/J111,"0")</f>
        <v>1.2857142857142858</v>
      </c>
      <c r="BO111" s="67">
        <f>IFERROR(X111/J111,"0")</f>
        <v>1.2857142857142858</v>
      </c>
    </row>
    <row r="112" spans="1:67" x14ac:dyDescent="0.2">
      <c r="A112" s="235"/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36"/>
      <c r="O112" s="220" t="s">
        <v>67</v>
      </c>
      <c r="P112" s="221"/>
      <c r="Q112" s="221"/>
      <c r="R112" s="221"/>
      <c r="S112" s="221"/>
      <c r="T112" s="221"/>
      <c r="U112" s="222"/>
      <c r="V112" s="37" t="s">
        <v>66</v>
      </c>
      <c r="W112" s="202">
        <f>IFERROR(SUM(W109:W111),"0")</f>
        <v>130</v>
      </c>
      <c r="X112" s="202">
        <f>IFERROR(SUM(X109:X111),"0")</f>
        <v>130</v>
      </c>
      <c r="Y112" s="202">
        <f>IFERROR(IF(Y109="",0,Y109),"0")+IFERROR(IF(Y110="",0,Y110),"0")+IFERROR(IF(Y111="",0,Y111),"0")</f>
        <v>2.3243999999999998</v>
      </c>
      <c r="Z112" s="203"/>
      <c r="AA112" s="203"/>
    </row>
    <row r="113" spans="1:67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36"/>
      <c r="O113" s="220" t="s">
        <v>67</v>
      </c>
      <c r="P113" s="221"/>
      <c r="Q113" s="221"/>
      <c r="R113" s="221"/>
      <c r="S113" s="221"/>
      <c r="T113" s="221"/>
      <c r="U113" s="222"/>
      <c r="V113" s="37" t="s">
        <v>68</v>
      </c>
      <c r="W113" s="202">
        <f>IFERROR(SUMPRODUCT(W109:W111*H109:H111),"0")</f>
        <v>390</v>
      </c>
      <c r="X113" s="202">
        <f>IFERROR(SUMPRODUCT(X109:X111*H109:H111),"0")</f>
        <v>390</v>
      </c>
      <c r="Y113" s="37"/>
      <c r="Z113" s="203"/>
      <c r="AA113" s="203"/>
    </row>
    <row r="114" spans="1:67" ht="16.5" customHeight="1" x14ac:dyDescent="0.25">
      <c r="A114" s="216" t="s">
        <v>176</v>
      </c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195"/>
      <c r="AA114" s="195"/>
    </row>
    <row r="115" spans="1:67" ht="14.25" customHeight="1" x14ac:dyDescent="0.25">
      <c r="A115" s="204" t="s">
        <v>127</v>
      </c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196"/>
      <c r="AA115" s="196"/>
    </row>
    <row r="116" spans="1:67" ht="16.5" customHeight="1" x14ac:dyDescent="0.25">
      <c r="A116" s="54" t="s">
        <v>177</v>
      </c>
      <c r="B116" s="54" t="s">
        <v>178</v>
      </c>
      <c r="C116" s="31">
        <v>4301135145</v>
      </c>
      <c r="D116" s="218">
        <v>4607111034199</v>
      </c>
      <c r="E116" s="208"/>
      <c r="F116" s="199">
        <v>0.25</v>
      </c>
      <c r="G116" s="32">
        <v>6</v>
      </c>
      <c r="H116" s="199">
        <v>1.5</v>
      </c>
      <c r="I116" s="199">
        <v>1.9218</v>
      </c>
      <c r="J116" s="32">
        <v>126</v>
      </c>
      <c r="K116" s="32" t="s">
        <v>74</v>
      </c>
      <c r="L116" s="33" t="s">
        <v>65</v>
      </c>
      <c r="M116" s="33"/>
      <c r="N116" s="32">
        <v>180</v>
      </c>
      <c r="O116" s="318" t="str">
        <f>HYPERLINK("https://abi.ru/products/Замороженные/Горячая штучка/Хотстеры/Снеки/P002285/","Хотстеры Хотстеры Фикс.вес 0,25 Лоток Горячая штучка")</f>
        <v>Хотстеры Хотстеры Фикс.вес 0,25 Лоток Горячая штучка</v>
      </c>
      <c r="P116" s="207"/>
      <c r="Q116" s="207"/>
      <c r="R116" s="207"/>
      <c r="S116" s="208"/>
      <c r="T116" s="34"/>
      <c r="U116" s="34"/>
      <c r="V116" s="35" t="s">
        <v>66</v>
      </c>
      <c r="W116" s="200">
        <v>0</v>
      </c>
      <c r="X116" s="201">
        <f>IFERROR(IF(W116="","",W116),"")</f>
        <v>0</v>
      </c>
      <c r="Y116" s="36">
        <f>IFERROR(IF(W116="","",W116*0.00936),"")</f>
        <v>0</v>
      </c>
      <c r="Z116" s="56"/>
      <c r="AA116" s="57"/>
      <c r="AE116" s="67"/>
      <c r="BB116" s="113" t="s">
        <v>75</v>
      </c>
      <c r="BL116" s="67">
        <f>IFERROR(W116*I116,"0")</f>
        <v>0</v>
      </c>
      <c r="BM116" s="67">
        <f>IFERROR(X116*I116,"0")</f>
        <v>0</v>
      </c>
      <c r="BN116" s="67">
        <f>IFERROR(W116/J116,"0")</f>
        <v>0</v>
      </c>
      <c r="BO116" s="67">
        <f>IFERROR(X116/J116,"0")</f>
        <v>0</v>
      </c>
    </row>
    <row r="117" spans="1:67" ht="16.5" customHeight="1" x14ac:dyDescent="0.25">
      <c r="A117" s="54" t="s">
        <v>179</v>
      </c>
      <c r="B117" s="54" t="s">
        <v>180</v>
      </c>
      <c r="C117" s="31">
        <v>4301135112</v>
      </c>
      <c r="D117" s="218">
        <v>4607111034199</v>
      </c>
      <c r="E117" s="208"/>
      <c r="F117" s="199">
        <v>0.25</v>
      </c>
      <c r="G117" s="32">
        <v>12</v>
      </c>
      <c r="H117" s="199">
        <v>3</v>
      </c>
      <c r="I117" s="199">
        <v>3.7035999999999998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7" s="207"/>
      <c r="Q117" s="207"/>
      <c r="R117" s="207"/>
      <c r="S117" s="208"/>
      <c r="T117" s="34"/>
      <c r="U117" s="34"/>
      <c r="V117" s="35" t="s">
        <v>66</v>
      </c>
      <c r="W117" s="200">
        <v>0</v>
      </c>
      <c r="X117" s="201">
        <f>IFERROR(IF(W117="","",W117),"")</f>
        <v>0</v>
      </c>
      <c r="Y117" s="36">
        <f>IFERROR(IF(W117="","",W117*0.01788),"")</f>
        <v>0</v>
      </c>
      <c r="Z117" s="56"/>
      <c r="AA117" s="57"/>
      <c r="AE117" s="67"/>
      <c r="BB117" s="114" t="s">
        <v>75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x14ac:dyDescent="0.2">
      <c r="A118" s="235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36"/>
      <c r="O118" s="220" t="s">
        <v>67</v>
      </c>
      <c r="P118" s="221"/>
      <c r="Q118" s="221"/>
      <c r="R118" s="221"/>
      <c r="S118" s="221"/>
      <c r="T118" s="221"/>
      <c r="U118" s="222"/>
      <c r="V118" s="37" t="s">
        <v>66</v>
      </c>
      <c r="W118" s="202">
        <f>IFERROR(SUM(W116:W117),"0")</f>
        <v>0</v>
      </c>
      <c r="X118" s="202">
        <f>IFERROR(SUM(X116:X117),"0")</f>
        <v>0</v>
      </c>
      <c r="Y118" s="202">
        <f>IFERROR(IF(Y116="",0,Y116),"0")+IFERROR(IF(Y117="",0,Y117),"0")</f>
        <v>0</v>
      </c>
      <c r="Z118" s="203"/>
      <c r="AA118" s="203"/>
    </row>
    <row r="119" spans="1:67" x14ac:dyDescent="0.2">
      <c r="A119" s="205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36"/>
      <c r="O119" s="220" t="s">
        <v>67</v>
      </c>
      <c r="P119" s="221"/>
      <c r="Q119" s="221"/>
      <c r="R119" s="221"/>
      <c r="S119" s="221"/>
      <c r="T119" s="221"/>
      <c r="U119" s="222"/>
      <c r="V119" s="37" t="s">
        <v>68</v>
      </c>
      <c r="W119" s="202">
        <f>IFERROR(SUMPRODUCT(W116:W117*H116:H117),"0")</f>
        <v>0</v>
      </c>
      <c r="X119" s="202">
        <f>IFERROR(SUMPRODUCT(X116:X117*H116:H117),"0")</f>
        <v>0</v>
      </c>
      <c r="Y119" s="37"/>
      <c r="Z119" s="203"/>
      <c r="AA119" s="203"/>
    </row>
    <row r="120" spans="1:67" ht="16.5" customHeight="1" x14ac:dyDescent="0.25">
      <c r="A120" s="216" t="s">
        <v>181</v>
      </c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195"/>
      <c r="AA120" s="195"/>
    </row>
    <row r="121" spans="1:67" ht="14.25" customHeight="1" x14ac:dyDescent="0.25">
      <c r="A121" s="204" t="s">
        <v>127</v>
      </c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196"/>
      <c r="AA121" s="196"/>
    </row>
    <row r="122" spans="1:67" ht="27" customHeight="1" x14ac:dyDescent="0.25">
      <c r="A122" s="54" t="s">
        <v>182</v>
      </c>
      <c r="B122" s="54" t="s">
        <v>183</v>
      </c>
      <c r="C122" s="31">
        <v>4301130006</v>
      </c>
      <c r="D122" s="218">
        <v>4607111034670</v>
      </c>
      <c r="E122" s="208"/>
      <c r="F122" s="199">
        <v>3</v>
      </c>
      <c r="G122" s="32">
        <v>1</v>
      </c>
      <c r="H122" s="199">
        <v>3</v>
      </c>
      <c r="I122" s="199">
        <v>3.1949999999999998</v>
      </c>
      <c r="J122" s="32">
        <v>126</v>
      </c>
      <c r="K122" s="32" t="s">
        <v>74</v>
      </c>
      <c r="L122" s="33" t="s">
        <v>65</v>
      </c>
      <c r="M122" s="33"/>
      <c r="N122" s="32">
        <v>180</v>
      </c>
      <c r="O122" s="40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2" s="207"/>
      <c r="Q122" s="207"/>
      <c r="R122" s="207"/>
      <c r="S122" s="208"/>
      <c r="T122" s="34"/>
      <c r="U122" s="34"/>
      <c r="V122" s="35" t="s">
        <v>66</v>
      </c>
      <c r="W122" s="200">
        <v>0</v>
      </c>
      <c r="X122" s="201">
        <f>IFERROR(IF(W122="","",W122),"")</f>
        <v>0</v>
      </c>
      <c r="Y122" s="36">
        <f>IFERROR(IF(W122="","",W122*0.00936),"")</f>
        <v>0</v>
      </c>
      <c r="Z122" s="56" t="s">
        <v>184</v>
      </c>
      <c r="AA122" s="57"/>
      <c r="AE122" s="67"/>
      <c r="BB122" s="115" t="s">
        <v>75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ht="27" customHeight="1" x14ac:dyDescent="0.25">
      <c r="A123" s="54" t="s">
        <v>185</v>
      </c>
      <c r="B123" s="54" t="s">
        <v>186</v>
      </c>
      <c r="C123" s="31">
        <v>4301130003</v>
      </c>
      <c r="D123" s="218">
        <v>4607111034687</v>
      </c>
      <c r="E123" s="208"/>
      <c r="F123" s="199">
        <v>3</v>
      </c>
      <c r="G123" s="32">
        <v>1</v>
      </c>
      <c r="H123" s="199">
        <v>3</v>
      </c>
      <c r="I123" s="199">
        <v>3.1949999999999998</v>
      </c>
      <c r="J123" s="32">
        <v>126</v>
      </c>
      <c r="K123" s="32" t="s">
        <v>74</v>
      </c>
      <c r="L123" s="33" t="s">
        <v>65</v>
      </c>
      <c r="M123" s="33"/>
      <c r="N123" s="32">
        <v>180</v>
      </c>
      <c r="O123" s="41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3" s="207"/>
      <c r="Q123" s="207"/>
      <c r="R123" s="207"/>
      <c r="S123" s="208"/>
      <c r="T123" s="34"/>
      <c r="U123" s="34"/>
      <c r="V123" s="35" t="s">
        <v>66</v>
      </c>
      <c r="W123" s="200">
        <v>0</v>
      </c>
      <c r="X123" s="201">
        <f>IFERROR(IF(W123="","",W123),"")</f>
        <v>0</v>
      </c>
      <c r="Y123" s="36">
        <f>IFERROR(IF(W123="","",W123*0.00936),"")</f>
        <v>0</v>
      </c>
      <c r="Z123" s="56" t="s">
        <v>184</v>
      </c>
      <c r="AA123" s="57"/>
      <c r="AE123" s="67"/>
      <c r="BB123" s="116" t="s">
        <v>75</v>
      </c>
      <c r="BL123" s="67">
        <f>IFERROR(W123*I123,"0")</f>
        <v>0</v>
      </c>
      <c r="BM123" s="67">
        <f>IFERROR(X123*I123,"0")</f>
        <v>0</v>
      </c>
      <c r="BN123" s="67">
        <f>IFERROR(W123/J123,"0")</f>
        <v>0</v>
      </c>
      <c r="BO123" s="67">
        <f>IFERROR(X123/J123,"0")</f>
        <v>0</v>
      </c>
    </row>
    <row r="124" spans="1:67" ht="27" customHeight="1" x14ac:dyDescent="0.25">
      <c r="A124" s="54" t="s">
        <v>187</v>
      </c>
      <c r="B124" s="54" t="s">
        <v>188</v>
      </c>
      <c r="C124" s="31">
        <v>4301135181</v>
      </c>
      <c r="D124" s="218">
        <v>4607111034380</v>
      </c>
      <c r="E124" s="208"/>
      <c r="F124" s="199">
        <v>0.25</v>
      </c>
      <c r="G124" s="32">
        <v>12</v>
      </c>
      <c r="H124" s="199">
        <v>3</v>
      </c>
      <c r="I124" s="199">
        <v>3.28</v>
      </c>
      <c r="J124" s="32">
        <v>70</v>
      </c>
      <c r="K124" s="32" t="s">
        <v>74</v>
      </c>
      <c r="L124" s="33" t="s">
        <v>65</v>
      </c>
      <c r="M124" s="33"/>
      <c r="N124" s="32">
        <v>180</v>
      </c>
      <c r="O124" s="32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4" s="207"/>
      <c r="Q124" s="207"/>
      <c r="R124" s="207"/>
      <c r="S124" s="208"/>
      <c r="T124" s="34"/>
      <c r="U124" s="34"/>
      <c r="V124" s="35" t="s">
        <v>66</v>
      </c>
      <c r="W124" s="200">
        <v>25</v>
      </c>
      <c r="X124" s="201">
        <f>IFERROR(IF(W124="","",W124),"")</f>
        <v>25</v>
      </c>
      <c r="Y124" s="36">
        <f>IFERROR(IF(W124="","",W124*0.01788),"")</f>
        <v>0.44700000000000001</v>
      </c>
      <c r="Z124" s="56"/>
      <c r="AA124" s="57"/>
      <c r="AE124" s="67"/>
      <c r="BB124" s="117" t="s">
        <v>75</v>
      </c>
      <c r="BL124" s="67">
        <f>IFERROR(W124*I124,"0")</f>
        <v>82</v>
      </c>
      <c r="BM124" s="67">
        <f>IFERROR(X124*I124,"0")</f>
        <v>82</v>
      </c>
      <c r="BN124" s="67">
        <f>IFERROR(W124/J124,"0")</f>
        <v>0.35714285714285715</v>
      </c>
      <c r="BO124" s="67">
        <f>IFERROR(X124/J124,"0")</f>
        <v>0.35714285714285715</v>
      </c>
    </row>
    <row r="125" spans="1:67" ht="27" customHeight="1" x14ac:dyDescent="0.25">
      <c r="A125" s="54" t="s">
        <v>189</v>
      </c>
      <c r="B125" s="54" t="s">
        <v>190</v>
      </c>
      <c r="C125" s="31">
        <v>4301135180</v>
      </c>
      <c r="D125" s="218">
        <v>4607111034397</v>
      </c>
      <c r="E125" s="208"/>
      <c r="F125" s="199">
        <v>0.25</v>
      </c>
      <c r="G125" s="32">
        <v>12</v>
      </c>
      <c r="H125" s="199">
        <v>3</v>
      </c>
      <c r="I125" s="199">
        <v>3.28</v>
      </c>
      <c r="J125" s="32">
        <v>70</v>
      </c>
      <c r="K125" s="32" t="s">
        <v>74</v>
      </c>
      <c r="L125" s="33" t="s">
        <v>65</v>
      </c>
      <c r="M125" s="33"/>
      <c r="N125" s="32">
        <v>180</v>
      </c>
      <c r="O125" s="39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5" s="207"/>
      <c r="Q125" s="207"/>
      <c r="R125" s="207"/>
      <c r="S125" s="208"/>
      <c r="T125" s="34"/>
      <c r="U125" s="34"/>
      <c r="V125" s="35" t="s">
        <v>66</v>
      </c>
      <c r="W125" s="200">
        <v>20</v>
      </c>
      <c r="X125" s="201">
        <f>IFERROR(IF(W125="","",W125),"")</f>
        <v>20</v>
      </c>
      <c r="Y125" s="36">
        <f>IFERROR(IF(W125="","",W125*0.01788),"")</f>
        <v>0.35760000000000003</v>
      </c>
      <c r="Z125" s="56"/>
      <c r="AA125" s="57"/>
      <c r="AE125" s="67"/>
      <c r="BB125" s="118" t="s">
        <v>75</v>
      </c>
      <c r="BL125" s="67">
        <f>IFERROR(W125*I125,"0")</f>
        <v>65.599999999999994</v>
      </c>
      <c r="BM125" s="67">
        <f>IFERROR(X125*I125,"0")</f>
        <v>65.599999999999994</v>
      </c>
      <c r="BN125" s="67">
        <f>IFERROR(W125/J125,"0")</f>
        <v>0.2857142857142857</v>
      </c>
      <c r="BO125" s="67">
        <f>IFERROR(X125/J125,"0")</f>
        <v>0.2857142857142857</v>
      </c>
    </row>
    <row r="126" spans="1:67" x14ac:dyDescent="0.2">
      <c r="A126" s="235"/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36"/>
      <c r="O126" s="220" t="s">
        <v>67</v>
      </c>
      <c r="P126" s="221"/>
      <c r="Q126" s="221"/>
      <c r="R126" s="221"/>
      <c r="S126" s="221"/>
      <c r="T126" s="221"/>
      <c r="U126" s="222"/>
      <c r="V126" s="37" t="s">
        <v>66</v>
      </c>
      <c r="W126" s="202">
        <f>IFERROR(SUM(W122:W125),"0")</f>
        <v>45</v>
      </c>
      <c r="X126" s="202">
        <f>IFERROR(SUM(X122:X125),"0")</f>
        <v>45</v>
      </c>
      <c r="Y126" s="202">
        <f>IFERROR(IF(Y122="",0,Y122),"0")+IFERROR(IF(Y123="",0,Y123),"0")+IFERROR(IF(Y124="",0,Y124),"0")+IFERROR(IF(Y125="",0,Y125),"0")</f>
        <v>0.80459999999999998</v>
      </c>
      <c r="Z126" s="203"/>
      <c r="AA126" s="203"/>
    </row>
    <row r="127" spans="1:67" x14ac:dyDescent="0.2">
      <c r="A127" s="205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36"/>
      <c r="O127" s="220" t="s">
        <v>67</v>
      </c>
      <c r="P127" s="221"/>
      <c r="Q127" s="221"/>
      <c r="R127" s="221"/>
      <c r="S127" s="221"/>
      <c r="T127" s="221"/>
      <c r="U127" s="222"/>
      <c r="V127" s="37" t="s">
        <v>68</v>
      </c>
      <c r="W127" s="202">
        <f>IFERROR(SUMPRODUCT(W122:W125*H122:H125),"0")</f>
        <v>135</v>
      </c>
      <c r="X127" s="202">
        <f>IFERROR(SUMPRODUCT(X122:X125*H122:H125),"0")</f>
        <v>135</v>
      </c>
      <c r="Y127" s="37"/>
      <c r="Z127" s="203"/>
      <c r="AA127" s="203"/>
    </row>
    <row r="128" spans="1:67" ht="16.5" customHeight="1" x14ac:dyDescent="0.25">
      <c r="A128" s="216" t="s">
        <v>191</v>
      </c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  <c r="V128" s="205"/>
      <c r="W128" s="205"/>
      <c r="X128" s="205"/>
      <c r="Y128" s="205"/>
      <c r="Z128" s="195"/>
      <c r="AA128" s="195"/>
    </row>
    <row r="129" spans="1:67" ht="14.25" customHeight="1" x14ac:dyDescent="0.25">
      <c r="A129" s="204" t="s">
        <v>127</v>
      </c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196"/>
      <c r="AA129" s="196"/>
    </row>
    <row r="130" spans="1:67" ht="27" customHeight="1" x14ac:dyDescent="0.25">
      <c r="A130" s="54" t="s">
        <v>192</v>
      </c>
      <c r="B130" s="54" t="s">
        <v>193</v>
      </c>
      <c r="C130" s="31">
        <v>4301135134</v>
      </c>
      <c r="D130" s="218">
        <v>4607111035806</v>
      </c>
      <c r="E130" s="208"/>
      <c r="F130" s="199">
        <v>0.25</v>
      </c>
      <c r="G130" s="32">
        <v>12</v>
      </c>
      <c r="H130" s="199">
        <v>3</v>
      </c>
      <c r="I130" s="199">
        <v>3.7035999999999998</v>
      </c>
      <c r="J130" s="32">
        <v>70</v>
      </c>
      <c r="K130" s="32" t="s">
        <v>74</v>
      </c>
      <c r="L130" s="33" t="s">
        <v>65</v>
      </c>
      <c r="M130" s="33"/>
      <c r="N130" s="32">
        <v>180</v>
      </c>
      <c r="O130" s="38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30" s="207"/>
      <c r="Q130" s="207"/>
      <c r="R130" s="207"/>
      <c r="S130" s="208"/>
      <c r="T130" s="34"/>
      <c r="U130" s="34"/>
      <c r="V130" s="35" t="s">
        <v>66</v>
      </c>
      <c r="W130" s="200">
        <v>0</v>
      </c>
      <c r="X130" s="201">
        <f>IFERROR(IF(W130="","",W130),"")</f>
        <v>0</v>
      </c>
      <c r="Y130" s="36">
        <f>IFERROR(IF(W130="","",W130*0.01788),"")</f>
        <v>0</v>
      </c>
      <c r="Z130" s="56"/>
      <c r="AA130" s="57"/>
      <c r="AE130" s="67"/>
      <c r="BB130" s="119" t="s">
        <v>75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x14ac:dyDescent="0.2">
      <c r="A131" s="235"/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36"/>
      <c r="O131" s="220" t="s">
        <v>67</v>
      </c>
      <c r="P131" s="221"/>
      <c r="Q131" s="221"/>
      <c r="R131" s="221"/>
      <c r="S131" s="221"/>
      <c r="T131" s="221"/>
      <c r="U131" s="222"/>
      <c r="V131" s="37" t="s">
        <v>66</v>
      </c>
      <c r="W131" s="202">
        <f>IFERROR(SUM(W130:W130),"0")</f>
        <v>0</v>
      </c>
      <c r="X131" s="202">
        <f>IFERROR(SUM(X130:X130),"0")</f>
        <v>0</v>
      </c>
      <c r="Y131" s="202">
        <f>IFERROR(IF(Y130="",0,Y130),"0")</f>
        <v>0</v>
      </c>
      <c r="Z131" s="203"/>
      <c r="AA131" s="203"/>
    </row>
    <row r="132" spans="1:67" x14ac:dyDescent="0.2">
      <c r="A132" s="205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36"/>
      <c r="O132" s="220" t="s">
        <v>67</v>
      </c>
      <c r="P132" s="221"/>
      <c r="Q132" s="221"/>
      <c r="R132" s="221"/>
      <c r="S132" s="221"/>
      <c r="T132" s="221"/>
      <c r="U132" s="222"/>
      <c r="V132" s="37" t="s">
        <v>68</v>
      </c>
      <c r="W132" s="202">
        <f>IFERROR(SUMPRODUCT(W130:W130*H130:H130),"0")</f>
        <v>0</v>
      </c>
      <c r="X132" s="202">
        <f>IFERROR(SUMPRODUCT(X130:X130*H130:H130),"0")</f>
        <v>0</v>
      </c>
      <c r="Y132" s="37"/>
      <c r="Z132" s="203"/>
      <c r="AA132" s="203"/>
    </row>
    <row r="133" spans="1:67" ht="16.5" customHeight="1" x14ac:dyDescent="0.25">
      <c r="A133" s="216" t="s">
        <v>194</v>
      </c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5"/>
      <c r="V133" s="205"/>
      <c r="W133" s="205"/>
      <c r="X133" s="205"/>
      <c r="Y133" s="205"/>
      <c r="Z133" s="195"/>
      <c r="AA133" s="195"/>
    </row>
    <row r="134" spans="1:67" ht="14.25" customHeight="1" x14ac:dyDescent="0.25">
      <c r="A134" s="204" t="s">
        <v>195</v>
      </c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  <c r="X134" s="205"/>
      <c r="Y134" s="205"/>
      <c r="Z134" s="196"/>
      <c r="AA134" s="196"/>
    </row>
    <row r="135" spans="1:67" ht="27" customHeight="1" x14ac:dyDescent="0.25">
      <c r="A135" s="54" t="s">
        <v>196</v>
      </c>
      <c r="B135" s="54" t="s">
        <v>197</v>
      </c>
      <c r="C135" s="31">
        <v>4301070768</v>
      </c>
      <c r="D135" s="218">
        <v>4607111035639</v>
      </c>
      <c r="E135" s="208"/>
      <c r="F135" s="199">
        <v>0.2</v>
      </c>
      <c r="G135" s="32">
        <v>12</v>
      </c>
      <c r="H135" s="199">
        <v>2.4</v>
      </c>
      <c r="I135" s="199">
        <v>3.13</v>
      </c>
      <c r="J135" s="32">
        <v>48</v>
      </c>
      <c r="K135" s="32" t="s">
        <v>198</v>
      </c>
      <c r="L135" s="33" t="s">
        <v>65</v>
      </c>
      <c r="M135" s="33"/>
      <c r="N135" s="32">
        <v>180</v>
      </c>
      <c r="O135" s="40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5" s="207"/>
      <c r="Q135" s="207"/>
      <c r="R135" s="207"/>
      <c r="S135" s="208"/>
      <c r="T135" s="34"/>
      <c r="U135" s="34"/>
      <c r="V135" s="35" t="s">
        <v>66</v>
      </c>
      <c r="W135" s="200">
        <v>0</v>
      </c>
      <c r="X135" s="201">
        <f>IFERROR(IF(W135="","",W135),"")</f>
        <v>0</v>
      </c>
      <c r="Y135" s="36">
        <f>IFERROR(IF(W135="","",W135*0.01786),"")</f>
        <v>0</v>
      </c>
      <c r="Z135" s="56"/>
      <c r="AA135" s="57"/>
      <c r="AE135" s="67"/>
      <c r="BB135" s="120" t="s">
        <v>75</v>
      </c>
      <c r="BL135" s="67">
        <f>IFERROR(W135*I135,"0")</f>
        <v>0</v>
      </c>
      <c r="BM135" s="67">
        <f>IFERROR(X135*I135,"0")</f>
        <v>0</v>
      </c>
      <c r="BN135" s="67">
        <f>IFERROR(W135/J135,"0")</f>
        <v>0</v>
      </c>
      <c r="BO135" s="67">
        <f>IFERROR(X135/J135,"0")</f>
        <v>0</v>
      </c>
    </row>
    <row r="136" spans="1:67" ht="27" customHeight="1" x14ac:dyDescent="0.25">
      <c r="A136" s="54" t="s">
        <v>199</v>
      </c>
      <c r="B136" s="54" t="s">
        <v>200</v>
      </c>
      <c r="C136" s="31">
        <v>4301070797</v>
      </c>
      <c r="D136" s="218">
        <v>4607111035646</v>
      </c>
      <c r="E136" s="208"/>
      <c r="F136" s="199">
        <v>0.2</v>
      </c>
      <c r="G136" s="32">
        <v>8</v>
      </c>
      <c r="H136" s="199">
        <v>1.6</v>
      </c>
      <c r="I136" s="199">
        <v>2.12</v>
      </c>
      <c r="J136" s="32">
        <v>72</v>
      </c>
      <c r="K136" s="32" t="s">
        <v>201</v>
      </c>
      <c r="L136" s="33" t="s">
        <v>65</v>
      </c>
      <c r="M136" s="33"/>
      <c r="N136" s="32">
        <v>180</v>
      </c>
      <c r="O136" s="21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6" s="207"/>
      <c r="Q136" s="207"/>
      <c r="R136" s="207"/>
      <c r="S136" s="208"/>
      <c r="T136" s="34"/>
      <c r="U136" s="34"/>
      <c r="V136" s="35" t="s">
        <v>66</v>
      </c>
      <c r="W136" s="200">
        <v>0</v>
      </c>
      <c r="X136" s="201">
        <f>IFERROR(IF(W136="","",W136),"")</f>
        <v>0</v>
      </c>
      <c r="Y136" s="36">
        <f>IFERROR(IF(W136="","",W136*0.01157),"")</f>
        <v>0</v>
      </c>
      <c r="Z136" s="56"/>
      <c r="AA136" s="57"/>
      <c r="AE136" s="67"/>
      <c r="BB136" s="121" t="s">
        <v>75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x14ac:dyDescent="0.2">
      <c r="A137" s="235"/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36"/>
      <c r="O137" s="220" t="s">
        <v>67</v>
      </c>
      <c r="P137" s="221"/>
      <c r="Q137" s="221"/>
      <c r="R137" s="221"/>
      <c r="S137" s="221"/>
      <c r="T137" s="221"/>
      <c r="U137" s="222"/>
      <c r="V137" s="37" t="s">
        <v>66</v>
      </c>
      <c r="W137" s="202">
        <f>IFERROR(SUM(W135:W136),"0")</f>
        <v>0</v>
      </c>
      <c r="X137" s="202">
        <f>IFERROR(SUM(X135:X136),"0")</f>
        <v>0</v>
      </c>
      <c r="Y137" s="202">
        <f>IFERROR(IF(Y135="",0,Y135),"0")+IFERROR(IF(Y136="",0,Y136),"0")</f>
        <v>0</v>
      </c>
      <c r="Z137" s="203"/>
      <c r="AA137" s="203"/>
    </row>
    <row r="138" spans="1:67" x14ac:dyDescent="0.2">
      <c r="A138" s="205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36"/>
      <c r="O138" s="220" t="s">
        <v>67</v>
      </c>
      <c r="P138" s="221"/>
      <c r="Q138" s="221"/>
      <c r="R138" s="221"/>
      <c r="S138" s="221"/>
      <c r="T138" s="221"/>
      <c r="U138" s="222"/>
      <c r="V138" s="37" t="s">
        <v>68</v>
      </c>
      <c r="W138" s="202">
        <f>IFERROR(SUMPRODUCT(W135:W136*H135:H136),"0")</f>
        <v>0</v>
      </c>
      <c r="X138" s="202">
        <f>IFERROR(SUMPRODUCT(X135:X136*H135:H136),"0")</f>
        <v>0</v>
      </c>
      <c r="Y138" s="37"/>
      <c r="Z138" s="203"/>
      <c r="AA138" s="203"/>
    </row>
    <row r="139" spans="1:67" ht="16.5" customHeight="1" x14ac:dyDescent="0.25">
      <c r="A139" s="216" t="s">
        <v>202</v>
      </c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  <c r="X139" s="205"/>
      <c r="Y139" s="205"/>
      <c r="Z139" s="195"/>
      <c r="AA139" s="195"/>
    </row>
    <row r="140" spans="1:67" ht="14.25" customHeight="1" x14ac:dyDescent="0.25">
      <c r="A140" s="204" t="s">
        <v>127</v>
      </c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  <c r="X140" s="205"/>
      <c r="Y140" s="205"/>
      <c r="Z140" s="196"/>
      <c r="AA140" s="196"/>
    </row>
    <row r="141" spans="1:67" ht="27" customHeight="1" x14ac:dyDescent="0.25">
      <c r="A141" s="54" t="s">
        <v>203</v>
      </c>
      <c r="B141" s="54" t="s">
        <v>204</v>
      </c>
      <c r="C141" s="31">
        <v>4301135133</v>
      </c>
      <c r="D141" s="218">
        <v>4607111036568</v>
      </c>
      <c r="E141" s="208"/>
      <c r="F141" s="199">
        <v>0.28000000000000003</v>
      </c>
      <c r="G141" s="32">
        <v>6</v>
      </c>
      <c r="H141" s="199">
        <v>1.68</v>
      </c>
      <c r="I141" s="199">
        <v>2.1017999999999999</v>
      </c>
      <c r="J141" s="32">
        <v>126</v>
      </c>
      <c r="K141" s="32" t="s">
        <v>74</v>
      </c>
      <c r="L141" s="33" t="s">
        <v>65</v>
      </c>
      <c r="M141" s="33"/>
      <c r="N141" s="32">
        <v>180</v>
      </c>
      <c r="O141" s="36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41" s="207"/>
      <c r="Q141" s="207"/>
      <c r="R141" s="207"/>
      <c r="S141" s="208"/>
      <c r="T141" s="34"/>
      <c r="U141" s="34"/>
      <c r="V141" s="35" t="s">
        <v>66</v>
      </c>
      <c r="W141" s="200">
        <v>0</v>
      </c>
      <c r="X141" s="201">
        <f>IFERROR(IF(W141="","",W141),"")</f>
        <v>0</v>
      </c>
      <c r="Y141" s="36">
        <f>IFERROR(IF(W141="","",W141*0.00936),"")</f>
        <v>0</v>
      </c>
      <c r="Z141" s="56"/>
      <c r="AA141" s="57"/>
      <c r="AE141" s="67"/>
      <c r="BB141" s="122" t="s">
        <v>75</v>
      </c>
      <c r="BL141" s="67">
        <f>IFERROR(W141*I141,"0")</f>
        <v>0</v>
      </c>
      <c r="BM141" s="67">
        <f>IFERROR(X141*I141,"0")</f>
        <v>0</v>
      </c>
      <c r="BN141" s="67">
        <f>IFERROR(W141/J141,"0")</f>
        <v>0</v>
      </c>
      <c r="BO141" s="67">
        <f>IFERROR(X141/J141,"0")</f>
        <v>0</v>
      </c>
    </row>
    <row r="142" spans="1:67" x14ac:dyDescent="0.2">
      <c r="A142" s="235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36"/>
      <c r="O142" s="220" t="s">
        <v>67</v>
      </c>
      <c r="P142" s="221"/>
      <c r="Q142" s="221"/>
      <c r="R142" s="221"/>
      <c r="S142" s="221"/>
      <c r="T142" s="221"/>
      <c r="U142" s="222"/>
      <c r="V142" s="37" t="s">
        <v>66</v>
      </c>
      <c r="W142" s="202">
        <f>IFERROR(SUM(W141:W141),"0")</f>
        <v>0</v>
      </c>
      <c r="X142" s="202">
        <f>IFERROR(SUM(X141:X141),"0")</f>
        <v>0</v>
      </c>
      <c r="Y142" s="202">
        <f>IFERROR(IF(Y141="",0,Y141),"0")</f>
        <v>0</v>
      </c>
      <c r="Z142" s="203"/>
      <c r="AA142" s="203"/>
    </row>
    <row r="143" spans="1:67" x14ac:dyDescent="0.2">
      <c r="A143" s="205"/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36"/>
      <c r="O143" s="220" t="s">
        <v>67</v>
      </c>
      <c r="P143" s="221"/>
      <c r="Q143" s="221"/>
      <c r="R143" s="221"/>
      <c r="S143" s="221"/>
      <c r="T143" s="221"/>
      <c r="U143" s="222"/>
      <c r="V143" s="37" t="s">
        <v>68</v>
      </c>
      <c r="W143" s="202">
        <f>IFERROR(SUMPRODUCT(W141:W141*H141:H141),"0")</f>
        <v>0</v>
      </c>
      <c r="X143" s="202">
        <f>IFERROR(SUMPRODUCT(X141:X141*H141:H141),"0")</f>
        <v>0</v>
      </c>
      <c r="Y143" s="37"/>
      <c r="Z143" s="203"/>
      <c r="AA143" s="203"/>
    </row>
    <row r="144" spans="1:67" ht="27.75" customHeight="1" x14ac:dyDescent="0.2">
      <c r="A144" s="280" t="s">
        <v>205</v>
      </c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1"/>
      <c r="P144" s="281"/>
      <c r="Q144" s="281"/>
      <c r="R144" s="281"/>
      <c r="S144" s="281"/>
      <c r="T144" s="281"/>
      <c r="U144" s="281"/>
      <c r="V144" s="281"/>
      <c r="W144" s="281"/>
      <c r="X144" s="281"/>
      <c r="Y144" s="281"/>
      <c r="Z144" s="48"/>
      <c r="AA144" s="48"/>
    </row>
    <row r="145" spans="1:67" ht="16.5" customHeight="1" x14ac:dyDescent="0.25">
      <c r="A145" s="216" t="s">
        <v>206</v>
      </c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195"/>
      <c r="AA145" s="195"/>
    </row>
    <row r="146" spans="1:67" ht="14.25" customHeight="1" x14ac:dyDescent="0.25">
      <c r="A146" s="204" t="s">
        <v>127</v>
      </c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196"/>
      <c r="AA146" s="196"/>
    </row>
    <row r="147" spans="1:67" ht="37.5" customHeight="1" x14ac:dyDescent="0.25">
      <c r="A147" s="54" t="s">
        <v>207</v>
      </c>
      <c r="B147" s="54" t="s">
        <v>208</v>
      </c>
      <c r="C147" s="31">
        <v>4301135129</v>
      </c>
      <c r="D147" s="218">
        <v>4607111036841</v>
      </c>
      <c r="E147" s="208"/>
      <c r="F147" s="199">
        <v>3.5</v>
      </c>
      <c r="G147" s="32">
        <v>1</v>
      </c>
      <c r="H147" s="199">
        <v>3.5</v>
      </c>
      <c r="I147" s="199">
        <v>3.6920000000000002</v>
      </c>
      <c r="J147" s="32">
        <v>126</v>
      </c>
      <c r="K147" s="32" t="s">
        <v>74</v>
      </c>
      <c r="L147" s="33" t="s">
        <v>65</v>
      </c>
      <c r="M147" s="33"/>
      <c r="N147" s="32">
        <v>180</v>
      </c>
      <c r="O147" s="28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7" s="207"/>
      <c r="Q147" s="207"/>
      <c r="R147" s="207"/>
      <c r="S147" s="208"/>
      <c r="T147" s="34"/>
      <c r="U147" s="34"/>
      <c r="V147" s="35" t="s">
        <v>66</v>
      </c>
      <c r="W147" s="200">
        <v>0</v>
      </c>
      <c r="X147" s="201">
        <f>IFERROR(IF(W147="","",W147),"")</f>
        <v>0</v>
      </c>
      <c r="Y147" s="36">
        <f>IFERROR(IF(W147="","",W147*0.00936),"")</f>
        <v>0</v>
      </c>
      <c r="Z147" s="56"/>
      <c r="AA147" s="57"/>
      <c r="AE147" s="67"/>
      <c r="BB147" s="123" t="s">
        <v>75</v>
      </c>
      <c r="BL147" s="67">
        <f>IFERROR(W147*I147,"0")</f>
        <v>0</v>
      </c>
      <c r="BM147" s="67">
        <f>IFERROR(X147*I147,"0")</f>
        <v>0</v>
      </c>
      <c r="BN147" s="67">
        <f>IFERROR(W147/J147,"0")</f>
        <v>0</v>
      </c>
      <c r="BO147" s="67">
        <f>IFERROR(X147/J147,"0")</f>
        <v>0</v>
      </c>
    </row>
    <row r="148" spans="1:67" ht="16.5" customHeight="1" x14ac:dyDescent="0.25">
      <c r="A148" s="54" t="s">
        <v>209</v>
      </c>
      <c r="B148" s="54" t="s">
        <v>210</v>
      </c>
      <c r="C148" s="31">
        <v>4301135317</v>
      </c>
      <c r="D148" s="218">
        <v>4607111039057</v>
      </c>
      <c r="E148" s="208"/>
      <c r="F148" s="199">
        <v>1.8</v>
      </c>
      <c r="G148" s="32">
        <v>1</v>
      </c>
      <c r="H148" s="199">
        <v>1.8</v>
      </c>
      <c r="I148" s="199">
        <v>1.9</v>
      </c>
      <c r="J148" s="32">
        <v>234</v>
      </c>
      <c r="K148" s="32" t="s">
        <v>123</v>
      </c>
      <c r="L148" s="33" t="s">
        <v>65</v>
      </c>
      <c r="M148" s="33"/>
      <c r="N148" s="32">
        <v>180</v>
      </c>
      <c r="O148" s="361" t="s">
        <v>211</v>
      </c>
      <c r="P148" s="207"/>
      <c r="Q148" s="207"/>
      <c r="R148" s="207"/>
      <c r="S148" s="208"/>
      <c r="T148" s="34"/>
      <c r="U148" s="34"/>
      <c r="V148" s="35" t="s">
        <v>66</v>
      </c>
      <c r="W148" s="200">
        <v>0</v>
      </c>
      <c r="X148" s="201">
        <f>IFERROR(IF(W148="","",W148),"")</f>
        <v>0</v>
      </c>
      <c r="Y148" s="36">
        <f>IFERROR(IF(W148="","",W148*0.00502),"")</f>
        <v>0</v>
      </c>
      <c r="Z148" s="56"/>
      <c r="AA148" s="57"/>
      <c r="AE148" s="67"/>
      <c r="BB148" s="124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35"/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36"/>
      <c r="O149" s="220" t="s">
        <v>67</v>
      </c>
      <c r="P149" s="221"/>
      <c r="Q149" s="221"/>
      <c r="R149" s="221"/>
      <c r="S149" s="221"/>
      <c r="T149" s="221"/>
      <c r="U149" s="222"/>
      <c r="V149" s="37" t="s">
        <v>66</v>
      </c>
      <c r="W149" s="202">
        <f>IFERROR(SUM(W147:W148),"0")</f>
        <v>0</v>
      </c>
      <c r="X149" s="202">
        <f>IFERROR(SUM(X147:X148),"0")</f>
        <v>0</v>
      </c>
      <c r="Y149" s="202">
        <f>IFERROR(IF(Y147="",0,Y147),"0")+IFERROR(IF(Y148="",0,Y148),"0")</f>
        <v>0</v>
      </c>
      <c r="Z149" s="203"/>
      <c r="AA149" s="203"/>
    </row>
    <row r="150" spans="1:67" x14ac:dyDescent="0.2">
      <c r="A150" s="205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36"/>
      <c r="O150" s="220" t="s">
        <v>67</v>
      </c>
      <c r="P150" s="221"/>
      <c r="Q150" s="221"/>
      <c r="R150" s="221"/>
      <c r="S150" s="221"/>
      <c r="T150" s="221"/>
      <c r="U150" s="222"/>
      <c r="V150" s="37" t="s">
        <v>68</v>
      </c>
      <c r="W150" s="202">
        <f>IFERROR(SUMPRODUCT(W147:W148*H147:H148),"0")</f>
        <v>0</v>
      </c>
      <c r="X150" s="202">
        <f>IFERROR(SUMPRODUCT(X147:X148*H147:H148),"0")</f>
        <v>0</v>
      </c>
      <c r="Y150" s="37"/>
      <c r="Z150" s="203"/>
      <c r="AA150" s="203"/>
    </row>
    <row r="151" spans="1:67" ht="16.5" customHeight="1" x14ac:dyDescent="0.25">
      <c r="A151" s="216" t="s">
        <v>212</v>
      </c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195"/>
      <c r="AA151" s="195"/>
    </row>
    <row r="152" spans="1:67" ht="14.25" customHeight="1" x14ac:dyDescent="0.25">
      <c r="A152" s="204" t="s">
        <v>195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96"/>
      <c r="AA152" s="196"/>
    </row>
    <row r="153" spans="1:67" ht="16.5" customHeight="1" x14ac:dyDescent="0.25">
      <c r="A153" s="54" t="s">
        <v>213</v>
      </c>
      <c r="B153" s="54" t="s">
        <v>214</v>
      </c>
      <c r="C153" s="31">
        <v>4301071010</v>
      </c>
      <c r="D153" s="218">
        <v>4607111037701</v>
      </c>
      <c r="E153" s="208"/>
      <c r="F153" s="199">
        <v>5</v>
      </c>
      <c r="G153" s="32">
        <v>1</v>
      </c>
      <c r="H153" s="199">
        <v>5</v>
      </c>
      <c r="I153" s="199">
        <v>5.2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5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7"/>
      <c r="Q153" s="207"/>
      <c r="R153" s="207"/>
      <c r="S153" s="208"/>
      <c r="T153" s="34"/>
      <c r="U153" s="34"/>
      <c r="V153" s="35" t="s">
        <v>66</v>
      </c>
      <c r="W153" s="200">
        <v>0</v>
      </c>
      <c r="X153" s="201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5" t="s">
        <v>75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x14ac:dyDescent="0.2">
      <c r="A154" s="235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36"/>
      <c r="O154" s="220" t="s">
        <v>67</v>
      </c>
      <c r="P154" s="221"/>
      <c r="Q154" s="221"/>
      <c r="R154" s="221"/>
      <c r="S154" s="221"/>
      <c r="T154" s="221"/>
      <c r="U154" s="222"/>
      <c r="V154" s="37" t="s">
        <v>66</v>
      </c>
      <c r="W154" s="202">
        <f>IFERROR(SUM(W153:W153),"0")</f>
        <v>0</v>
      </c>
      <c r="X154" s="202">
        <f>IFERROR(SUM(X153:X153),"0")</f>
        <v>0</v>
      </c>
      <c r="Y154" s="202">
        <f>IFERROR(IF(Y153="",0,Y153),"0")</f>
        <v>0</v>
      </c>
      <c r="Z154" s="203"/>
      <c r="AA154" s="203"/>
    </row>
    <row r="155" spans="1:67" x14ac:dyDescent="0.2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36"/>
      <c r="O155" s="220" t="s">
        <v>67</v>
      </c>
      <c r="P155" s="221"/>
      <c r="Q155" s="221"/>
      <c r="R155" s="221"/>
      <c r="S155" s="221"/>
      <c r="T155" s="221"/>
      <c r="U155" s="222"/>
      <c r="V155" s="37" t="s">
        <v>68</v>
      </c>
      <c r="W155" s="202">
        <f>IFERROR(SUMPRODUCT(W153:W153*H153:H153),"0")</f>
        <v>0</v>
      </c>
      <c r="X155" s="202">
        <f>IFERROR(SUMPRODUCT(X153:X153*H153:H153),"0")</f>
        <v>0</v>
      </c>
      <c r="Y155" s="37"/>
      <c r="Z155" s="203"/>
      <c r="AA155" s="203"/>
    </row>
    <row r="156" spans="1:67" ht="16.5" customHeight="1" x14ac:dyDescent="0.25">
      <c r="A156" s="216" t="s">
        <v>215</v>
      </c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195"/>
      <c r="AA156" s="195"/>
    </row>
    <row r="157" spans="1:67" ht="14.25" customHeight="1" x14ac:dyDescent="0.25">
      <c r="A157" s="204" t="s">
        <v>61</v>
      </c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196"/>
      <c r="AA157" s="196"/>
    </row>
    <row r="158" spans="1:67" ht="16.5" customHeight="1" x14ac:dyDescent="0.25">
      <c r="A158" s="54" t="s">
        <v>216</v>
      </c>
      <c r="B158" s="54" t="s">
        <v>217</v>
      </c>
      <c r="C158" s="31">
        <v>4301071026</v>
      </c>
      <c r="D158" s="218">
        <v>4607111036384</v>
      </c>
      <c r="E158" s="208"/>
      <c r="F158" s="199">
        <v>1</v>
      </c>
      <c r="G158" s="32">
        <v>5</v>
      </c>
      <c r="H158" s="199">
        <v>5</v>
      </c>
      <c r="I158" s="199">
        <v>5.2530000000000001</v>
      </c>
      <c r="J158" s="32">
        <v>144</v>
      </c>
      <c r="K158" s="32" t="s">
        <v>64</v>
      </c>
      <c r="L158" s="33" t="s">
        <v>65</v>
      </c>
      <c r="M158" s="33"/>
      <c r="N158" s="32">
        <v>180</v>
      </c>
      <c r="O158" s="351" t="s">
        <v>218</v>
      </c>
      <c r="P158" s="207"/>
      <c r="Q158" s="207"/>
      <c r="R158" s="207"/>
      <c r="S158" s="208"/>
      <c r="T158" s="34"/>
      <c r="U158" s="34"/>
      <c r="V158" s="35" t="s">
        <v>66</v>
      </c>
      <c r="W158" s="200">
        <v>0</v>
      </c>
      <c r="X158" s="201">
        <f>IFERROR(IF(W158="","",W158),"")</f>
        <v>0</v>
      </c>
      <c r="Y158" s="36">
        <f>IFERROR(IF(W158="","",W158*0.00866),"")</f>
        <v>0</v>
      </c>
      <c r="Z158" s="56"/>
      <c r="AA158" s="57"/>
      <c r="AE158" s="67"/>
      <c r="BB158" s="126" t="s">
        <v>1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ht="27" customHeight="1" x14ac:dyDescent="0.25">
      <c r="A159" s="54" t="s">
        <v>219</v>
      </c>
      <c r="B159" s="54" t="s">
        <v>220</v>
      </c>
      <c r="C159" s="31">
        <v>4301070956</v>
      </c>
      <c r="D159" s="218">
        <v>4640242180250</v>
      </c>
      <c r="E159" s="208"/>
      <c r="F159" s="199">
        <v>5</v>
      </c>
      <c r="G159" s="32">
        <v>1</v>
      </c>
      <c r="H159" s="199">
        <v>5</v>
      </c>
      <c r="I159" s="199">
        <v>5.2131999999999996</v>
      </c>
      <c r="J159" s="32">
        <v>144</v>
      </c>
      <c r="K159" s="32" t="s">
        <v>64</v>
      </c>
      <c r="L159" s="33" t="s">
        <v>65</v>
      </c>
      <c r="M159" s="33"/>
      <c r="N159" s="32">
        <v>180</v>
      </c>
      <c r="O159" s="364" t="s">
        <v>221</v>
      </c>
      <c r="P159" s="207"/>
      <c r="Q159" s="207"/>
      <c r="R159" s="207"/>
      <c r="S159" s="208"/>
      <c r="T159" s="34"/>
      <c r="U159" s="34"/>
      <c r="V159" s="35" t="s">
        <v>66</v>
      </c>
      <c r="W159" s="200">
        <v>0</v>
      </c>
      <c r="X159" s="201">
        <f>IFERROR(IF(W159="","",W159),"")</f>
        <v>0</v>
      </c>
      <c r="Y159" s="36">
        <f>IFERROR(IF(W159="","",W159*0.00866),"")</f>
        <v>0</v>
      </c>
      <c r="Z159" s="56"/>
      <c r="AA159" s="57"/>
      <c r="AE159" s="67"/>
      <c r="BB159" s="127" t="s">
        <v>1</v>
      </c>
      <c r="BL159" s="67">
        <f>IFERROR(W159*I159,"0")</f>
        <v>0</v>
      </c>
      <c r="BM159" s="67">
        <f>IFERROR(X159*I159,"0")</f>
        <v>0</v>
      </c>
      <c r="BN159" s="67">
        <f>IFERROR(W159/J159,"0")</f>
        <v>0</v>
      </c>
      <c r="BO159" s="67">
        <f>IFERROR(X159/J159,"0")</f>
        <v>0</v>
      </c>
    </row>
    <row r="160" spans="1:67" ht="27" customHeight="1" x14ac:dyDescent="0.25">
      <c r="A160" s="54" t="s">
        <v>222</v>
      </c>
      <c r="B160" s="54" t="s">
        <v>223</v>
      </c>
      <c r="C160" s="31">
        <v>4301071028</v>
      </c>
      <c r="D160" s="218">
        <v>4607111036216</v>
      </c>
      <c r="E160" s="208"/>
      <c r="F160" s="199">
        <v>1</v>
      </c>
      <c r="G160" s="32">
        <v>5</v>
      </c>
      <c r="H160" s="199">
        <v>5</v>
      </c>
      <c r="I160" s="199">
        <v>5.266</v>
      </c>
      <c r="J160" s="32">
        <v>144</v>
      </c>
      <c r="K160" s="32" t="s">
        <v>64</v>
      </c>
      <c r="L160" s="33" t="s">
        <v>65</v>
      </c>
      <c r="M160" s="33"/>
      <c r="N160" s="32">
        <v>180</v>
      </c>
      <c r="O160" s="29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7"/>
      <c r="Q160" s="207"/>
      <c r="R160" s="207"/>
      <c r="S160" s="208"/>
      <c r="T160" s="34"/>
      <c r="U160" s="34"/>
      <c r="V160" s="35" t="s">
        <v>66</v>
      </c>
      <c r="W160" s="200">
        <v>70</v>
      </c>
      <c r="X160" s="201">
        <f>IFERROR(IF(W160="","",W160),"")</f>
        <v>70</v>
      </c>
      <c r="Y160" s="36">
        <f>IFERROR(IF(W160="","",W160*0.00866),"")</f>
        <v>0.60619999999999996</v>
      </c>
      <c r="Z160" s="56"/>
      <c r="AA160" s="57"/>
      <c r="AE160" s="67"/>
      <c r="BB160" s="128" t="s">
        <v>1</v>
      </c>
      <c r="BL160" s="67">
        <f>IFERROR(W160*I160,"0")</f>
        <v>368.62</v>
      </c>
      <c r="BM160" s="67">
        <f>IFERROR(X160*I160,"0")</f>
        <v>368.62</v>
      </c>
      <c r="BN160" s="67">
        <f>IFERROR(W160/J160,"0")</f>
        <v>0.4861111111111111</v>
      </c>
      <c r="BO160" s="67">
        <f>IFERROR(X160/J160,"0")</f>
        <v>0.4861111111111111</v>
      </c>
    </row>
    <row r="161" spans="1:67" ht="27" customHeight="1" x14ac:dyDescent="0.25">
      <c r="A161" s="54" t="s">
        <v>224</v>
      </c>
      <c r="B161" s="54" t="s">
        <v>225</v>
      </c>
      <c r="C161" s="31">
        <v>4301071027</v>
      </c>
      <c r="D161" s="218">
        <v>4607111036278</v>
      </c>
      <c r="E161" s="208"/>
      <c r="F161" s="199">
        <v>1</v>
      </c>
      <c r="G161" s="32">
        <v>5</v>
      </c>
      <c r="H161" s="199">
        <v>5</v>
      </c>
      <c r="I161" s="199">
        <v>5.2830000000000004</v>
      </c>
      <c r="J161" s="32">
        <v>84</v>
      </c>
      <c r="K161" s="32" t="s">
        <v>64</v>
      </c>
      <c r="L161" s="33" t="s">
        <v>65</v>
      </c>
      <c r="M161" s="33"/>
      <c r="N161" s="32">
        <v>180</v>
      </c>
      <c r="O161" s="366" t="s">
        <v>226</v>
      </c>
      <c r="P161" s="207"/>
      <c r="Q161" s="207"/>
      <c r="R161" s="207"/>
      <c r="S161" s="208"/>
      <c r="T161" s="34"/>
      <c r="U161" s="34"/>
      <c r="V161" s="35" t="s">
        <v>66</v>
      </c>
      <c r="W161" s="200">
        <v>0</v>
      </c>
      <c r="X161" s="201">
        <f>IFERROR(IF(W161="","",W161),"")</f>
        <v>0</v>
      </c>
      <c r="Y161" s="36">
        <f>IFERROR(IF(W161="","",W161*0.0155),"")</f>
        <v>0</v>
      </c>
      <c r="Z161" s="56"/>
      <c r="AA161" s="57"/>
      <c r="AE161" s="67"/>
      <c r="BB161" s="129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3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36"/>
      <c r="O162" s="220" t="s">
        <v>67</v>
      </c>
      <c r="P162" s="221"/>
      <c r="Q162" s="221"/>
      <c r="R162" s="221"/>
      <c r="S162" s="221"/>
      <c r="T162" s="221"/>
      <c r="U162" s="222"/>
      <c r="V162" s="37" t="s">
        <v>66</v>
      </c>
      <c r="W162" s="202">
        <f>IFERROR(SUM(W158:W161),"0")</f>
        <v>70</v>
      </c>
      <c r="X162" s="202">
        <f>IFERROR(SUM(X158:X161),"0")</f>
        <v>70</v>
      </c>
      <c r="Y162" s="202">
        <f>IFERROR(IF(Y158="",0,Y158),"0")+IFERROR(IF(Y159="",0,Y159),"0")+IFERROR(IF(Y160="",0,Y160),"0")+IFERROR(IF(Y161="",0,Y161),"0")</f>
        <v>0.60619999999999996</v>
      </c>
      <c r="Z162" s="203"/>
      <c r="AA162" s="203"/>
    </row>
    <row r="163" spans="1:67" x14ac:dyDescent="0.2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36"/>
      <c r="O163" s="220" t="s">
        <v>67</v>
      </c>
      <c r="P163" s="221"/>
      <c r="Q163" s="221"/>
      <c r="R163" s="221"/>
      <c r="S163" s="221"/>
      <c r="T163" s="221"/>
      <c r="U163" s="222"/>
      <c r="V163" s="37" t="s">
        <v>68</v>
      </c>
      <c r="W163" s="202">
        <f>IFERROR(SUMPRODUCT(W158:W161*H158:H161),"0")</f>
        <v>350</v>
      </c>
      <c r="X163" s="202">
        <f>IFERROR(SUMPRODUCT(X158:X161*H158:H161),"0")</f>
        <v>350</v>
      </c>
      <c r="Y163" s="37"/>
      <c r="Z163" s="203"/>
      <c r="AA163" s="203"/>
    </row>
    <row r="164" spans="1:67" ht="14.25" customHeight="1" x14ac:dyDescent="0.25">
      <c r="A164" s="204" t="s">
        <v>227</v>
      </c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196"/>
      <c r="AA164" s="196"/>
    </row>
    <row r="165" spans="1:67" ht="27" customHeight="1" x14ac:dyDescent="0.25">
      <c r="A165" s="54" t="s">
        <v>228</v>
      </c>
      <c r="B165" s="54" t="s">
        <v>229</v>
      </c>
      <c r="C165" s="31">
        <v>4301080153</v>
      </c>
      <c r="D165" s="218">
        <v>4607111036827</v>
      </c>
      <c r="E165" s="208"/>
      <c r="F165" s="199">
        <v>1</v>
      </c>
      <c r="G165" s="32">
        <v>5</v>
      </c>
      <c r="H165" s="199">
        <v>5</v>
      </c>
      <c r="I165" s="199">
        <v>5.2</v>
      </c>
      <c r="J165" s="32">
        <v>144</v>
      </c>
      <c r="K165" s="32" t="s">
        <v>64</v>
      </c>
      <c r="L165" s="33" t="s">
        <v>65</v>
      </c>
      <c r="M165" s="33"/>
      <c r="N165" s="32">
        <v>90</v>
      </c>
      <c r="O165" s="3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7"/>
      <c r="Q165" s="207"/>
      <c r="R165" s="207"/>
      <c r="S165" s="208"/>
      <c r="T165" s="34"/>
      <c r="U165" s="34"/>
      <c r="V165" s="35" t="s">
        <v>66</v>
      </c>
      <c r="W165" s="200">
        <v>0</v>
      </c>
      <c r="X165" s="201">
        <f>IFERROR(IF(W165="","",W165),"")</f>
        <v>0</v>
      </c>
      <c r="Y165" s="36">
        <f>IFERROR(IF(W165="","",W165*0.00866),"")</f>
        <v>0</v>
      </c>
      <c r="Z165" s="56"/>
      <c r="AA165" s="57"/>
      <c r="AE165" s="67"/>
      <c r="BB165" s="130" t="s">
        <v>1</v>
      </c>
      <c r="BL165" s="67">
        <f>IFERROR(W165*I165,"0")</f>
        <v>0</v>
      </c>
      <c r="BM165" s="67">
        <f>IFERROR(X165*I165,"0")</f>
        <v>0</v>
      </c>
      <c r="BN165" s="67">
        <f>IFERROR(W165/J165,"0")</f>
        <v>0</v>
      </c>
      <c r="BO165" s="67">
        <f>IFERROR(X165/J165,"0")</f>
        <v>0</v>
      </c>
    </row>
    <row r="166" spans="1:67" ht="27" customHeight="1" x14ac:dyDescent="0.25">
      <c r="A166" s="54" t="s">
        <v>230</v>
      </c>
      <c r="B166" s="54" t="s">
        <v>231</v>
      </c>
      <c r="C166" s="31">
        <v>4301080154</v>
      </c>
      <c r="D166" s="218">
        <v>4607111036834</v>
      </c>
      <c r="E166" s="208"/>
      <c r="F166" s="199">
        <v>1</v>
      </c>
      <c r="G166" s="32">
        <v>5</v>
      </c>
      <c r="H166" s="199">
        <v>5</v>
      </c>
      <c r="I166" s="199">
        <v>5.2530000000000001</v>
      </c>
      <c r="J166" s="32">
        <v>144</v>
      </c>
      <c r="K166" s="32" t="s">
        <v>64</v>
      </c>
      <c r="L166" s="33" t="s">
        <v>65</v>
      </c>
      <c r="M166" s="33"/>
      <c r="N166" s="32">
        <v>90</v>
      </c>
      <c r="O166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7"/>
      <c r="Q166" s="207"/>
      <c r="R166" s="207"/>
      <c r="S166" s="208"/>
      <c r="T166" s="34"/>
      <c r="U166" s="34"/>
      <c r="V166" s="35" t="s">
        <v>66</v>
      </c>
      <c r="W166" s="200">
        <v>0</v>
      </c>
      <c r="X166" s="201">
        <f>IFERROR(IF(W166="","",W166),"")</f>
        <v>0</v>
      </c>
      <c r="Y166" s="36">
        <f>IFERROR(IF(W166="","",W166*0.00866),"")</f>
        <v>0</v>
      </c>
      <c r="Z166" s="56"/>
      <c r="AA166" s="57"/>
      <c r="AE166" s="67"/>
      <c r="BB166" s="131" t="s">
        <v>1</v>
      </c>
      <c r="BL166" s="67">
        <f>IFERROR(W166*I166,"0")</f>
        <v>0</v>
      </c>
      <c r="BM166" s="67">
        <f>IFERROR(X166*I166,"0")</f>
        <v>0</v>
      </c>
      <c r="BN166" s="67">
        <f>IFERROR(W166/J166,"0")</f>
        <v>0</v>
      </c>
      <c r="BO166" s="67">
        <f>IFERROR(X166/J166,"0")</f>
        <v>0</v>
      </c>
    </row>
    <row r="167" spans="1:67" x14ac:dyDescent="0.2">
      <c r="A167" s="23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36"/>
      <c r="O167" s="220" t="s">
        <v>67</v>
      </c>
      <c r="P167" s="221"/>
      <c r="Q167" s="221"/>
      <c r="R167" s="221"/>
      <c r="S167" s="221"/>
      <c r="T167" s="221"/>
      <c r="U167" s="222"/>
      <c r="V167" s="37" t="s">
        <v>66</v>
      </c>
      <c r="W167" s="202">
        <f>IFERROR(SUM(W165:W166),"0")</f>
        <v>0</v>
      </c>
      <c r="X167" s="202">
        <f>IFERROR(SUM(X165:X166),"0")</f>
        <v>0</v>
      </c>
      <c r="Y167" s="202">
        <f>IFERROR(IF(Y165="",0,Y165),"0")+IFERROR(IF(Y166="",0,Y166),"0")</f>
        <v>0</v>
      </c>
      <c r="Z167" s="203"/>
      <c r="AA167" s="203"/>
    </row>
    <row r="168" spans="1:67" x14ac:dyDescent="0.2">
      <c r="A168" s="205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36"/>
      <c r="O168" s="220" t="s">
        <v>67</v>
      </c>
      <c r="P168" s="221"/>
      <c r="Q168" s="221"/>
      <c r="R168" s="221"/>
      <c r="S168" s="221"/>
      <c r="T168" s="221"/>
      <c r="U168" s="222"/>
      <c r="V168" s="37" t="s">
        <v>68</v>
      </c>
      <c r="W168" s="202">
        <f>IFERROR(SUMPRODUCT(W165:W166*H165:H166),"0")</f>
        <v>0</v>
      </c>
      <c r="X168" s="202">
        <f>IFERROR(SUMPRODUCT(X165:X166*H165:H166),"0")</f>
        <v>0</v>
      </c>
      <c r="Y168" s="37"/>
      <c r="Z168" s="203"/>
      <c r="AA168" s="203"/>
    </row>
    <row r="169" spans="1:67" ht="27.75" customHeight="1" x14ac:dyDescent="0.2">
      <c r="A169" s="280" t="s">
        <v>232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48"/>
      <c r="AA169" s="48"/>
    </row>
    <row r="170" spans="1:67" ht="16.5" customHeight="1" x14ac:dyDescent="0.25">
      <c r="A170" s="216" t="s">
        <v>233</v>
      </c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195"/>
      <c r="AA170" s="195"/>
    </row>
    <row r="171" spans="1:67" ht="14.25" customHeight="1" x14ac:dyDescent="0.25">
      <c r="A171" s="204" t="s">
        <v>71</v>
      </c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196"/>
      <c r="AA171" s="196"/>
    </row>
    <row r="172" spans="1:67" ht="16.5" customHeight="1" x14ac:dyDescent="0.25">
      <c r="A172" s="54" t="s">
        <v>234</v>
      </c>
      <c r="B172" s="54" t="s">
        <v>235</v>
      </c>
      <c r="C172" s="31">
        <v>4301132097</v>
      </c>
      <c r="D172" s="218">
        <v>4607111035721</v>
      </c>
      <c r="E172" s="208"/>
      <c r="F172" s="199">
        <v>0.25</v>
      </c>
      <c r="G172" s="32">
        <v>12</v>
      </c>
      <c r="H172" s="199">
        <v>3</v>
      </c>
      <c r="I172" s="199">
        <v>3.3879999999999999</v>
      </c>
      <c r="J172" s="32">
        <v>70</v>
      </c>
      <c r="K172" s="32" t="s">
        <v>74</v>
      </c>
      <c r="L172" s="33" t="s">
        <v>65</v>
      </c>
      <c r="M172" s="33"/>
      <c r="N172" s="32">
        <v>365</v>
      </c>
      <c r="O172" s="27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2" s="207"/>
      <c r="Q172" s="207"/>
      <c r="R172" s="207"/>
      <c r="S172" s="208"/>
      <c r="T172" s="34"/>
      <c r="U172" s="34"/>
      <c r="V172" s="35" t="s">
        <v>66</v>
      </c>
      <c r="W172" s="200">
        <v>50</v>
      </c>
      <c r="X172" s="201">
        <f>IFERROR(IF(W172="","",W172),"")</f>
        <v>50</v>
      </c>
      <c r="Y172" s="36">
        <f>IFERROR(IF(W172="","",W172*0.01788),"")</f>
        <v>0.89400000000000002</v>
      </c>
      <c r="Z172" s="56"/>
      <c r="AA172" s="57"/>
      <c r="AE172" s="67"/>
      <c r="BB172" s="132" t="s">
        <v>75</v>
      </c>
      <c r="BL172" s="67">
        <f>IFERROR(W172*I172,"0")</f>
        <v>169.4</v>
      </c>
      <c r="BM172" s="67">
        <f>IFERROR(X172*I172,"0")</f>
        <v>169.4</v>
      </c>
      <c r="BN172" s="67">
        <f>IFERROR(W172/J172,"0")</f>
        <v>0.7142857142857143</v>
      </c>
      <c r="BO172" s="67">
        <f>IFERROR(X172/J172,"0")</f>
        <v>0.7142857142857143</v>
      </c>
    </row>
    <row r="173" spans="1:67" ht="27" customHeight="1" x14ac:dyDescent="0.25">
      <c r="A173" s="54" t="s">
        <v>236</v>
      </c>
      <c r="B173" s="54" t="s">
        <v>237</v>
      </c>
      <c r="C173" s="31">
        <v>4301132100</v>
      </c>
      <c r="D173" s="218">
        <v>4607111035691</v>
      </c>
      <c r="E173" s="208"/>
      <c r="F173" s="199">
        <v>0.25</v>
      </c>
      <c r="G173" s="32">
        <v>12</v>
      </c>
      <c r="H173" s="199">
        <v>3</v>
      </c>
      <c r="I173" s="199">
        <v>3.3879999999999999</v>
      </c>
      <c r="J173" s="32">
        <v>70</v>
      </c>
      <c r="K173" s="32" t="s">
        <v>74</v>
      </c>
      <c r="L173" s="33" t="s">
        <v>65</v>
      </c>
      <c r="M173" s="33"/>
      <c r="N173" s="32">
        <v>365</v>
      </c>
      <c r="O173" s="30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3" s="207"/>
      <c r="Q173" s="207"/>
      <c r="R173" s="207"/>
      <c r="S173" s="208"/>
      <c r="T173" s="34"/>
      <c r="U173" s="34"/>
      <c r="V173" s="35" t="s">
        <v>66</v>
      </c>
      <c r="W173" s="200">
        <v>80</v>
      </c>
      <c r="X173" s="201">
        <f>IFERROR(IF(W173="","",W173),"")</f>
        <v>80</v>
      </c>
      <c r="Y173" s="36">
        <f>IFERROR(IF(W173="","",W173*0.01788),"")</f>
        <v>1.4304000000000001</v>
      </c>
      <c r="Z173" s="56"/>
      <c r="AA173" s="57"/>
      <c r="AE173" s="67"/>
      <c r="BB173" s="133" t="s">
        <v>75</v>
      </c>
      <c r="BL173" s="67">
        <f>IFERROR(W173*I173,"0")</f>
        <v>271.03999999999996</v>
      </c>
      <c r="BM173" s="67">
        <f>IFERROR(X173*I173,"0")</f>
        <v>271.03999999999996</v>
      </c>
      <c r="BN173" s="67">
        <f>IFERROR(W173/J173,"0")</f>
        <v>1.1428571428571428</v>
      </c>
      <c r="BO173" s="67">
        <f>IFERROR(X173/J173,"0")</f>
        <v>1.1428571428571428</v>
      </c>
    </row>
    <row r="174" spans="1:67" x14ac:dyDescent="0.2">
      <c r="A174" s="23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36"/>
      <c r="O174" s="220" t="s">
        <v>67</v>
      </c>
      <c r="P174" s="221"/>
      <c r="Q174" s="221"/>
      <c r="R174" s="221"/>
      <c r="S174" s="221"/>
      <c r="T174" s="221"/>
      <c r="U174" s="222"/>
      <c r="V174" s="37" t="s">
        <v>66</v>
      </c>
      <c r="W174" s="202">
        <f>IFERROR(SUM(W172:W173),"0")</f>
        <v>130</v>
      </c>
      <c r="X174" s="202">
        <f>IFERROR(SUM(X172:X173),"0")</f>
        <v>130</v>
      </c>
      <c r="Y174" s="202">
        <f>IFERROR(IF(Y172="",0,Y172),"0")+IFERROR(IF(Y173="",0,Y173),"0")</f>
        <v>2.3244000000000002</v>
      </c>
      <c r="Z174" s="203"/>
      <c r="AA174" s="203"/>
    </row>
    <row r="175" spans="1:67" x14ac:dyDescent="0.2">
      <c r="A175" s="205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36"/>
      <c r="O175" s="220" t="s">
        <v>67</v>
      </c>
      <c r="P175" s="221"/>
      <c r="Q175" s="221"/>
      <c r="R175" s="221"/>
      <c r="S175" s="221"/>
      <c r="T175" s="221"/>
      <c r="U175" s="222"/>
      <c r="V175" s="37" t="s">
        <v>68</v>
      </c>
      <c r="W175" s="202">
        <f>IFERROR(SUMPRODUCT(W172:W173*H172:H173),"0")</f>
        <v>390</v>
      </c>
      <c r="X175" s="202">
        <f>IFERROR(SUMPRODUCT(X172:X173*H172:H173),"0")</f>
        <v>390</v>
      </c>
      <c r="Y175" s="37"/>
      <c r="Z175" s="203"/>
      <c r="AA175" s="203"/>
    </row>
    <row r="176" spans="1:67" ht="16.5" customHeight="1" x14ac:dyDescent="0.25">
      <c r="A176" s="216" t="s">
        <v>238</v>
      </c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195"/>
      <c r="AA176" s="195"/>
    </row>
    <row r="177" spans="1:67" ht="14.25" customHeight="1" x14ac:dyDescent="0.25">
      <c r="A177" s="204" t="s">
        <v>238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96"/>
      <c r="AA177" s="196"/>
    </row>
    <row r="178" spans="1:67" ht="27" customHeight="1" x14ac:dyDescent="0.25">
      <c r="A178" s="54" t="s">
        <v>239</v>
      </c>
      <c r="B178" s="54" t="s">
        <v>240</v>
      </c>
      <c r="C178" s="31">
        <v>4301133002</v>
      </c>
      <c r="D178" s="218">
        <v>4607111035783</v>
      </c>
      <c r="E178" s="208"/>
      <c r="F178" s="199">
        <v>0.2</v>
      </c>
      <c r="G178" s="32">
        <v>8</v>
      </c>
      <c r="H178" s="199">
        <v>1.6</v>
      </c>
      <c r="I178" s="199">
        <v>2.12</v>
      </c>
      <c r="J178" s="32">
        <v>72</v>
      </c>
      <c r="K178" s="32" t="s">
        <v>201</v>
      </c>
      <c r="L178" s="33" t="s">
        <v>65</v>
      </c>
      <c r="M178" s="33"/>
      <c r="N178" s="32">
        <v>180</v>
      </c>
      <c r="O178" s="40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7"/>
      <c r="Q178" s="207"/>
      <c r="R178" s="207"/>
      <c r="S178" s="208"/>
      <c r="T178" s="34"/>
      <c r="U178" s="34"/>
      <c r="V178" s="35" t="s">
        <v>66</v>
      </c>
      <c r="W178" s="200">
        <v>0</v>
      </c>
      <c r="X178" s="201">
        <f>IFERROR(IF(W178="","",W178),"")</f>
        <v>0</v>
      </c>
      <c r="Y178" s="36">
        <f>IFERROR(IF(W178="","",W178*0.01157),"")</f>
        <v>0</v>
      </c>
      <c r="Z178" s="56"/>
      <c r="AA178" s="57"/>
      <c r="AE178" s="67"/>
      <c r="BB178" s="134" t="s">
        <v>75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35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36"/>
      <c r="O179" s="220" t="s">
        <v>67</v>
      </c>
      <c r="P179" s="221"/>
      <c r="Q179" s="221"/>
      <c r="R179" s="221"/>
      <c r="S179" s="221"/>
      <c r="T179" s="221"/>
      <c r="U179" s="222"/>
      <c r="V179" s="37" t="s">
        <v>66</v>
      </c>
      <c r="W179" s="202">
        <f>IFERROR(SUM(W178:W178),"0")</f>
        <v>0</v>
      </c>
      <c r="X179" s="202">
        <f>IFERROR(SUM(X178:X178),"0")</f>
        <v>0</v>
      </c>
      <c r="Y179" s="202">
        <f>IFERROR(IF(Y178="",0,Y178),"0")</f>
        <v>0</v>
      </c>
      <c r="Z179" s="203"/>
      <c r="AA179" s="203"/>
    </row>
    <row r="180" spans="1:67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36"/>
      <c r="O180" s="220" t="s">
        <v>67</v>
      </c>
      <c r="P180" s="221"/>
      <c r="Q180" s="221"/>
      <c r="R180" s="221"/>
      <c r="S180" s="221"/>
      <c r="T180" s="221"/>
      <c r="U180" s="222"/>
      <c r="V180" s="37" t="s">
        <v>68</v>
      </c>
      <c r="W180" s="202">
        <f>IFERROR(SUMPRODUCT(W178:W178*H178:H178),"0")</f>
        <v>0</v>
      </c>
      <c r="X180" s="202">
        <f>IFERROR(SUMPRODUCT(X178:X178*H178:H178),"0")</f>
        <v>0</v>
      </c>
      <c r="Y180" s="37"/>
      <c r="Z180" s="203"/>
      <c r="AA180" s="203"/>
    </row>
    <row r="181" spans="1:67" ht="16.5" customHeight="1" x14ac:dyDescent="0.25">
      <c r="A181" s="216" t="s">
        <v>232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195"/>
      <c r="AA181" s="195"/>
    </row>
    <row r="182" spans="1:67" ht="14.25" customHeight="1" x14ac:dyDescent="0.25">
      <c r="A182" s="204" t="s">
        <v>241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96"/>
      <c r="AA182" s="196"/>
    </row>
    <row r="183" spans="1:67" ht="27" customHeight="1" x14ac:dyDescent="0.25">
      <c r="A183" s="54" t="s">
        <v>242</v>
      </c>
      <c r="B183" s="54" t="s">
        <v>243</v>
      </c>
      <c r="C183" s="31">
        <v>4301051319</v>
      </c>
      <c r="D183" s="218">
        <v>4680115881204</v>
      </c>
      <c r="E183" s="208"/>
      <c r="F183" s="199">
        <v>0.33</v>
      </c>
      <c r="G183" s="32">
        <v>6</v>
      </c>
      <c r="H183" s="199">
        <v>1.98</v>
      </c>
      <c r="I183" s="199">
        <v>2.246</v>
      </c>
      <c r="J183" s="32">
        <v>156</v>
      </c>
      <c r="K183" s="32" t="s">
        <v>64</v>
      </c>
      <c r="L183" s="33" t="s">
        <v>244</v>
      </c>
      <c r="M183" s="33"/>
      <c r="N183" s="32">
        <v>365</v>
      </c>
      <c r="O183" s="40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7"/>
      <c r="Q183" s="207"/>
      <c r="R183" s="207"/>
      <c r="S183" s="208"/>
      <c r="T183" s="34"/>
      <c r="U183" s="34"/>
      <c r="V183" s="35" t="s">
        <v>66</v>
      </c>
      <c r="W183" s="200">
        <v>0</v>
      </c>
      <c r="X183" s="201">
        <f>IFERROR(IF(W183="","",W183),"")</f>
        <v>0</v>
      </c>
      <c r="Y183" s="36">
        <f>IFERROR(IF(W183="","",W183*0.00753),"")</f>
        <v>0</v>
      </c>
      <c r="Z183" s="56"/>
      <c r="AA183" s="57"/>
      <c r="AE183" s="67"/>
      <c r="BB183" s="135" t="s">
        <v>245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x14ac:dyDescent="0.2">
      <c r="A184" s="23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36"/>
      <c r="O184" s="220" t="s">
        <v>67</v>
      </c>
      <c r="P184" s="221"/>
      <c r="Q184" s="221"/>
      <c r="R184" s="221"/>
      <c r="S184" s="221"/>
      <c r="T184" s="221"/>
      <c r="U184" s="222"/>
      <c r="V184" s="37" t="s">
        <v>66</v>
      </c>
      <c r="W184" s="202">
        <f>IFERROR(SUM(W183:W183),"0")</f>
        <v>0</v>
      </c>
      <c r="X184" s="202">
        <f>IFERROR(SUM(X183:X183),"0")</f>
        <v>0</v>
      </c>
      <c r="Y184" s="202">
        <f>IFERROR(IF(Y183="",0,Y183),"0")</f>
        <v>0</v>
      </c>
      <c r="Z184" s="203"/>
      <c r="AA184" s="203"/>
    </row>
    <row r="185" spans="1:67" x14ac:dyDescent="0.2">
      <c r="A185" s="205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36"/>
      <c r="O185" s="220" t="s">
        <v>67</v>
      </c>
      <c r="P185" s="221"/>
      <c r="Q185" s="221"/>
      <c r="R185" s="221"/>
      <c r="S185" s="221"/>
      <c r="T185" s="221"/>
      <c r="U185" s="222"/>
      <c r="V185" s="37" t="s">
        <v>68</v>
      </c>
      <c r="W185" s="202">
        <f>IFERROR(SUMPRODUCT(W183:W183*H183:H183),"0")</f>
        <v>0</v>
      </c>
      <c r="X185" s="202">
        <f>IFERROR(SUMPRODUCT(X183:X183*H183:H183),"0")</f>
        <v>0</v>
      </c>
      <c r="Y185" s="37"/>
      <c r="Z185" s="203"/>
      <c r="AA185" s="203"/>
    </row>
    <row r="186" spans="1:67" ht="16.5" customHeight="1" x14ac:dyDescent="0.25">
      <c r="A186" s="216" t="s">
        <v>246</v>
      </c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195"/>
      <c r="AA186" s="195"/>
    </row>
    <row r="187" spans="1:67" ht="14.25" customHeight="1" x14ac:dyDescent="0.25">
      <c r="A187" s="204" t="s">
        <v>71</v>
      </c>
      <c r="B187" s="205"/>
      <c r="C187" s="205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196"/>
      <c r="AA187" s="196"/>
    </row>
    <row r="188" spans="1:67" ht="27" customHeight="1" x14ac:dyDescent="0.25">
      <c r="A188" s="54" t="s">
        <v>247</v>
      </c>
      <c r="B188" s="54" t="s">
        <v>248</v>
      </c>
      <c r="C188" s="31">
        <v>4301132079</v>
      </c>
      <c r="D188" s="218">
        <v>4607111038487</v>
      </c>
      <c r="E188" s="208"/>
      <c r="F188" s="199">
        <v>0.25</v>
      </c>
      <c r="G188" s="32">
        <v>12</v>
      </c>
      <c r="H188" s="199">
        <v>3</v>
      </c>
      <c r="I188" s="199">
        <v>3.7360000000000002</v>
      </c>
      <c r="J188" s="32">
        <v>70</v>
      </c>
      <c r="K188" s="32" t="s">
        <v>74</v>
      </c>
      <c r="L188" s="33" t="s">
        <v>65</v>
      </c>
      <c r="M188" s="33"/>
      <c r="N188" s="32">
        <v>180</v>
      </c>
      <c r="O188" s="32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7"/>
      <c r="Q188" s="207"/>
      <c r="R188" s="207"/>
      <c r="S188" s="208"/>
      <c r="T188" s="34"/>
      <c r="U188" s="34"/>
      <c r="V188" s="35" t="s">
        <v>66</v>
      </c>
      <c r="W188" s="200">
        <v>10</v>
      </c>
      <c r="X188" s="201">
        <f>IFERROR(IF(W188="","",W188),"")</f>
        <v>10</v>
      </c>
      <c r="Y188" s="36">
        <f>IFERROR(IF(W188="","",W188*0.01788),"")</f>
        <v>0.17880000000000001</v>
      </c>
      <c r="Z188" s="56"/>
      <c r="AA188" s="57"/>
      <c r="AE188" s="67"/>
      <c r="BB188" s="136" t="s">
        <v>75</v>
      </c>
      <c r="BL188" s="67">
        <f>IFERROR(W188*I188,"0")</f>
        <v>37.36</v>
      </c>
      <c r="BM188" s="67">
        <f>IFERROR(X188*I188,"0")</f>
        <v>37.36</v>
      </c>
      <c r="BN188" s="67">
        <f>IFERROR(W188/J188,"0")</f>
        <v>0.14285714285714285</v>
      </c>
      <c r="BO188" s="67">
        <f>IFERROR(X188/J188,"0")</f>
        <v>0.14285714285714285</v>
      </c>
    </row>
    <row r="189" spans="1:67" x14ac:dyDescent="0.2">
      <c r="A189" s="235"/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36"/>
      <c r="O189" s="220" t="s">
        <v>67</v>
      </c>
      <c r="P189" s="221"/>
      <c r="Q189" s="221"/>
      <c r="R189" s="221"/>
      <c r="S189" s="221"/>
      <c r="T189" s="221"/>
      <c r="U189" s="222"/>
      <c r="V189" s="37" t="s">
        <v>66</v>
      </c>
      <c r="W189" s="202">
        <f>IFERROR(SUM(W188:W188),"0")</f>
        <v>10</v>
      </c>
      <c r="X189" s="202">
        <f>IFERROR(SUM(X188:X188),"0")</f>
        <v>10</v>
      </c>
      <c r="Y189" s="202">
        <f>IFERROR(IF(Y188="",0,Y188),"0")</f>
        <v>0.17880000000000001</v>
      </c>
      <c r="Z189" s="203"/>
      <c r="AA189" s="203"/>
    </row>
    <row r="190" spans="1:67" x14ac:dyDescent="0.2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36"/>
      <c r="O190" s="220" t="s">
        <v>67</v>
      </c>
      <c r="P190" s="221"/>
      <c r="Q190" s="221"/>
      <c r="R190" s="221"/>
      <c r="S190" s="221"/>
      <c r="T190" s="221"/>
      <c r="U190" s="222"/>
      <c r="V190" s="37" t="s">
        <v>68</v>
      </c>
      <c r="W190" s="202">
        <f>IFERROR(SUMPRODUCT(W188:W188*H188:H188),"0")</f>
        <v>30</v>
      </c>
      <c r="X190" s="202">
        <f>IFERROR(SUMPRODUCT(X188:X188*H188:H188),"0")</f>
        <v>30</v>
      </c>
      <c r="Y190" s="37"/>
      <c r="Z190" s="203"/>
      <c r="AA190" s="203"/>
    </row>
    <row r="191" spans="1:67" ht="27.75" customHeight="1" x14ac:dyDescent="0.2">
      <c r="A191" s="280" t="s">
        <v>249</v>
      </c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1"/>
      <c r="P191" s="281"/>
      <c r="Q191" s="281"/>
      <c r="R191" s="281"/>
      <c r="S191" s="281"/>
      <c r="T191" s="281"/>
      <c r="U191" s="281"/>
      <c r="V191" s="281"/>
      <c r="W191" s="281"/>
      <c r="X191" s="281"/>
      <c r="Y191" s="281"/>
      <c r="Z191" s="48"/>
      <c r="AA191" s="48"/>
    </row>
    <row r="192" spans="1:67" ht="16.5" customHeight="1" x14ac:dyDescent="0.25">
      <c r="A192" s="216" t="s">
        <v>250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195"/>
      <c r="AA192" s="195"/>
    </row>
    <row r="193" spans="1:67" ht="14.25" customHeight="1" x14ac:dyDescent="0.25">
      <c r="A193" s="204" t="s">
        <v>61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196"/>
      <c r="AA193" s="196"/>
    </row>
    <row r="194" spans="1:67" ht="16.5" customHeight="1" x14ac:dyDescent="0.25">
      <c r="A194" s="54" t="s">
        <v>251</v>
      </c>
      <c r="B194" s="54" t="s">
        <v>252</v>
      </c>
      <c r="C194" s="31">
        <v>4301070913</v>
      </c>
      <c r="D194" s="218">
        <v>4607111036957</v>
      </c>
      <c r="E194" s="208"/>
      <c r="F194" s="199">
        <v>0.4</v>
      </c>
      <c r="G194" s="32">
        <v>8</v>
      </c>
      <c r="H194" s="199">
        <v>3.2</v>
      </c>
      <c r="I194" s="199">
        <v>3.44</v>
      </c>
      <c r="J194" s="32">
        <v>144</v>
      </c>
      <c r="K194" s="32" t="s">
        <v>64</v>
      </c>
      <c r="L194" s="33" t="s">
        <v>65</v>
      </c>
      <c r="M194" s="33"/>
      <c r="N194" s="32">
        <v>180</v>
      </c>
      <c r="O194" s="31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7"/>
      <c r="Q194" s="207"/>
      <c r="R194" s="207"/>
      <c r="S194" s="208"/>
      <c r="T194" s="34"/>
      <c r="U194" s="34"/>
      <c r="V194" s="35" t="s">
        <v>66</v>
      </c>
      <c r="W194" s="200">
        <v>0</v>
      </c>
      <c r="X194" s="201">
        <f>IFERROR(IF(W194="","",W194),"")</f>
        <v>0</v>
      </c>
      <c r="Y194" s="36">
        <f>IFERROR(IF(W194="","",W194*0.00866),"")</f>
        <v>0</v>
      </c>
      <c r="Z194" s="56"/>
      <c r="AA194" s="57"/>
      <c r="AE194" s="67"/>
      <c r="BB194" s="137" t="s">
        <v>1</v>
      </c>
      <c r="BL194" s="67">
        <f>IFERROR(W194*I194,"0")</f>
        <v>0</v>
      </c>
      <c r="BM194" s="67">
        <f>IFERROR(X194*I194,"0")</f>
        <v>0</v>
      </c>
      <c r="BN194" s="67">
        <f>IFERROR(W194/J194,"0")</f>
        <v>0</v>
      </c>
      <c r="BO194" s="67">
        <f>IFERROR(X194/J194,"0")</f>
        <v>0</v>
      </c>
    </row>
    <row r="195" spans="1:67" ht="16.5" customHeight="1" x14ac:dyDescent="0.25">
      <c r="A195" s="54" t="s">
        <v>253</v>
      </c>
      <c r="B195" s="54" t="s">
        <v>254</v>
      </c>
      <c r="C195" s="31">
        <v>4301070912</v>
      </c>
      <c r="D195" s="218">
        <v>4607111037213</v>
      </c>
      <c r="E195" s="208"/>
      <c r="F195" s="199">
        <v>0.4</v>
      </c>
      <c r="G195" s="32">
        <v>8</v>
      </c>
      <c r="H195" s="199">
        <v>3.2</v>
      </c>
      <c r="I195" s="199">
        <v>3.44</v>
      </c>
      <c r="J195" s="32">
        <v>144</v>
      </c>
      <c r="K195" s="32" t="s">
        <v>64</v>
      </c>
      <c r="L195" s="33" t="s">
        <v>65</v>
      </c>
      <c r="M195" s="33"/>
      <c r="N195" s="32">
        <v>180</v>
      </c>
      <c r="O195" s="24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7"/>
      <c r="Q195" s="207"/>
      <c r="R195" s="207"/>
      <c r="S195" s="208"/>
      <c r="T195" s="34"/>
      <c r="U195" s="34"/>
      <c r="V195" s="35" t="s">
        <v>66</v>
      </c>
      <c r="W195" s="200">
        <v>0</v>
      </c>
      <c r="X195" s="201">
        <f>IFERROR(IF(W195="","",W195),"")</f>
        <v>0</v>
      </c>
      <c r="Y195" s="36">
        <f>IFERROR(IF(W195="","",W195*0.00866),"")</f>
        <v>0</v>
      </c>
      <c r="Z195" s="56"/>
      <c r="AA195" s="57"/>
      <c r="AE195" s="67"/>
      <c r="BB195" s="138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x14ac:dyDescent="0.2">
      <c r="A196" s="235"/>
      <c r="B196" s="205"/>
      <c r="C196" s="205"/>
      <c r="D196" s="205"/>
      <c r="E196" s="205"/>
      <c r="F196" s="205"/>
      <c r="G196" s="205"/>
      <c r="H196" s="205"/>
      <c r="I196" s="205"/>
      <c r="J196" s="205"/>
      <c r="K196" s="205"/>
      <c r="L196" s="205"/>
      <c r="M196" s="205"/>
      <c r="N196" s="236"/>
      <c r="O196" s="220" t="s">
        <v>67</v>
      </c>
      <c r="P196" s="221"/>
      <c r="Q196" s="221"/>
      <c r="R196" s="221"/>
      <c r="S196" s="221"/>
      <c r="T196" s="221"/>
      <c r="U196" s="222"/>
      <c r="V196" s="37" t="s">
        <v>66</v>
      </c>
      <c r="W196" s="202">
        <f>IFERROR(SUM(W194:W195),"0")</f>
        <v>0</v>
      </c>
      <c r="X196" s="202">
        <f>IFERROR(SUM(X194:X195),"0")</f>
        <v>0</v>
      </c>
      <c r="Y196" s="202">
        <f>IFERROR(IF(Y194="",0,Y194),"0")+IFERROR(IF(Y195="",0,Y195),"0")</f>
        <v>0</v>
      </c>
      <c r="Z196" s="203"/>
      <c r="AA196" s="203"/>
    </row>
    <row r="197" spans="1:67" x14ac:dyDescent="0.2">
      <c r="A197" s="205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36"/>
      <c r="O197" s="220" t="s">
        <v>67</v>
      </c>
      <c r="P197" s="221"/>
      <c r="Q197" s="221"/>
      <c r="R197" s="221"/>
      <c r="S197" s="221"/>
      <c r="T197" s="221"/>
      <c r="U197" s="222"/>
      <c r="V197" s="37" t="s">
        <v>68</v>
      </c>
      <c r="W197" s="202">
        <f>IFERROR(SUMPRODUCT(W194:W195*H194:H195),"0")</f>
        <v>0</v>
      </c>
      <c r="X197" s="202">
        <f>IFERROR(SUMPRODUCT(X194:X195*H194:H195),"0")</f>
        <v>0</v>
      </c>
      <c r="Y197" s="37"/>
      <c r="Z197" s="203"/>
      <c r="AA197" s="203"/>
    </row>
    <row r="198" spans="1:67" ht="16.5" customHeight="1" x14ac:dyDescent="0.25">
      <c r="A198" s="216" t="s">
        <v>255</v>
      </c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195"/>
      <c r="AA198" s="195"/>
    </row>
    <row r="199" spans="1:67" ht="14.25" customHeight="1" x14ac:dyDescent="0.25">
      <c r="A199" s="204" t="s">
        <v>61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196"/>
      <c r="AA199" s="196"/>
    </row>
    <row r="200" spans="1:67" ht="16.5" customHeight="1" x14ac:dyDescent="0.25">
      <c r="A200" s="54" t="s">
        <v>256</v>
      </c>
      <c r="B200" s="54" t="s">
        <v>257</v>
      </c>
      <c r="C200" s="31">
        <v>4301070948</v>
      </c>
      <c r="D200" s="218">
        <v>4607111037022</v>
      </c>
      <c r="E200" s="208"/>
      <c r="F200" s="199">
        <v>0.7</v>
      </c>
      <c r="G200" s="32">
        <v>8</v>
      </c>
      <c r="H200" s="199">
        <v>5.6</v>
      </c>
      <c r="I200" s="199">
        <v>5.87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2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7"/>
      <c r="Q200" s="207"/>
      <c r="R200" s="207"/>
      <c r="S200" s="208"/>
      <c r="T200" s="34"/>
      <c r="U200" s="34"/>
      <c r="V200" s="35" t="s">
        <v>66</v>
      </c>
      <c r="W200" s="200">
        <v>75</v>
      </c>
      <c r="X200" s="201">
        <f>IFERROR(IF(W200="","",W200),"")</f>
        <v>75</v>
      </c>
      <c r="Y200" s="36">
        <f>IFERROR(IF(W200="","",W200*0.0155),"")</f>
        <v>1.1625000000000001</v>
      </c>
      <c r="Z200" s="56"/>
      <c r="AA200" s="57"/>
      <c r="AE200" s="67"/>
      <c r="BB200" s="139" t="s">
        <v>1</v>
      </c>
      <c r="BL200" s="67">
        <f>IFERROR(W200*I200,"0")</f>
        <v>440.25</v>
      </c>
      <c r="BM200" s="67">
        <f>IFERROR(X200*I200,"0")</f>
        <v>440.25</v>
      </c>
      <c r="BN200" s="67">
        <f>IFERROR(W200/J200,"0")</f>
        <v>0.8928571428571429</v>
      </c>
      <c r="BO200" s="67">
        <f>IFERROR(X200/J200,"0")</f>
        <v>0.8928571428571429</v>
      </c>
    </row>
    <row r="201" spans="1:67" ht="27" customHeight="1" x14ac:dyDescent="0.25">
      <c r="A201" s="54" t="s">
        <v>258</v>
      </c>
      <c r="B201" s="54" t="s">
        <v>259</v>
      </c>
      <c r="C201" s="31">
        <v>4301070990</v>
      </c>
      <c r="D201" s="218">
        <v>4607111038494</v>
      </c>
      <c r="E201" s="208"/>
      <c r="F201" s="199">
        <v>0.7</v>
      </c>
      <c r="G201" s="32">
        <v>8</v>
      </c>
      <c r="H201" s="199">
        <v>5.6</v>
      </c>
      <c r="I201" s="199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2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7"/>
      <c r="Q201" s="207"/>
      <c r="R201" s="207"/>
      <c r="S201" s="208"/>
      <c r="T201" s="34"/>
      <c r="U201" s="34"/>
      <c r="V201" s="35" t="s">
        <v>66</v>
      </c>
      <c r="W201" s="200">
        <v>0</v>
      </c>
      <c r="X201" s="201">
        <f>IFERROR(IF(W201="","",W201),"")</f>
        <v>0</v>
      </c>
      <c r="Y201" s="36">
        <f>IFERROR(IF(W201="","",W201*0.0155),"")</f>
        <v>0</v>
      </c>
      <c r="Z201" s="56"/>
      <c r="AA201" s="57"/>
      <c r="AE201" s="67"/>
      <c r="BB201" s="140" t="s">
        <v>1</v>
      </c>
      <c r="BL201" s="67">
        <f>IFERROR(W201*I201,"0")</f>
        <v>0</v>
      </c>
      <c r="BM201" s="67">
        <f>IFERROR(X201*I201,"0")</f>
        <v>0</v>
      </c>
      <c r="BN201" s="67">
        <f>IFERROR(W201/J201,"0")</f>
        <v>0</v>
      </c>
      <c r="BO201" s="67">
        <f>IFERROR(X201/J201,"0")</f>
        <v>0</v>
      </c>
    </row>
    <row r="202" spans="1:67" ht="27" customHeight="1" x14ac:dyDescent="0.25">
      <c r="A202" s="54" t="s">
        <v>260</v>
      </c>
      <c r="B202" s="54" t="s">
        <v>261</v>
      </c>
      <c r="C202" s="31">
        <v>4301070966</v>
      </c>
      <c r="D202" s="218">
        <v>4607111038135</v>
      </c>
      <c r="E202" s="208"/>
      <c r="F202" s="199">
        <v>0.7</v>
      </c>
      <c r="G202" s="32">
        <v>8</v>
      </c>
      <c r="H202" s="199">
        <v>5.6</v>
      </c>
      <c r="I202" s="199">
        <v>5.87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3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7"/>
      <c r="Q202" s="207"/>
      <c r="R202" s="207"/>
      <c r="S202" s="208"/>
      <c r="T202" s="34"/>
      <c r="U202" s="34"/>
      <c r="V202" s="35" t="s">
        <v>66</v>
      </c>
      <c r="W202" s="200">
        <v>0</v>
      </c>
      <c r="X202" s="201">
        <f>IFERROR(IF(W202="","",W202),"")</f>
        <v>0</v>
      </c>
      <c r="Y202" s="36">
        <f>IFERROR(IF(W202="","",W202*0.0155),"")</f>
        <v>0</v>
      </c>
      <c r="Z202" s="56"/>
      <c r="AA202" s="57"/>
      <c r="AE202" s="67"/>
      <c r="BB202" s="141" t="s">
        <v>1</v>
      </c>
      <c r="BL202" s="67">
        <f>IFERROR(W202*I202,"0")</f>
        <v>0</v>
      </c>
      <c r="BM202" s="67">
        <f>IFERROR(X202*I202,"0")</f>
        <v>0</v>
      </c>
      <c r="BN202" s="67">
        <f>IFERROR(W202/J202,"0")</f>
        <v>0</v>
      </c>
      <c r="BO202" s="67">
        <f>IFERROR(X202/J202,"0")</f>
        <v>0</v>
      </c>
    </row>
    <row r="203" spans="1:67" x14ac:dyDescent="0.2">
      <c r="A203" s="235"/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36"/>
      <c r="O203" s="220" t="s">
        <v>67</v>
      </c>
      <c r="P203" s="221"/>
      <c r="Q203" s="221"/>
      <c r="R203" s="221"/>
      <c r="S203" s="221"/>
      <c r="T203" s="221"/>
      <c r="U203" s="222"/>
      <c r="V203" s="37" t="s">
        <v>66</v>
      </c>
      <c r="W203" s="202">
        <f>IFERROR(SUM(W200:W202),"0")</f>
        <v>75</v>
      </c>
      <c r="X203" s="202">
        <f>IFERROR(SUM(X200:X202),"0")</f>
        <v>75</v>
      </c>
      <c r="Y203" s="202">
        <f>IFERROR(IF(Y200="",0,Y200),"0")+IFERROR(IF(Y201="",0,Y201),"0")+IFERROR(IF(Y202="",0,Y202),"0")</f>
        <v>1.1625000000000001</v>
      </c>
      <c r="Z203" s="203"/>
      <c r="AA203" s="203"/>
    </row>
    <row r="204" spans="1:67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36"/>
      <c r="O204" s="220" t="s">
        <v>67</v>
      </c>
      <c r="P204" s="221"/>
      <c r="Q204" s="221"/>
      <c r="R204" s="221"/>
      <c r="S204" s="221"/>
      <c r="T204" s="221"/>
      <c r="U204" s="222"/>
      <c r="V204" s="37" t="s">
        <v>68</v>
      </c>
      <c r="W204" s="202">
        <f>IFERROR(SUMPRODUCT(W200:W202*H200:H202),"0")</f>
        <v>420</v>
      </c>
      <c r="X204" s="202">
        <f>IFERROR(SUMPRODUCT(X200:X202*H200:H202),"0")</f>
        <v>420</v>
      </c>
      <c r="Y204" s="37"/>
      <c r="Z204" s="203"/>
      <c r="AA204" s="203"/>
    </row>
    <row r="205" spans="1:67" ht="16.5" customHeight="1" x14ac:dyDescent="0.25">
      <c r="A205" s="216" t="s">
        <v>262</v>
      </c>
      <c r="B205" s="205"/>
      <c r="C205" s="205"/>
      <c r="D205" s="205"/>
      <c r="E205" s="205"/>
      <c r="F205" s="205"/>
      <c r="G205" s="205"/>
      <c r="H205" s="205"/>
      <c r="I205" s="205"/>
      <c r="J205" s="205"/>
      <c r="K205" s="205"/>
      <c r="L205" s="205"/>
      <c r="M205" s="205"/>
      <c r="N205" s="205"/>
      <c r="O205" s="205"/>
      <c r="P205" s="205"/>
      <c r="Q205" s="205"/>
      <c r="R205" s="205"/>
      <c r="S205" s="205"/>
      <c r="T205" s="205"/>
      <c r="U205" s="205"/>
      <c r="V205" s="205"/>
      <c r="W205" s="205"/>
      <c r="X205" s="205"/>
      <c r="Y205" s="205"/>
      <c r="Z205" s="195"/>
      <c r="AA205" s="195"/>
    </row>
    <row r="206" spans="1:67" ht="14.25" customHeight="1" x14ac:dyDescent="0.25">
      <c r="A206" s="204" t="s">
        <v>61</v>
      </c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196"/>
      <c r="AA206" s="196"/>
    </row>
    <row r="207" spans="1:67" ht="27" customHeight="1" x14ac:dyDescent="0.25">
      <c r="A207" s="54" t="s">
        <v>263</v>
      </c>
      <c r="B207" s="54" t="s">
        <v>264</v>
      </c>
      <c r="C207" s="31">
        <v>4301070996</v>
      </c>
      <c r="D207" s="218">
        <v>4607111038654</v>
      </c>
      <c r="E207" s="208"/>
      <c r="F207" s="199">
        <v>0.4</v>
      </c>
      <c r="G207" s="32">
        <v>16</v>
      </c>
      <c r="H207" s="199">
        <v>6.4</v>
      </c>
      <c r="I207" s="199">
        <v>6.63</v>
      </c>
      <c r="J207" s="32">
        <v>84</v>
      </c>
      <c r="K207" s="32" t="s">
        <v>64</v>
      </c>
      <c r="L207" s="33" t="s">
        <v>65</v>
      </c>
      <c r="M207" s="33"/>
      <c r="N207" s="32">
        <v>180</v>
      </c>
      <c r="O207" s="21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7"/>
      <c r="Q207" s="207"/>
      <c r="R207" s="207"/>
      <c r="S207" s="208"/>
      <c r="T207" s="34"/>
      <c r="U207" s="34"/>
      <c r="V207" s="35" t="s">
        <v>66</v>
      </c>
      <c r="W207" s="200">
        <v>0</v>
      </c>
      <c r="X207" s="201">
        <f t="shared" ref="X207:X212" si="18">IFERROR(IF(W207="","",W207),"")</f>
        <v>0</v>
      </c>
      <c r="Y207" s="36">
        <f t="shared" ref="Y207:Y212" si="19">IFERROR(IF(W207="","",W207*0.0155),"")</f>
        <v>0</v>
      </c>
      <c r="Z207" s="56"/>
      <c r="AA207" s="57"/>
      <c r="AE207" s="67"/>
      <c r="BB207" s="142" t="s">
        <v>1</v>
      </c>
      <c r="BL207" s="67">
        <f t="shared" ref="BL207:BL212" si="20">IFERROR(W207*I207,"0")</f>
        <v>0</v>
      </c>
      <c r="BM207" s="67">
        <f t="shared" ref="BM207:BM212" si="21">IFERROR(X207*I207,"0")</f>
        <v>0</v>
      </c>
      <c r="BN207" s="67">
        <f t="shared" ref="BN207:BN212" si="22">IFERROR(W207/J207,"0")</f>
        <v>0</v>
      </c>
      <c r="BO207" s="67">
        <f t="shared" ref="BO207:BO212" si="23">IFERROR(X207/J207,"0")</f>
        <v>0</v>
      </c>
    </row>
    <row r="208" spans="1:67" ht="27" customHeight="1" x14ac:dyDescent="0.25">
      <c r="A208" s="54" t="s">
        <v>265</v>
      </c>
      <c r="B208" s="54" t="s">
        <v>266</v>
      </c>
      <c r="C208" s="31">
        <v>4301070997</v>
      </c>
      <c r="D208" s="218">
        <v>4607111038586</v>
      </c>
      <c r="E208" s="208"/>
      <c r="F208" s="199">
        <v>0.7</v>
      </c>
      <c r="G208" s="32">
        <v>8</v>
      </c>
      <c r="H208" s="199">
        <v>5.6</v>
      </c>
      <c r="I208" s="199">
        <v>5.83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7"/>
      <c r="Q208" s="207"/>
      <c r="R208" s="207"/>
      <c r="S208" s="208"/>
      <c r="T208" s="34"/>
      <c r="U208" s="34"/>
      <c r="V208" s="35" t="s">
        <v>66</v>
      </c>
      <c r="W208" s="200">
        <v>30</v>
      </c>
      <c r="X208" s="201">
        <f t="shared" si="18"/>
        <v>30</v>
      </c>
      <c r="Y208" s="36">
        <f t="shared" si="19"/>
        <v>0.46499999999999997</v>
      </c>
      <c r="Z208" s="56"/>
      <c r="AA208" s="57"/>
      <c r="AE208" s="67"/>
      <c r="BB208" s="143" t="s">
        <v>1</v>
      </c>
      <c r="BL208" s="67">
        <f t="shared" si="20"/>
        <v>174.9</v>
      </c>
      <c r="BM208" s="67">
        <f t="shared" si="21"/>
        <v>174.9</v>
      </c>
      <c r="BN208" s="67">
        <f t="shared" si="22"/>
        <v>0.35714285714285715</v>
      </c>
      <c r="BO208" s="67">
        <f t="shared" si="23"/>
        <v>0.35714285714285715</v>
      </c>
    </row>
    <row r="209" spans="1:67" ht="27" customHeight="1" x14ac:dyDescent="0.25">
      <c r="A209" s="54" t="s">
        <v>267</v>
      </c>
      <c r="B209" s="54" t="s">
        <v>268</v>
      </c>
      <c r="C209" s="31">
        <v>4301070962</v>
      </c>
      <c r="D209" s="218">
        <v>4607111038609</v>
      </c>
      <c r="E209" s="208"/>
      <c r="F209" s="199">
        <v>0.4</v>
      </c>
      <c r="G209" s="32">
        <v>16</v>
      </c>
      <c r="H209" s="199">
        <v>6.4</v>
      </c>
      <c r="I209" s="199">
        <v>6.71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4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7"/>
      <c r="Q209" s="207"/>
      <c r="R209" s="207"/>
      <c r="S209" s="208"/>
      <c r="T209" s="34"/>
      <c r="U209" s="34"/>
      <c r="V209" s="35" t="s">
        <v>66</v>
      </c>
      <c r="W209" s="200">
        <v>0</v>
      </c>
      <c r="X209" s="201">
        <f t="shared" si="18"/>
        <v>0</v>
      </c>
      <c r="Y209" s="36">
        <f t="shared" si="19"/>
        <v>0</v>
      </c>
      <c r="Z209" s="56"/>
      <c r="AA209" s="57"/>
      <c r="AE209" s="67"/>
      <c r="BB209" s="144" t="s">
        <v>1</v>
      </c>
      <c r="BL209" s="67">
        <f t="shared" si="20"/>
        <v>0</v>
      </c>
      <c r="BM209" s="67">
        <f t="shared" si="21"/>
        <v>0</v>
      </c>
      <c r="BN209" s="67">
        <f t="shared" si="22"/>
        <v>0</v>
      </c>
      <c r="BO209" s="67">
        <f t="shared" si="23"/>
        <v>0</v>
      </c>
    </row>
    <row r="210" spans="1:67" ht="27" customHeight="1" x14ac:dyDescent="0.25">
      <c r="A210" s="54" t="s">
        <v>269</v>
      </c>
      <c r="B210" s="54" t="s">
        <v>270</v>
      </c>
      <c r="C210" s="31">
        <v>4301070963</v>
      </c>
      <c r="D210" s="218">
        <v>4607111038630</v>
      </c>
      <c r="E210" s="208"/>
      <c r="F210" s="199">
        <v>0.7</v>
      </c>
      <c r="G210" s="32">
        <v>8</v>
      </c>
      <c r="H210" s="199">
        <v>5.6</v>
      </c>
      <c r="I210" s="199">
        <v>5.87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3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7"/>
      <c r="Q210" s="207"/>
      <c r="R210" s="207"/>
      <c r="S210" s="208"/>
      <c r="T210" s="34"/>
      <c r="U210" s="34"/>
      <c r="V210" s="35" t="s">
        <v>66</v>
      </c>
      <c r="W210" s="200">
        <v>0</v>
      </c>
      <c r="X210" s="201">
        <f t="shared" si="18"/>
        <v>0</v>
      </c>
      <c r="Y210" s="36">
        <f t="shared" si="19"/>
        <v>0</v>
      </c>
      <c r="Z210" s="56"/>
      <c r="AA210" s="57"/>
      <c r="AE210" s="67"/>
      <c r="BB210" s="145" t="s">
        <v>1</v>
      </c>
      <c r="BL210" s="67">
        <f t="shared" si="20"/>
        <v>0</v>
      </c>
      <c r="BM210" s="67">
        <f t="shared" si="21"/>
        <v>0</v>
      </c>
      <c r="BN210" s="67">
        <f t="shared" si="22"/>
        <v>0</v>
      </c>
      <c r="BO210" s="67">
        <f t="shared" si="23"/>
        <v>0</v>
      </c>
    </row>
    <row r="211" spans="1:67" ht="27" customHeight="1" x14ac:dyDescent="0.25">
      <c r="A211" s="54" t="s">
        <v>271</v>
      </c>
      <c r="B211" s="54" t="s">
        <v>272</v>
      </c>
      <c r="C211" s="31">
        <v>4301070959</v>
      </c>
      <c r="D211" s="218">
        <v>4607111038616</v>
      </c>
      <c r="E211" s="208"/>
      <c r="F211" s="199">
        <v>0.4</v>
      </c>
      <c r="G211" s="32">
        <v>16</v>
      </c>
      <c r="H211" s="199">
        <v>6.4</v>
      </c>
      <c r="I211" s="199">
        <v>6.71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41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7"/>
      <c r="Q211" s="207"/>
      <c r="R211" s="207"/>
      <c r="S211" s="208"/>
      <c r="T211" s="34"/>
      <c r="U211" s="34"/>
      <c r="V211" s="35" t="s">
        <v>66</v>
      </c>
      <c r="W211" s="200">
        <v>0</v>
      </c>
      <c r="X211" s="201">
        <f t="shared" si="18"/>
        <v>0</v>
      </c>
      <c r="Y211" s="36">
        <f t="shared" si="19"/>
        <v>0</v>
      </c>
      <c r="Z211" s="56"/>
      <c r="AA211" s="57"/>
      <c r="AE211" s="67"/>
      <c r="BB211" s="146" t="s">
        <v>1</v>
      </c>
      <c r="BL211" s="67">
        <f t="shared" si="20"/>
        <v>0</v>
      </c>
      <c r="BM211" s="67">
        <f t="shared" si="21"/>
        <v>0</v>
      </c>
      <c r="BN211" s="67">
        <f t="shared" si="22"/>
        <v>0</v>
      </c>
      <c r="BO211" s="67">
        <f t="shared" si="23"/>
        <v>0</v>
      </c>
    </row>
    <row r="212" spans="1:67" ht="27" customHeight="1" x14ac:dyDescent="0.25">
      <c r="A212" s="54" t="s">
        <v>273</v>
      </c>
      <c r="B212" s="54" t="s">
        <v>274</v>
      </c>
      <c r="C212" s="31">
        <v>4301070960</v>
      </c>
      <c r="D212" s="218">
        <v>4607111038623</v>
      </c>
      <c r="E212" s="208"/>
      <c r="F212" s="199">
        <v>0.7</v>
      </c>
      <c r="G212" s="32">
        <v>8</v>
      </c>
      <c r="H212" s="199">
        <v>5.6</v>
      </c>
      <c r="I212" s="199">
        <v>5.87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7"/>
      <c r="Q212" s="207"/>
      <c r="R212" s="207"/>
      <c r="S212" s="208"/>
      <c r="T212" s="34"/>
      <c r="U212" s="34"/>
      <c r="V212" s="35" t="s">
        <v>66</v>
      </c>
      <c r="W212" s="200">
        <v>20</v>
      </c>
      <c r="X212" s="201">
        <f t="shared" si="18"/>
        <v>20</v>
      </c>
      <c r="Y212" s="36">
        <f t="shared" si="19"/>
        <v>0.31</v>
      </c>
      <c r="Z212" s="56"/>
      <c r="AA212" s="57"/>
      <c r="AE212" s="67"/>
      <c r="BB212" s="147" t="s">
        <v>1</v>
      </c>
      <c r="BL212" s="67">
        <f t="shared" si="20"/>
        <v>117.4</v>
      </c>
      <c r="BM212" s="67">
        <f t="shared" si="21"/>
        <v>117.4</v>
      </c>
      <c r="BN212" s="67">
        <f t="shared" si="22"/>
        <v>0.23809523809523808</v>
      </c>
      <c r="BO212" s="67">
        <f t="shared" si="23"/>
        <v>0.23809523809523808</v>
      </c>
    </row>
    <row r="213" spans="1:67" x14ac:dyDescent="0.2">
      <c r="A213" s="235"/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36"/>
      <c r="O213" s="220" t="s">
        <v>67</v>
      </c>
      <c r="P213" s="221"/>
      <c r="Q213" s="221"/>
      <c r="R213" s="221"/>
      <c r="S213" s="221"/>
      <c r="T213" s="221"/>
      <c r="U213" s="222"/>
      <c r="V213" s="37" t="s">
        <v>66</v>
      </c>
      <c r="W213" s="202">
        <f>IFERROR(SUM(W207:W212),"0")</f>
        <v>50</v>
      </c>
      <c r="X213" s="202">
        <f>IFERROR(SUM(X207:X212),"0")</f>
        <v>50</v>
      </c>
      <c r="Y213" s="202">
        <f>IFERROR(IF(Y207="",0,Y207),"0")+IFERROR(IF(Y208="",0,Y208),"0")+IFERROR(IF(Y209="",0,Y209),"0")+IFERROR(IF(Y210="",0,Y210),"0")+IFERROR(IF(Y211="",0,Y211),"0")+IFERROR(IF(Y212="",0,Y212),"0")</f>
        <v>0.77499999999999991</v>
      </c>
      <c r="Z213" s="203"/>
      <c r="AA213" s="203"/>
    </row>
    <row r="214" spans="1:67" x14ac:dyDescent="0.2">
      <c r="A214" s="205"/>
      <c r="B214" s="205"/>
      <c r="C214" s="205"/>
      <c r="D214" s="205"/>
      <c r="E214" s="205"/>
      <c r="F214" s="205"/>
      <c r="G214" s="205"/>
      <c r="H214" s="205"/>
      <c r="I214" s="205"/>
      <c r="J214" s="205"/>
      <c r="K214" s="205"/>
      <c r="L214" s="205"/>
      <c r="M214" s="205"/>
      <c r="N214" s="236"/>
      <c r="O214" s="220" t="s">
        <v>67</v>
      </c>
      <c r="P214" s="221"/>
      <c r="Q214" s="221"/>
      <c r="R214" s="221"/>
      <c r="S214" s="221"/>
      <c r="T214" s="221"/>
      <c r="U214" s="222"/>
      <c r="V214" s="37" t="s">
        <v>68</v>
      </c>
      <c r="W214" s="202">
        <f>IFERROR(SUMPRODUCT(W207:W212*H207:H212),"0")</f>
        <v>280</v>
      </c>
      <c r="X214" s="202">
        <f>IFERROR(SUMPRODUCT(X207:X212*H207:H212),"0")</f>
        <v>280</v>
      </c>
      <c r="Y214" s="37"/>
      <c r="Z214" s="203"/>
      <c r="AA214" s="203"/>
    </row>
    <row r="215" spans="1:67" ht="16.5" customHeight="1" x14ac:dyDescent="0.25">
      <c r="A215" s="216" t="s">
        <v>275</v>
      </c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  <c r="X215" s="205"/>
      <c r="Y215" s="205"/>
      <c r="Z215" s="195"/>
      <c r="AA215" s="195"/>
    </row>
    <row r="216" spans="1:67" ht="14.25" customHeight="1" x14ac:dyDescent="0.25">
      <c r="A216" s="204" t="s">
        <v>61</v>
      </c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196"/>
      <c r="AA216" s="196"/>
    </row>
    <row r="217" spans="1:67" ht="27" customHeight="1" x14ac:dyDescent="0.25">
      <c r="A217" s="54" t="s">
        <v>276</v>
      </c>
      <c r="B217" s="54" t="s">
        <v>277</v>
      </c>
      <c r="C217" s="31">
        <v>4301070915</v>
      </c>
      <c r="D217" s="218">
        <v>4607111035882</v>
      </c>
      <c r="E217" s="208"/>
      <c r="F217" s="199">
        <v>0.43</v>
      </c>
      <c r="G217" s="32">
        <v>16</v>
      </c>
      <c r="H217" s="199">
        <v>6.88</v>
      </c>
      <c r="I217" s="199">
        <v>7.19</v>
      </c>
      <c r="J217" s="32">
        <v>84</v>
      </c>
      <c r="K217" s="32" t="s">
        <v>64</v>
      </c>
      <c r="L217" s="33" t="s">
        <v>65</v>
      </c>
      <c r="M217" s="33"/>
      <c r="N217" s="32">
        <v>180</v>
      </c>
      <c r="O217" s="23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7"/>
      <c r="Q217" s="207"/>
      <c r="R217" s="207"/>
      <c r="S217" s="208"/>
      <c r="T217" s="34"/>
      <c r="U217" s="34"/>
      <c r="V217" s="35" t="s">
        <v>66</v>
      </c>
      <c r="W217" s="200">
        <v>0</v>
      </c>
      <c r="X217" s="201">
        <f>IFERROR(IF(W217="","",W217),"")</f>
        <v>0</v>
      </c>
      <c r="Y217" s="36">
        <f>IFERROR(IF(W217="","",W217*0.0155),"")</f>
        <v>0</v>
      </c>
      <c r="Z217" s="56"/>
      <c r="AA217" s="57"/>
      <c r="AE217" s="67"/>
      <c r="BB217" s="148" t="s">
        <v>1</v>
      </c>
      <c r="BL217" s="67">
        <f>IFERROR(W217*I217,"0")</f>
        <v>0</v>
      </c>
      <c r="BM217" s="67">
        <f>IFERROR(X217*I217,"0")</f>
        <v>0</v>
      </c>
      <c r="BN217" s="67">
        <f>IFERROR(W217/J217,"0")</f>
        <v>0</v>
      </c>
      <c r="BO217" s="67">
        <f>IFERROR(X217/J217,"0")</f>
        <v>0</v>
      </c>
    </row>
    <row r="218" spans="1:67" ht="27" customHeight="1" x14ac:dyDescent="0.25">
      <c r="A218" s="54" t="s">
        <v>278</v>
      </c>
      <c r="B218" s="54" t="s">
        <v>279</v>
      </c>
      <c r="C218" s="31">
        <v>4301070921</v>
      </c>
      <c r="D218" s="218">
        <v>4607111035905</v>
      </c>
      <c r="E218" s="208"/>
      <c r="F218" s="199">
        <v>0.9</v>
      </c>
      <c r="G218" s="32">
        <v>8</v>
      </c>
      <c r="H218" s="199">
        <v>7.2</v>
      </c>
      <c r="I218" s="199">
        <v>7.47</v>
      </c>
      <c r="J218" s="32">
        <v>84</v>
      </c>
      <c r="K218" s="32" t="s">
        <v>64</v>
      </c>
      <c r="L218" s="33" t="s">
        <v>65</v>
      </c>
      <c r="M218" s="33"/>
      <c r="N218" s="32">
        <v>180</v>
      </c>
      <c r="O218" s="3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7"/>
      <c r="Q218" s="207"/>
      <c r="R218" s="207"/>
      <c r="S218" s="208"/>
      <c r="T218" s="34"/>
      <c r="U218" s="34"/>
      <c r="V218" s="35" t="s">
        <v>66</v>
      </c>
      <c r="W218" s="200">
        <v>0</v>
      </c>
      <c r="X218" s="201">
        <f>IFERROR(IF(W218="","",W218),"")</f>
        <v>0</v>
      </c>
      <c r="Y218" s="36">
        <f>IFERROR(IF(W218="","",W218*0.0155),"")</f>
        <v>0</v>
      </c>
      <c r="Z218" s="56"/>
      <c r="AA218" s="57"/>
      <c r="AE218" s="67"/>
      <c r="BB218" s="149" t="s">
        <v>1</v>
      </c>
      <c r="BL218" s="67">
        <f>IFERROR(W218*I218,"0")</f>
        <v>0</v>
      </c>
      <c r="BM218" s="67">
        <f>IFERROR(X218*I218,"0")</f>
        <v>0</v>
      </c>
      <c r="BN218" s="67">
        <f>IFERROR(W218/J218,"0")</f>
        <v>0</v>
      </c>
      <c r="BO218" s="67">
        <f>IFERROR(X218/J218,"0")</f>
        <v>0</v>
      </c>
    </row>
    <row r="219" spans="1:67" ht="27" customHeight="1" x14ac:dyDescent="0.25">
      <c r="A219" s="54" t="s">
        <v>280</v>
      </c>
      <c r="B219" s="54" t="s">
        <v>281</v>
      </c>
      <c r="C219" s="31">
        <v>4301070917</v>
      </c>
      <c r="D219" s="218">
        <v>4607111035912</v>
      </c>
      <c r="E219" s="208"/>
      <c r="F219" s="199">
        <v>0.43</v>
      </c>
      <c r="G219" s="32">
        <v>16</v>
      </c>
      <c r="H219" s="199">
        <v>6.88</v>
      </c>
      <c r="I219" s="199">
        <v>7.19</v>
      </c>
      <c r="J219" s="32">
        <v>84</v>
      </c>
      <c r="K219" s="32" t="s">
        <v>64</v>
      </c>
      <c r="L219" s="33" t="s">
        <v>65</v>
      </c>
      <c r="M219" s="33"/>
      <c r="N219" s="32">
        <v>180</v>
      </c>
      <c r="O219" s="3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7"/>
      <c r="Q219" s="207"/>
      <c r="R219" s="207"/>
      <c r="S219" s="208"/>
      <c r="T219" s="34"/>
      <c r="U219" s="34"/>
      <c r="V219" s="35" t="s">
        <v>66</v>
      </c>
      <c r="W219" s="200">
        <v>0</v>
      </c>
      <c r="X219" s="201">
        <f>IFERROR(IF(W219="","",W219),"")</f>
        <v>0</v>
      </c>
      <c r="Y219" s="36">
        <f>IFERROR(IF(W219="","",W219*0.0155),"")</f>
        <v>0</v>
      </c>
      <c r="Z219" s="56"/>
      <c r="AA219" s="57"/>
      <c r="AE219" s="67"/>
      <c r="BB219" s="150" t="s">
        <v>1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ht="27" customHeight="1" x14ac:dyDescent="0.25">
      <c r="A220" s="54" t="s">
        <v>282</v>
      </c>
      <c r="B220" s="54" t="s">
        <v>283</v>
      </c>
      <c r="C220" s="31">
        <v>4301070920</v>
      </c>
      <c r="D220" s="218">
        <v>4607111035929</v>
      </c>
      <c r="E220" s="208"/>
      <c r="F220" s="199">
        <v>0.9</v>
      </c>
      <c r="G220" s="32">
        <v>8</v>
      </c>
      <c r="H220" s="199">
        <v>7.2</v>
      </c>
      <c r="I220" s="199">
        <v>7.47</v>
      </c>
      <c r="J220" s="32">
        <v>84</v>
      </c>
      <c r="K220" s="32" t="s">
        <v>64</v>
      </c>
      <c r="L220" s="33" t="s">
        <v>65</v>
      </c>
      <c r="M220" s="33"/>
      <c r="N220" s="32">
        <v>180</v>
      </c>
      <c r="O220" s="2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7"/>
      <c r="Q220" s="207"/>
      <c r="R220" s="207"/>
      <c r="S220" s="208"/>
      <c r="T220" s="34"/>
      <c r="U220" s="34"/>
      <c r="V220" s="35" t="s">
        <v>66</v>
      </c>
      <c r="W220" s="200">
        <v>55</v>
      </c>
      <c r="X220" s="201">
        <f>IFERROR(IF(W220="","",W220),"")</f>
        <v>55</v>
      </c>
      <c r="Y220" s="36">
        <f>IFERROR(IF(W220="","",W220*0.0155),"")</f>
        <v>0.85250000000000004</v>
      </c>
      <c r="Z220" s="56"/>
      <c r="AA220" s="57"/>
      <c r="AE220" s="67"/>
      <c r="BB220" s="151" t="s">
        <v>1</v>
      </c>
      <c r="BL220" s="67">
        <f>IFERROR(W220*I220,"0")</f>
        <v>410.84999999999997</v>
      </c>
      <c r="BM220" s="67">
        <f>IFERROR(X220*I220,"0")</f>
        <v>410.84999999999997</v>
      </c>
      <c r="BN220" s="67">
        <f>IFERROR(W220/J220,"0")</f>
        <v>0.65476190476190477</v>
      </c>
      <c r="BO220" s="67">
        <f>IFERROR(X220/J220,"0")</f>
        <v>0.65476190476190477</v>
      </c>
    </row>
    <row r="221" spans="1:67" x14ac:dyDescent="0.2">
      <c r="A221" s="235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36"/>
      <c r="O221" s="220" t="s">
        <v>67</v>
      </c>
      <c r="P221" s="221"/>
      <c r="Q221" s="221"/>
      <c r="R221" s="221"/>
      <c r="S221" s="221"/>
      <c r="T221" s="221"/>
      <c r="U221" s="222"/>
      <c r="V221" s="37" t="s">
        <v>66</v>
      </c>
      <c r="W221" s="202">
        <f>IFERROR(SUM(W217:W220),"0")</f>
        <v>55</v>
      </c>
      <c r="X221" s="202">
        <f>IFERROR(SUM(X217:X220),"0")</f>
        <v>55</v>
      </c>
      <c r="Y221" s="202">
        <f>IFERROR(IF(Y217="",0,Y217),"0")+IFERROR(IF(Y218="",0,Y218),"0")+IFERROR(IF(Y219="",0,Y219),"0")+IFERROR(IF(Y220="",0,Y220),"0")</f>
        <v>0.85250000000000004</v>
      </c>
      <c r="Z221" s="203"/>
      <c r="AA221" s="203"/>
    </row>
    <row r="222" spans="1:67" x14ac:dyDescent="0.2">
      <c r="A222" s="205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36"/>
      <c r="O222" s="220" t="s">
        <v>67</v>
      </c>
      <c r="P222" s="221"/>
      <c r="Q222" s="221"/>
      <c r="R222" s="221"/>
      <c r="S222" s="221"/>
      <c r="T222" s="221"/>
      <c r="U222" s="222"/>
      <c r="V222" s="37" t="s">
        <v>68</v>
      </c>
      <c r="W222" s="202">
        <f>IFERROR(SUMPRODUCT(W217:W220*H217:H220),"0")</f>
        <v>396</v>
      </c>
      <c r="X222" s="202">
        <f>IFERROR(SUMPRODUCT(X217:X220*H217:H220),"0")</f>
        <v>396</v>
      </c>
      <c r="Y222" s="37"/>
      <c r="Z222" s="203"/>
      <c r="AA222" s="203"/>
    </row>
    <row r="223" spans="1:67" ht="16.5" customHeight="1" x14ac:dyDescent="0.25">
      <c r="A223" s="216" t="s">
        <v>284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195"/>
      <c r="AA223" s="195"/>
    </row>
    <row r="224" spans="1:67" ht="14.25" customHeight="1" x14ac:dyDescent="0.25">
      <c r="A224" s="204" t="s">
        <v>241</v>
      </c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196"/>
      <c r="AA224" s="196"/>
    </row>
    <row r="225" spans="1:67" ht="27" customHeight="1" x14ac:dyDescent="0.25">
      <c r="A225" s="54" t="s">
        <v>285</v>
      </c>
      <c r="B225" s="54" t="s">
        <v>286</v>
      </c>
      <c r="C225" s="31">
        <v>4301051320</v>
      </c>
      <c r="D225" s="218">
        <v>4680115881334</v>
      </c>
      <c r="E225" s="208"/>
      <c r="F225" s="199">
        <v>0.33</v>
      </c>
      <c r="G225" s="32">
        <v>6</v>
      </c>
      <c r="H225" s="199">
        <v>1.98</v>
      </c>
      <c r="I225" s="199">
        <v>2.27</v>
      </c>
      <c r="J225" s="32">
        <v>156</v>
      </c>
      <c r="K225" s="32" t="s">
        <v>64</v>
      </c>
      <c r="L225" s="33" t="s">
        <v>244</v>
      </c>
      <c r="M225" s="33"/>
      <c r="N225" s="32">
        <v>365</v>
      </c>
      <c r="O225" s="37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7"/>
      <c r="Q225" s="207"/>
      <c r="R225" s="207"/>
      <c r="S225" s="208"/>
      <c r="T225" s="34"/>
      <c r="U225" s="34"/>
      <c r="V225" s="35" t="s">
        <v>66</v>
      </c>
      <c r="W225" s="200">
        <v>0</v>
      </c>
      <c r="X225" s="201">
        <f>IFERROR(IF(W225="","",W225),"")</f>
        <v>0</v>
      </c>
      <c r="Y225" s="36">
        <f>IFERROR(IF(W225="","",W225*0.00753),"")</f>
        <v>0</v>
      </c>
      <c r="Z225" s="56"/>
      <c r="AA225" s="57"/>
      <c r="AE225" s="67"/>
      <c r="BB225" s="152" t="s">
        <v>245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x14ac:dyDescent="0.2">
      <c r="A226" s="235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36"/>
      <c r="O226" s="220" t="s">
        <v>67</v>
      </c>
      <c r="P226" s="221"/>
      <c r="Q226" s="221"/>
      <c r="R226" s="221"/>
      <c r="S226" s="221"/>
      <c r="T226" s="221"/>
      <c r="U226" s="222"/>
      <c r="V226" s="37" t="s">
        <v>66</v>
      </c>
      <c r="W226" s="202">
        <f>IFERROR(SUM(W225:W225),"0")</f>
        <v>0</v>
      </c>
      <c r="X226" s="202">
        <f>IFERROR(SUM(X225:X225),"0")</f>
        <v>0</v>
      </c>
      <c r="Y226" s="202">
        <f>IFERROR(IF(Y225="",0,Y225),"0")</f>
        <v>0</v>
      </c>
      <c r="Z226" s="203"/>
      <c r="AA226" s="203"/>
    </row>
    <row r="227" spans="1:67" x14ac:dyDescent="0.2">
      <c r="A227" s="205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36"/>
      <c r="O227" s="220" t="s">
        <v>67</v>
      </c>
      <c r="P227" s="221"/>
      <c r="Q227" s="221"/>
      <c r="R227" s="221"/>
      <c r="S227" s="221"/>
      <c r="T227" s="221"/>
      <c r="U227" s="222"/>
      <c r="V227" s="37" t="s">
        <v>68</v>
      </c>
      <c r="W227" s="202">
        <f>IFERROR(SUMPRODUCT(W225:W225*H225:H225),"0")</f>
        <v>0</v>
      </c>
      <c r="X227" s="202">
        <f>IFERROR(SUMPRODUCT(X225:X225*H225:H225),"0")</f>
        <v>0</v>
      </c>
      <c r="Y227" s="37"/>
      <c r="Z227" s="203"/>
      <c r="AA227" s="203"/>
    </row>
    <row r="228" spans="1:67" ht="16.5" customHeight="1" x14ac:dyDescent="0.25">
      <c r="A228" s="216" t="s">
        <v>287</v>
      </c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205"/>
      <c r="Z228" s="195"/>
      <c r="AA228" s="195"/>
    </row>
    <row r="229" spans="1:67" ht="14.25" customHeight="1" x14ac:dyDescent="0.25">
      <c r="A229" s="204" t="s">
        <v>61</v>
      </c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196"/>
      <c r="AA229" s="196"/>
    </row>
    <row r="230" spans="1:67" ht="16.5" customHeight="1" x14ac:dyDescent="0.25">
      <c r="A230" s="54" t="s">
        <v>288</v>
      </c>
      <c r="B230" s="54" t="s">
        <v>289</v>
      </c>
      <c r="C230" s="31">
        <v>4301070874</v>
      </c>
      <c r="D230" s="218">
        <v>4607111035332</v>
      </c>
      <c r="E230" s="208"/>
      <c r="F230" s="199">
        <v>0.43</v>
      </c>
      <c r="G230" s="32">
        <v>16</v>
      </c>
      <c r="H230" s="199">
        <v>6.88</v>
      </c>
      <c r="I230" s="199">
        <v>7.2060000000000004</v>
      </c>
      <c r="J230" s="32">
        <v>84</v>
      </c>
      <c r="K230" s="32" t="s">
        <v>64</v>
      </c>
      <c r="L230" s="33" t="s">
        <v>65</v>
      </c>
      <c r="M230" s="33"/>
      <c r="N230" s="32">
        <v>180</v>
      </c>
      <c r="O230" s="30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7"/>
      <c r="Q230" s="207"/>
      <c r="R230" s="207"/>
      <c r="S230" s="208"/>
      <c r="T230" s="34"/>
      <c r="U230" s="34"/>
      <c r="V230" s="35" t="s">
        <v>66</v>
      </c>
      <c r="W230" s="200">
        <v>0</v>
      </c>
      <c r="X230" s="201">
        <f>IFERROR(IF(W230="","",W230),"")</f>
        <v>0</v>
      </c>
      <c r="Y230" s="36">
        <f>IFERROR(IF(W230="","",W230*0.0155),"")</f>
        <v>0</v>
      </c>
      <c r="Z230" s="56"/>
      <c r="AA230" s="57"/>
      <c r="AE230" s="67"/>
      <c r="BB230" s="153" t="s">
        <v>1</v>
      </c>
      <c r="BL230" s="67">
        <f>IFERROR(W230*I230,"0")</f>
        <v>0</v>
      </c>
      <c r="BM230" s="67">
        <f>IFERROR(X230*I230,"0")</f>
        <v>0</v>
      </c>
      <c r="BN230" s="67">
        <f>IFERROR(W230/J230,"0")</f>
        <v>0</v>
      </c>
      <c r="BO230" s="67">
        <f>IFERROR(X230/J230,"0")</f>
        <v>0</v>
      </c>
    </row>
    <row r="231" spans="1:67" ht="16.5" customHeight="1" x14ac:dyDescent="0.25">
      <c r="A231" s="54" t="s">
        <v>290</v>
      </c>
      <c r="B231" s="54" t="s">
        <v>291</v>
      </c>
      <c r="C231" s="31">
        <v>4301071000</v>
      </c>
      <c r="D231" s="218">
        <v>4607111038708</v>
      </c>
      <c r="E231" s="208"/>
      <c r="F231" s="199">
        <v>0.8</v>
      </c>
      <c r="G231" s="32">
        <v>8</v>
      </c>
      <c r="H231" s="199">
        <v>6.4</v>
      </c>
      <c r="I231" s="199">
        <v>6.67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4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7"/>
      <c r="Q231" s="207"/>
      <c r="R231" s="207"/>
      <c r="S231" s="208"/>
      <c r="T231" s="34"/>
      <c r="U231" s="34"/>
      <c r="V231" s="35" t="s">
        <v>66</v>
      </c>
      <c r="W231" s="200">
        <v>0</v>
      </c>
      <c r="X231" s="201">
        <f>IFERROR(IF(W231="","",W231),"")</f>
        <v>0</v>
      </c>
      <c r="Y231" s="36">
        <f>IFERROR(IF(W231="","",W231*0.0155),"")</f>
        <v>0</v>
      </c>
      <c r="Z231" s="56"/>
      <c r="AA231" s="57"/>
      <c r="AE231" s="67"/>
      <c r="BB231" s="154" t="s">
        <v>1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x14ac:dyDescent="0.2">
      <c r="A232" s="235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36"/>
      <c r="O232" s="220" t="s">
        <v>67</v>
      </c>
      <c r="P232" s="221"/>
      <c r="Q232" s="221"/>
      <c r="R232" s="221"/>
      <c r="S232" s="221"/>
      <c r="T232" s="221"/>
      <c r="U232" s="222"/>
      <c r="V232" s="37" t="s">
        <v>66</v>
      </c>
      <c r="W232" s="202">
        <f>IFERROR(SUM(W230:W231),"0")</f>
        <v>0</v>
      </c>
      <c r="X232" s="202">
        <f>IFERROR(SUM(X230:X231),"0")</f>
        <v>0</v>
      </c>
      <c r="Y232" s="202">
        <f>IFERROR(IF(Y230="",0,Y230),"0")+IFERROR(IF(Y231="",0,Y231),"0")</f>
        <v>0</v>
      </c>
      <c r="Z232" s="203"/>
      <c r="AA232" s="203"/>
    </row>
    <row r="233" spans="1:67" x14ac:dyDescent="0.2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36"/>
      <c r="O233" s="220" t="s">
        <v>67</v>
      </c>
      <c r="P233" s="221"/>
      <c r="Q233" s="221"/>
      <c r="R233" s="221"/>
      <c r="S233" s="221"/>
      <c r="T233" s="221"/>
      <c r="U233" s="222"/>
      <c r="V233" s="37" t="s">
        <v>68</v>
      </c>
      <c r="W233" s="202">
        <f>IFERROR(SUMPRODUCT(W230:W231*H230:H231),"0")</f>
        <v>0</v>
      </c>
      <c r="X233" s="202">
        <f>IFERROR(SUMPRODUCT(X230:X231*H230:H231),"0")</f>
        <v>0</v>
      </c>
      <c r="Y233" s="37"/>
      <c r="Z233" s="203"/>
      <c r="AA233" s="203"/>
    </row>
    <row r="234" spans="1:67" ht="27.75" customHeight="1" x14ac:dyDescent="0.2">
      <c r="A234" s="280" t="s">
        <v>292</v>
      </c>
      <c r="B234" s="281"/>
      <c r="C234" s="281"/>
      <c r="D234" s="281"/>
      <c r="E234" s="281"/>
      <c r="F234" s="281"/>
      <c r="G234" s="281"/>
      <c r="H234" s="281"/>
      <c r="I234" s="281"/>
      <c r="J234" s="281"/>
      <c r="K234" s="281"/>
      <c r="L234" s="281"/>
      <c r="M234" s="281"/>
      <c r="N234" s="281"/>
      <c r="O234" s="281"/>
      <c r="P234" s="281"/>
      <c r="Q234" s="281"/>
      <c r="R234" s="281"/>
      <c r="S234" s="281"/>
      <c r="T234" s="281"/>
      <c r="U234" s="281"/>
      <c r="V234" s="281"/>
      <c r="W234" s="281"/>
      <c r="X234" s="281"/>
      <c r="Y234" s="281"/>
      <c r="Z234" s="48"/>
      <c r="AA234" s="48"/>
    </row>
    <row r="235" spans="1:67" ht="16.5" customHeight="1" x14ac:dyDescent="0.25">
      <c r="A235" s="216" t="s">
        <v>293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195"/>
      <c r="AA235" s="195"/>
    </row>
    <row r="236" spans="1:67" ht="14.25" customHeight="1" x14ac:dyDescent="0.25">
      <c r="A236" s="204" t="s">
        <v>61</v>
      </c>
      <c r="B236" s="205"/>
      <c r="C236" s="205"/>
      <c r="D236" s="205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196"/>
      <c r="AA236" s="196"/>
    </row>
    <row r="237" spans="1:67" ht="27" customHeight="1" x14ac:dyDescent="0.25">
      <c r="A237" s="54" t="s">
        <v>294</v>
      </c>
      <c r="B237" s="54" t="s">
        <v>295</v>
      </c>
      <c r="C237" s="31">
        <v>4301070941</v>
      </c>
      <c r="D237" s="218">
        <v>4607111036162</v>
      </c>
      <c r="E237" s="208"/>
      <c r="F237" s="199">
        <v>0.8</v>
      </c>
      <c r="G237" s="32">
        <v>8</v>
      </c>
      <c r="H237" s="199">
        <v>6.4</v>
      </c>
      <c r="I237" s="199">
        <v>6.6811999999999996</v>
      </c>
      <c r="J237" s="32">
        <v>84</v>
      </c>
      <c r="K237" s="32" t="s">
        <v>64</v>
      </c>
      <c r="L237" s="33" t="s">
        <v>65</v>
      </c>
      <c r="M237" s="33"/>
      <c r="N237" s="32">
        <v>90</v>
      </c>
      <c r="O237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7"/>
      <c r="Q237" s="207"/>
      <c r="R237" s="207"/>
      <c r="S237" s="208"/>
      <c r="T237" s="34"/>
      <c r="U237" s="34"/>
      <c r="V237" s="35" t="s">
        <v>66</v>
      </c>
      <c r="W237" s="200">
        <v>0</v>
      </c>
      <c r="X237" s="201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5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x14ac:dyDescent="0.2">
      <c r="A238" s="235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36"/>
      <c r="O238" s="220" t="s">
        <v>67</v>
      </c>
      <c r="P238" s="221"/>
      <c r="Q238" s="221"/>
      <c r="R238" s="221"/>
      <c r="S238" s="221"/>
      <c r="T238" s="221"/>
      <c r="U238" s="222"/>
      <c r="V238" s="37" t="s">
        <v>66</v>
      </c>
      <c r="W238" s="202">
        <f>IFERROR(SUM(W237:W237),"0")</f>
        <v>0</v>
      </c>
      <c r="X238" s="202">
        <f>IFERROR(SUM(X237:X237),"0")</f>
        <v>0</v>
      </c>
      <c r="Y238" s="202">
        <f>IFERROR(IF(Y237="",0,Y237),"0")</f>
        <v>0</v>
      </c>
      <c r="Z238" s="203"/>
      <c r="AA238" s="203"/>
    </row>
    <row r="239" spans="1:67" x14ac:dyDescent="0.2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36"/>
      <c r="O239" s="220" t="s">
        <v>67</v>
      </c>
      <c r="P239" s="221"/>
      <c r="Q239" s="221"/>
      <c r="R239" s="221"/>
      <c r="S239" s="221"/>
      <c r="T239" s="221"/>
      <c r="U239" s="222"/>
      <c r="V239" s="37" t="s">
        <v>68</v>
      </c>
      <c r="W239" s="202">
        <f>IFERROR(SUMPRODUCT(W237:W237*H237:H237),"0")</f>
        <v>0</v>
      </c>
      <c r="X239" s="202">
        <f>IFERROR(SUMPRODUCT(X237:X237*H237:H237),"0")</f>
        <v>0</v>
      </c>
      <c r="Y239" s="37"/>
      <c r="Z239" s="203"/>
      <c r="AA239" s="203"/>
    </row>
    <row r="240" spans="1:67" ht="27.75" customHeight="1" x14ac:dyDescent="0.2">
      <c r="A240" s="280" t="s">
        <v>296</v>
      </c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48"/>
      <c r="AA240" s="48"/>
    </row>
    <row r="241" spans="1:67" ht="16.5" customHeight="1" x14ac:dyDescent="0.25">
      <c r="A241" s="216" t="s">
        <v>297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195"/>
      <c r="AA241" s="195"/>
    </row>
    <row r="242" spans="1:67" ht="14.25" customHeight="1" x14ac:dyDescent="0.25">
      <c r="A242" s="204" t="s">
        <v>61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96"/>
      <c r="AA242" s="196"/>
    </row>
    <row r="243" spans="1:67" ht="27" customHeight="1" x14ac:dyDescent="0.25">
      <c r="A243" s="54" t="s">
        <v>298</v>
      </c>
      <c r="B243" s="54" t="s">
        <v>299</v>
      </c>
      <c r="C243" s="31">
        <v>4301070965</v>
      </c>
      <c r="D243" s="218">
        <v>4607111035899</v>
      </c>
      <c r="E243" s="208"/>
      <c r="F243" s="199">
        <v>1</v>
      </c>
      <c r="G243" s="32">
        <v>5</v>
      </c>
      <c r="H243" s="199">
        <v>5</v>
      </c>
      <c r="I243" s="199">
        <v>5.2619999999999996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8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7"/>
      <c r="Q243" s="207"/>
      <c r="R243" s="207"/>
      <c r="S243" s="208"/>
      <c r="T243" s="34"/>
      <c r="U243" s="34"/>
      <c r="V243" s="35" t="s">
        <v>66</v>
      </c>
      <c r="W243" s="200">
        <v>64</v>
      </c>
      <c r="X243" s="201">
        <f>IFERROR(IF(W243="","",W243),"")</f>
        <v>64</v>
      </c>
      <c r="Y243" s="36">
        <f>IFERROR(IF(W243="","",W243*0.0155),"")</f>
        <v>0.99199999999999999</v>
      </c>
      <c r="Z243" s="56"/>
      <c r="AA243" s="57"/>
      <c r="AE243" s="67"/>
      <c r="BB243" s="156" t="s">
        <v>1</v>
      </c>
      <c r="BL243" s="67">
        <f>IFERROR(W243*I243,"0")</f>
        <v>336.76799999999997</v>
      </c>
      <c r="BM243" s="67">
        <f>IFERROR(X243*I243,"0")</f>
        <v>336.76799999999997</v>
      </c>
      <c r="BN243" s="67">
        <f>IFERROR(W243/J243,"0")</f>
        <v>0.76190476190476186</v>
      </c>
      <c r="BO243" s="67">
        <f>IFERROR(X243/J243,"0")</f>
        <v>0.76190476190476186</v>
      </c>
    </row>
    <row r="244" spans="1:67" x14ac:dyDescent="0.2">
      <c r="A244" s="235"/>
      <c r="B244" s="205"/>
      <c r="C244" s="205"/>
      <c r="D244" s="205"/>
      <c r="E244" s="205"/>
      <c r="F244" s="205"/>
      <c r="G244" s="205"/>
      <c r="H244" s="205"/>
      <c r="I244" s="205"/>
      <c r="J244" s="205"/>
      <c r="K244" s="205"/>
      <c r="L244" s="205"/>
      <c r="M244" s="205"/>
      <c r="N244" s="236"/>
      <c r="O244" s="220" t="s">
        <v>67</v>
      </c>
      <c r="P244" s="221"/>
      <c r="Q244" s="221"/>
      <c r="R244" s="221"/>
      <c r="S244" s="221"/>
      <c r="T244" s="221"/>
      <c r="U244" s="222"/>
      <c r="V244" s="37" t="s">
        <v>66</v>
      </c>
      <c r="W244" s="202">
        <f>IFERROR(SUM(W243:W243),"0")</f>
        <v>64</v>
      </c>
      <c r="X244" s="202">
        <f>IFERROR(SUM(X243:X243),"0")</f>
        <v>64</v>
      </c>
      <c r="Y244" s="202">
        <f>IFERROR(IF(Y243="",0,Y243),"0")</f>
        <v>0.99199999999999999</v>
      </c>
      <c r="Z244" s="203"/>
      <c r="AA244" s="203"/>
    </row>
    <row r="245" spans="1:67" x14ac:dyDescent="0.2">
      <c r="A245" s="205"/>
      <c r="B245" s="205"/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36"/>
      <c r="O245" s="220" t="s">
        <v>67</v>
      </c>
      <c r="P245" s="221"/>
      <c r="Q245" s="221"/>
      <c r="R245" s="221"/>
      <c r="S245" s="221"/>
      <c r="T245" s="221"/>
      <c r="U245" s="222"/>
      <c r="V245" s="37" t="s">
        <v>68</v>
      </c>
      <c r="W245" s="202">
        <f>IFERROR(SUMPRODUCT(W243:W243*H243:H243),"0")</f>
        <v>320</v>
      </c>
      <c r="X245" s="202">
        <f>IFERROR(SUMPRODUCT(X243:X243*H243:H243),"0")</f>
        <v>320</v>
      </c>
      <c r="Y245" s="37"/>
      <c r="Z245" s="203"/>
      <c r="AA245" s="203"/>
    </row>
    <row r="246" spans="1:67" ht="16.5" customHeight="1" x14ac:dyDescent="0.25">
      <c r="A246" s="216" t="s">
        <v>300</v>
      </c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5"/>
      <c r="O246" s="205"/>
      <c r="P246" s="205"/>
      <c r="Q246" s="205"/>
      <c r="R246" s="205"/>
      <c r="S246" s="205"/>
      <c r="T246" s="205"/>
      <c r="U246" s="205"/>
      <c r="V246" s="205"/>
      <c r="W246" s="205"/>
      <c r="X246" s="205"/>
      <c r="Y246" s="205"/>
      <c r="Z246" s="195"/>
      <c r="AA246" s="195"/>
    </row>
    <row r="247" spans="1:67" ht="14.25" customHeight="1" x14ac:dyDescent="0.25">
      <c r="A247" s="204" t="s">
        <v>61</v>
      </c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196"/>
      <c r="AA247" s="196"/>
    </row>
    <row r="248" spans="1:67" ht="27" customHeight="1" x14ac:dyDescent="0.25">
      <c r="A248" s="54" t="s">
        <v>301</v>
      </c>
      <c r="B248" s="54" t="s">
        <v>302</v>
      </c>
      <c r="C248" s="31">
        <v>4301070870</v>
      </c>
      <c r="D248" s="218">
        <v>4607111036711</v>
      </c>
      <c r="E248" s="208"/>
      <c r="F248" s="199">
        <v>0.8</v>
      </c>
      <c r="G248" s="32">
        <v>8</v>
      </c>
      <c r="H248" s="199">
        <v>6.4</v>
      </c>
      <c r="I248" s="199">
        <v>6.67</v>
      </c>
      <c r="J248" s="32">
        <v>84</v>
      </c>
      <c r="K248" s="32" t="s">
        <v>64</v>
      </c>
      <c r="L248" s="33" t="s">
        <v>65</v>
      </c>
      <c r="M248" s="33"/>
      <c r="N248" s="32">
        <v>90</v>
      </c>
      <c r="O248" s="38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7"/>
      <c r="Q248" s="207"/>
      <c r="R248" s="207"/>
      <c r="S248" s="208"/>
      <c r="T248" s="34"/>
      <c r="U248" s="34"/>
      <c r="V248" s="35" t="s">
        <v>66</v>
      </c>
      <c r="W248" s="200">
        <v>0</v>
      </c>
      <c r="X248" s="201">
        <f>IFERROR(IF(W248="","",W248),"")</f>
        <v>0</v>
      </c>
      <c r="Y248" s="36">
        <f>IFERROR(IF(W248="","",W248*0.0155),"")</f>
        <v>0</v>
      </c>
      <c r="Z248" s="56"/>
      <c r="AA248" s="57"/>
      <c r="AE248" s="67"/>
      <c r="BB248" s="157" t="s">
        <v>1</v>
      </c>
      <c r="BL248" s="67">
        <f>IFERROR(W248*I248,"0")</f>
        <v>0</v>
      </c>
      <c r="BM248" s="67">
        <f>IFERROR(X248*I248,"0")</f>
        <v>0</v>
      </c>
      <c r="BN248" s="67">
        <f>IFERROR(W248/J248,"0")</f>
        <v>0</v>
      </c>
      <c r="BO248" s="67">
        <f>IFERROR(X248/J248,"0")</f>
        <v>0</v>
      </c>
    </row>
    <row r="249" spans="1:67" x14ac:dyDescent="0.2">
      <c r="A249" s="235"/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36"/>
      <c r="O249" s="220" t="s">
        <v>67</v>
      </c>
      <c r="P249" s="221"/>
      <c r="Q249" s="221"/>
      <c r="R249" s="221"/>
      <c r="S249" s="221"/>
      <c r="T249" s="221"/>
      <c r="U249" s="222"/>
      <c r="V249" s="37" t="s">
        <v>66</v>
      </c>
      <c r="W249" s="202">
        <f>IFERROR(SUM(W248:W248),"0")</f>
        <v>0</v>
      </c>
      <c r="X249" s="202">
        <f>IFERROR(SUM(X248:X248),"0")</f>
        <v>0</v>
      </c>
      <c r="Y249" s="202">
        <f>IFERROR(IF(Y248="",0,Y248),"0")</f>
        <v>0</v>
      </c>
      <c r="Z249" s="203"/>
      <c r="AA249" s="203"/>
    </row>
    <row r="250" spans="1:67" x14ac:dyDescent="0.2">
      <c r="A250" s="205"/>
      <c r="B250" s="205"/>
      <c r="C250" s="205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36"/>
      <c r="O250" s="220" t="s">
        <v>67</v>
      </c>
      <c r="P250" s="221"/>
      <c r="Q250" s="221"/>
      <c r="R250" s="221"/>
      <c r="S250" s="221"/>
      <c r="T250" s="221"/>
      <c r="U250" s="222"/>
      <c r="V250" s="37" t="s">
        <v>68</v>
      </c>
      <c r="W250" s="202">
        <f>IFERROR(SUMPRODUCT(W248:W248*H248:H248),"0")</f>
        <v>0</v>
      </c>
      <c r="X250" s="202">
        <f>IFERROR(SUMPRODUCT(X248:X248*H248:H248),"0")</f>
        <v>0</v>
      </c>
      <c r="Y250" s="37"/>
      <c r="Z250" s="203"/>
      <c r="AA250" s="203"/>
    </row>
    <row r="251" spans="1:67" ht="27.75" customHeight="1" x14ac:dyDescent="0.2">
      <c r="A251" s="280" t="s">
        <v>303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48"/>
      <c r="AA251" s="48"/>
    </row>
    <row r="252" spans="1:67" ht="16.5" customHeight="1" x14ac:dyDescent="0.25">
      <c r="A252" s="216" t="s">
        <v>304</v>
      </c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195"/>
      <c r="AA252" s="195"/>
    </row>
    <row r="253" spans="1:67" ht="14.25" customHeight="1" x14ac:dyDescent="0.25">
      <c r="A253" s="204" t="s">
        <v>61</v>
      </c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5"/>
      <c r="Y253" s="205"/>
      <c r="Z253" s="196"/>
      <c r="AA253" s="196"/>
    </row>
    <row r="254" spans="1:67" ht="27" customHeight="1" x14ac:dyDescent="0.25">
      <c r="A254" s="54" t="s">
        <v>305</v>
      </c>
      <c r="B254" s="54" t="s">
        <v>306</v>
      </c>
      <c r="C254" s="31">
        <v>4301071014</v>
      </c>
      <c r="D254" s="218">
        <v>4640242181264</v>
      </c>
      <c r="E254" s="208"/>
      <c r="F254" s="199">
        <v>0.7</v>
      </c>
      <c r="G254" s="32">
        <v>10</v>
      </c>
      <c r="H254" s="199">
        <v>7</v>
      </c>
      <c r="I254" s="199">
        <v>7.28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32" t="s">
        <v>307</v>
      </c>
      <c r="P254" s="207"/>
      <c r="Q254" s="207"/>
      <c r="R254" s="207"/>
      <c r="S254" s="208"/>
      <c r="T254" s="34"/>
      <c r="U254" s="34"/>
      <c r="V254" s="35" t="s">
        <v>66</v>
      </c>
      <c r="W254" s="200">
        <v>0</v>
      </c>
      <c r="X254" s="201">
        <f>IFERROR(IF(W254="","",W254),"")</f>
        <v>0</v>
      </c>
      <c r="Y254" s="36">
        <f>IFERROR(IF(W254="","",W254*0.0155),"")</f>
        <v>0</v>
      </c>
      <c r="Z254" s="56"/>
      <c r="AA254" s="57"/>
      <c r="AE254" s="67"/>
      <c r="BB254" s="158" t="s">
        <v>1</v>
      </c>
      <c r="BL254" s="67">
        <f>IFERROR(W254*I254,"0")</f>
        <v>0</v>
      </c>
      <c r="BM254" s="67">
        <f>IFERROR(X254*I254,"0")</f>
        <v>0</v>
      </c>
      <c r="BN254" s="67">
        <f>IFERROR(W254/J254,"0")</f>
        <v>0</v>
      </c>
      <c r="BO254" s="67">
        <f>IFERROR(X254/J254,"0")</f>
        <v>0</v>
      </c>
    </row>
    <row r="255" spans="1:67" ht="27" customHeight="1" x14ac:dyDescent="0.25">
      <c r="A255" s="54" t="s">
        <v>308</v>
      </c>
      <c r="B255" s="54" t="s">
        <v>309</v>
      </c>
      <c r="C255" s="31">
        <v>4301071021</v>
      </c>
      <c r="D255" s="218">
        <v>4640242181325</v>
      </c>
      <c r="E255" s="208"/>
      <c r="F255" s="199">
        <v>0.7</v>
      </c>
      <c r="G255" s="32">
        <v>10</v>
      </c>
      <c r="H255" s="199">
        <v>7</v>
      </c>
      <c r="I255" s="199">
        <v>7.28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98" t="s">
        <v>310</v>
      </c>
      <c r="P255" s="207"/>
      <c r="Q255" s="207"/>
      <c r="R255" s="207"/>
      <c r="S255" s="208"/>
      <c r="T255" s="34"/>
      <c r="U255" s="34"/>
      <c r="V255" s="35" t="s">
        <v>66</v>
      </c>
      <c r="W255" s="200">
        <v>0</v>
      </c>
      <c r="X255" s="201">
        <f>IFERROR(IF(W255="","",W255),"")</f>
        <v>0</v>
      </c>
      <c r="Y255" s="36">
        <f>IFERROR(IF(W255="","",W255*0.0155),"")</f>
        <v>0</v>
      </c>
      <c r="Z255" s="56"/>
      <c r="AA255" s="57"/>
      <c r="AE255" s="67"/>
      <c r="BB255" s="159" t="s">
        <v>1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ht="27" customHeight="1" x14ac:dyDescent="0.25">
      <c r="A256" s="54" t="s">
        <v>311</v>
      </c>
      <c r="B256" s="54" t="s">
        <v>312</v>
      </c>
      <c r="C256" s="31">
        <v>4301070993</v>
      </c>
      <c r="D256" s="218">
        <v>4640242180670</v>
      </c>
      <c r="E256" s="208"/>
      <c r="F256" s="199">
        <v>1</v>
      </c>
      <c r="G256" s="32">
        <v>6</v>
      </c>
      <c r="H256" s="199">
        <v>6</v>
      </c>
      <c r="I256" s="199">
        <v>6.23</v>
      </c>
      <c r="J256" s="32">
        <v>84</v>
      </c>
      <c r="K256" s="32" t="s">
        <v>64</v>
      </c>
      <c r="L256" s="33" t="s">
        <v>65</v>
      </c>
      <c r="M256" s="33"/>
      <c r="N256" s="32">
        <v>180</v>
      </c>
      <c r="O256" s="338" t="s">
        <v>313</v>
      </c>
      <c r="P256" s="207"/>
      <c r="Q256" s="207"/>
      <c r="R256" s="207"/>
      <c r="S256" s="208"/>
      <c r="T256" s="34"/>
      <c r="U256" s="34"/>
      <c r="V256" s="35" t="s">
        <v>66</v>
      </c>
      <c r="W256" s="200">
        <v>0</v>
      </c>
      <c r="X256" s="201">
        <f>IFERROR(IF(W256="","",W256),"")</f>
        <v>0</v>
      </c>
      <c r="Y256" s="36">
        <f>IFERROR(IF(W256="","",W256*0.0155),"")</f>
        <v>0</v>
      </c>
      <c r="Z256" s="56"/>
      <c r="AA256" s="57"/>
      <c r="AE256" s="67"/>
      <c r="BB256" s="160" t="s">
        <v>1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235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36"/>
      <c r="O257" s="220" t="s">
        <v>67</v>
      </c>
      <c r="P257" s="221"/>
      <c r="Q257" s="221"/>
      <c r="R257" s="221"/>
      <c r="S257" s="221"/>
      <c r="T257" s="221"/>
      <c r="U257" s="222"/>
      <c r="V257" s="37" t="s">
        <v>66</v>
      </c>
      <c r="W257" s="202">
        <f>IFERROR(SUM(W254:W256),"0")</f>
        <v>0</v>
      </c>
      <c r="X257" s="202">
        <f>IFERROR(SUM(X254:X256),"0")</f>
        <v>0</v>
      </c>
      <c r="Y257" s="202">
        <f>IFERROR(IF(Y254="",0,Y254),"0")+IFERROR(IF(Y255="",0,Y255),"0")+IFERROR(IF(Y256="",0,Y256),"0")</f>
        <v>0</v>
      </c>
      <c r="Z257" s="203"/>
      <c r="AA257" s="203"/>
    </row>
    <row r="258" spans="1:67" x14ac:dyDescent="0.2">
      <c r="A258" s="205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36"/>
      <c r="O258" s="220" t="s">
        <v>67</v>
      </c>
      <c r="P258" s="221"/>
      <c r="Q258" s="221"/>
      <c r="R258" s="221"/>
      <c r="S258" s="221"/>
      <c r="T258" s="221"/>
      <c r="U258" s="222"/>
      <c r="V258" s="37" t="s">
        <v>68</v>
      </c>
      <c r="W258" s="202">
        <f>IFERROR(SUMPRODUCT(W254:W256*H254:H256),"0")</f>
        <v>0</v>
      </c>
      <c r="X258" s="202">
        <f>IFERROR(SUMPRODUCT(X254:X256*H254:H256),"0")</f>
        <v>0</v>
      </c>
      <c r="Y258" s="37"/>
      <c r="Z258" s="203"/>
      <c r="AA258" s="203"/>
    </row>
    <row r="259" spans="1:67" ht="16.5" customHeight="1" x14ac:dyDescent="0.25">
      <c r="A259" s="216" t="s">
        <v>314</v>
      </c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  <c r="X259" s="205"/>
      <c r="Y259" s="205"/>
      <c r="Z259" s="195"/>
      <c r="AA259" s="195"/>
    </row>
    <row r="260" spans="1:67" ht="14.25" customHeight="1" x14ac:dyDescent="0.25">
      <c r="A260" s="204" t="s">
        <v>131</v>
      </c>
      <c r="B260" s="205"/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196"/>
      <c r="AA260" s="196"/>
    </row>
    <row r="261" spans="1:67" ht="27" customHeight="1" x14ac:dyDescent="0.25">
      <c r="A261" s="54" t="s">
        <v>315</v>
      </c>
      <c r="B261" s="54" t="s">
        <v>316</v>
      </c>
      <c r="C261" s="31">
        <v>4301131019</v>
      </c>
      <c r="D261" s="218">
        <v>4640242180427</v>
      </c>
      <c r="E261" s="208"/>
      <c r="F261" s="199">
        <v>1.8</v>
      </c>
      <c r="G261" s="32">
        <v>1</v>
      </c>
      <c r="H261" s="199">
        <v>1.8</v>
      </c>
      <c r="I261" s="199">
        <v>1.915</v>
      </c>
      <c r="J261" s="32">
        <v>234</v>
      </c>
      <c r="K261" s="32" t="s">
        <v>123</v>
      </c>
      <c r="L261" s="33" t="s">
        <v>65</v>
      </c>
      <c r="M261" s="33"/>
      <c r="N261" s="32">
        <v>180</v>
      </c>
      <c r="O261" s="329" t="s">
        <v>317</v>
      </c>
      <c r="P261" s="207"/>
      <c r="Q261" s="207"/>
      <c r="R261" s="207"/>
      <c r="S261" s="208"/>
      <c r="T261" s="34"/>
      <c r="U261" s="34"/>
      <c r="V261" s="35" t="s">
        <v>66</v>
      </c>
      <c r="W261" s="200">
        <v>0</v>
      </c>
      <c r="X261" s="201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61" t="s">
        <v>75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3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36"/>
      <c r="O262" s="220" t="s">
        <v>67</v>
      </c>
      <c r="P262" s="221"/>
      <c r="Q262" s="221"/>
      <c r="R262" s="221"/>
      <c r="S262" s="221"/>
      <c r="T262" s="221"/>
      <c r="U262" s="222"/>
      <c r="V262" s="37" t="s">
        <v>66</v>
      </c>
      <c r="W262" s="202">
        <f>IFERROR(SUM(W261:W261),"0")</f>
        <v>0</v>
      </c>
      <c r="X262" s="202">
        <f>IFERROR(SUM(X261:X261),"0")</f>
        <v>0</v>
      </c>
      <c r="Y262" s="202">
        <f>IFERROR(IF(Y261="",0,Y261),"0")</f>
        <v>0</v>
      </c>
      <c r="Z262" s="203"/>
      <c r="AA262" s="203"/>
    </row>
    <row r="263" spans="1:67" x14ac:dyDescent="0.2">
      <c r="A263" s="205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36"/>
      <c r="O263" s="220" t="s">
        <v>67</v>
      </c>
      <c r="P263" s="221"/>
      <c r="Q263" s="221"/>
      <c r="R263" s="221"/>
      <c r="S263" s="221"/>
      <c r="T263" s="221"/>
      <c r="U263" s="222"/>
      <c r="V263" s="37" t="s">
        <v>68</v>
      </c>
      <c r="W263" s="202">
        <f>IFERROR(SUMPRODUCT(W261:W261*H261:H261),"0")</f>
        <v>0</v>
      </c>
      <c r="X263" s="202">
        <f>IFERROR(SUMPRODUCT(X261:X261*H261:H261),"0")</f>
        <v>0</v>
      </c>
      <c r="Y263" s="37"/>
      <c r="Z263" s="203"/>
      <c r="AA263" s="203"/>
    </row>
    <row r="264" spans="1:67" ht="14.25" customHeight="1" x14ac:dyDescent="0.25">
      <c r="A264" s="204" t="s">
        <v>71</v>
      </c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5"/>
      <c r="O264" s="205"/>
      <c r="P264" s="205"/>
      <c r="Q264" s="205"/>
      <c r="R264" s="205"/>
      <c r="S264" s="205"/>
      <c r="T264" s="205"/>
      <c r="U264" s="205"/>
      <c r="V264" s="205"/>
      <c r="W264" s="205"/>
      <c r="X264" s="205"/>
      <c r="Y264" s="205"/>
      <c r="Z264" s="196"/>
      <c r="AA264" s="196"/>
    </row>
    <row r="265" spans="1:67" ht="27" customHeight="1" x14ac:dyDescent="0.25">
      <c r="A265" s="54" t="s">
        <v>318</v>
      </c>
      <c r="B265" s="54" t="s">
        <v>319</v>
      </c>
      <c r="C265" s="31">
        <v>4301132080</v>
      </c>
      <c r="D265" s="218">
        <v>4640242180397</v>
      </c>
      <c r="E265" s="208"/>
      <c r="F265" s="199">
        <v>1</v>
      </c>
      <c r="G265" s="32">
        <v>6</v>
      </c>
      <c r="H265" s="199">
        <v>6</v>
      </c>
      <c r="I265" s="199">
        <v>6.26</v>
      </c>
      <c r="J265" s="32">
        <v>84</v>
      </c>
      <c r="K265" s="32" t="s">
        <v>64</v>
      </c>
      <c r="L265" s="33" t="s">
        <v>65</v>
      </c>
      <c r="M265" s="33"/>
      <c r="N265" s="32">
        <v>180</v>
      </c>
      <c r="O265" s="228" t="s">
        <v>320</v>
      </c>
      <c r="P265" s="207"/>
      <c r="Q265" s="207"/>
      <c r="R265" s="207"/>
      <c r="S265" s="208"/>
      <c r="T265" s="34"/>
      <c r="U265" s="34"/>
      <c r="V265" s="35" t="s">
        <v>66</v>
      </c>
      <c r="W265" s="200">
        <v>92</v>
      </c>
      <c r="X265" s="201">
        <f>IFERROR(IF(W265="","",W265),"")</f>
        <v>92</v>
      </c>
      <c r="Y265" s="36">
        <f>IFERROR(IF(W265="","",W265*0.0155),"")</f>
        <v>1.4259999999999999</v>
      </c>
      <c r="Z265" s="56"/>
      <c r="AA265" s="57"/>
      <c r="AE265" s="67"/>
      <c r="BB265" s="162" t="s">
        <v>75</v>
      </c>
      <c r="BL265" s="67">
        <f>IFERROR(W265*I265,"0")</f>
        <v>575.91999999999996</v>
      </c>
      <c r="BM265" s="67">
        <f>IFERROR(X265*I265,"0")</f>
        <v>575.91999999999996</v>
      </c>
      <c r="BN265" s="67">
        <f>IFERROR(W265/J265,"0")</f>
        <v>1.0952380952380953</v>
      </c>
      <c r="BO265" s="67">
        <f>IFERROR(X265/J265,"0")</f>
        <v>1.0952380952380953</v>
      </c>
    </row>
    <row r="266" spans="1:67" ht="27" customHeight="1" x14ac:dyDescent="0.25">
      <c r="A266" s="54" t="s">
        <v>321</v>
      </c>
      <c r="B266" s="54" t="s">
        <v>322</v>
      </c>
      <c r="C266" s="31">
        <v>4301132104</v>
      </c>
      <c r="D266" s="218">
        <v>4640242181219</v>
      </c>
      <c r="E266" s="208"/>
      <c r="F266" s="199">
        <v>0.3</v>
      </c>
      <c r="G266" s="32">
        <v>9</v>
      </c>
      <c r="H266" s="199">
        <v>2.7</v>
      </c>
      <c r="I266" s="199">
        <v>2.8450000000000002</v>
      </c>
      <c r="J266" s="32">
        <v>234</v>
      </c>
      <c r="K266" s="32" t="s">
        <v>123</v>
      </c>
      <c r="L266" s="33" t="s">
        <v>65</v>
      </c>
      <c r="M266" s="33"/>
      <c r="N266" s="32">
        <v>180</v>
      </c>
      <c r="O266" s="325" t="s">
        <v>323</v>
      </c>
      <c r="P266" s="207"/>
      <c r="Q266" s="207"/>
      <c r="R266" s="207"/>
      <c r="S266" s="208"/>
      <c r="T266" s="34"/>
      <c r="U266" s="34"/>
      <c r="V266" s="35" t="s">
        <v>66</v>
      </c>
      <c r="W266" s="200">
        <v>0</v>
      </c>
      <c r="X266" s="201">
        <f>IFERROR(IF(W266="","",W266),"")</f>
        <v>0</v>
      </c>
      <c r="Y266" s="36">
        <f>IFERROR(IF(W266="","",W266*0.00502),"")</f>
        <v>0</v>
      </c>
      <c r="Z266" s="56"/>
      <c r="AA266" s="57"/>
      <c r="AE266" s="67"/>
      <c r="BB266" s="163" t="s">
        <v>75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x14ac:dyDescent="0.2">
      <c r="A267" s="235"/>
      <c r="B267" s="205"/>
      <c r="C267" s="205"/>
      <c r="D267" s="205"/>
      <c r="E267" s="205"/>
      <c r="F267" s="205"/>
      <c r="G267" s="205"/>
      <c r="H267" s="205"/>
      <c r="I267" s="205"/>
      <c r="J267" s="205"/>
      <c r="K267" s="205"/>
      <c r="L267" s="205"/>
      <c r="M267" s="205"/>
      <c r="N267" s="236"/>
      <c r="O267" s="220" t="s">
        <v>67</v>
      </c>
      <c r="P267" s="221"/>
      <c r="Q267" s="221"/>
      <c r="R267" s="221"/>
      <c r="S267" s="221"/>
      <c r="T267" s="221"/>
      <c r="U267" s="222"/>
      <c r="V267" s="37" t="s">
        <v>66</v>
      </c>
      <c r="W267" s="202">
        <f>IFERROR(SUM(W265:W266),"0")</f>
        <v>92</v>
      </c>
      <c r="X267" s="202">
        <f>IFERROR(SUM(X265:X266),"0")</f>
        <v>92</v>
      </c>
      <c r="Y267" s="202">
        <f>IFERROR(IF(Y265="",0,Y265),"0")+IFERROR(IF(Y266="",0,Y266),"0")</f>
        <v>1.4259999999999999</v>
      </c>
      <c r="Z267" s="203"/>
      <c r="AA267" s="203"/>
    </row>
    <row r="268" spans="1:67" x14ac:dyDescent="0.2">
      <c r="A268" s="205"/>
      <c r="B268" s="205"/>
      <c r="C268" s="205"/>
      <c r="D268" s="205"/>
      <c r="E268" s="205"/>
      <c r="F268" s="205"/>
      <c r="G268" s="205"/>
      <c r="H268" s="205"/>
      <c r="I268" s="205"/>
      <c r="J268" s="205"/>
      <c r="K268" s="205"/>
      <c r="L268" s="205"/>
      <c r="M268" s="205"/>
      <c r="N268" s="236"/>
      <c r="O268" s="220" t="s">
        <v>67</v>
      </c>
      <c r="P268" s="221"/>
      <c r="Q268" s="221"/>
      <c r="R268" s="221"/>
      <c r="S268" s="221"/>
      <c r="T268" s="221"/>
      <c r="U268" s="222"/>
      <c r="V268" s="37" t="s">
        <v>68</v>
      </c>
      <c r="W268" s="202">
        <f>IFERROR(SUMPRODUCT(W265:W266*H265:H266),"0")</f>
        <v>552</v>
      </c>
      <c r="X268" s="202">
        <f>IFERROR(SUMPRODUCT(X265:X266*H265:H266),"0")</f>
        <v>552</v>
      </c>
      <c r="Y268" s="37"/>
      <c r="Z268" s="203"/>
      <c r="AA268" s="203"/>
    </row>
    <row r="269" spans="1:67" ht="14.25" customHeight="1" x14ac:dyDescent="0.25">
      <c r="A269" s="204" t="s">
        <v>151</v>
      </c>
      <c r="B269" s="205"/>
      <c r="C269" s="205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196"/>
      <c r="AA269" s="196"/>
    </row>
    <row r="270" spans="1:67" ht="27" customHeight="1" x14ac:dyDescent="0.25">
      <c r="A270" s="54" t="s">
        <v>324</v>
      </c>
      <c r="B270" s="54" t="s">
        <v>325</v>
      </c>
      <c r="C270" s="31">
        <v>4301136028</v>
      </c>
      <c r="D270" s="218">
        <v>4640242180304</v>
      </c>
      <c r="E270" s="208"/>
      <c r="F270" s="199">
        <v>2.7</v>
      </c>
      <c r="G270" s="32">
        <v>1</v>
      </c>
      <c r="H270" s="199">
        <v>2.7</v>
      </c>
      <c r="I270" s="199">
        <v>2.8906000000000001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9" t="s">
        <v>326</v>
      </c>
      <c r="P270" s="207"/>
      <c r="Q270" s="207"/>
      <c r="R270" s="207"/>
      <c r="S270" s="208"/>
      <c r="T270" s="34"/>
      <c r="U270" s="34"/>
      <c r="V270" s="35" t="s">
        <v>66</v>
      </c>
      <c r="W270" s="200">
        <v>0</v>
      </c>
      <c r="X270" s="201">
        <f>IFERROR(IF(W270="","",W270),"")</f>
        <v>0</v>
      </c>
      <c r="Y270" s="36">
        <f>IFERROR(IF(W270="","",W270*0.00936),"")</f>
        <v>0</v>
      </c>
      <c r="Z270" s="56"/>
      <c r="AA270" s="57"/>
      <c r="AE270" s="67"/>
      <c r="BB270" s="164" t="s">
        <v>75</v>
      </c>
      <c r="BL270" s="67">
        <f>IFERROR(W270*I270,"0")</f>
        <v>0</v>
      </c>
      <c r="BM270" s="67">
        <f>IFERROR(X270*I270,"0")</f>
        <v>0</v>
      </c>
      <c r="BN270" s="67">
        <f>IFERROR(W270/J270,"0")</f>
        <v>0</v>
      </c>
      <c r="BO270" s="67">
        <f>IFERROR(X270/J270,"0")</f>
        <v>0</v>
      </c>
    </row>
    <row r="271" spans="1:67" ht="37.5" customHeight="1" x14ac:dyDescent="0.25">
      <c r="A271" s="54" t="s">
        <v>327</v>
      </c>
      <c r="B271" s="54" t="s">
        <v>328</v>
      </c>
      <c r="C271" s="31">
        <v>4301136027</v>
      </c>
      <c r="D271" s="218">
        <v>4640242180298</v>
      </c>
      <c r="E271" s="208"/>
      <c r="F271" s="199">
        <v>2.7</v>
      </c>
      <c r="G271" s="32">
        <v>1</v>
      </c>
      <c r="H271" s="199">
        <v>2.7</v>
      </c>
      <c r="I271" s="199">
        <v>2.8919999999999999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5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7"/>
      <c r="Q271" s="207"/>
      <c r="R271" s="207"/>
      <c r="S271" s="208"/>
      <c r="T271" s="34"/>
      <c r="U271" s="34"/>
      <c r="V271" s="35" t="s">
        <v>66</v>
      </c>
      <c r="W271" s="200">
        <v>0</v>
      </c>
      <c r="X271" s="201">
        <f>IFERROR(IF(W271="","",W271),"")</f>
        <v>0</v>
      </c>
      <c r="Y271" s="36">
        <f>IFERROR(IF(W271="","",W271*0.00936),"")</f>
        <v>0</v>
      </c>
      <c r="Z271" s="56"/>
      <c r="AA271" s="57"/>
      <c r="AE271" s="67"/>
      <c r="BB271" s="165" t="s">
        <v>75</v>
      </c>
      <c r="BL271" s="67">
        <f>IFERROR(W271*I271,"0")</f>
        <v>0</v>
      </c>
      <c r="BM271" s="67">
        <f>IFERROR(X271*I271,"0")</f>
        <v>0</v>
      </c>
      <c r="BN271" s="67">
        <f>IFERROR(W271/J271,"0")</f>
        <v>0</v>
      </c>
      <c r="BO271" s="67">
        <f>IFERROR(X271/J271,"0")</f>
        <v>0</v>
      </c>
    </row>
    <row r="272" spans="1:67" ht="27" customHeight="1" x14ac:dyDescent="0.25">
      <c r="A272" s="54" t="s">
        <v>329</v>
      </c>
      <c r="B272" s="54" t="s">
        <v>330</v>
      </c>
      <c r="C272" s="31">
        <v>4301136026</v>
      </c>
      <c r="D272" s="218">
        <v>4640242180236</v>
      </c>
      <c r="E272" s="208"/>
      <c r="F272" s="199">
        <v>5</v>
      </c>
      <c r="G272" s="32">
        <v>1</v>
      </c>
      <c r="H272" s="199">
        <v>5</v>
      </c>
      <c r="I272" s="199">
        <v>5.2350000000000003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95" t="s">
        <v>331</v>
      </c>
      <c r="P272" s="207"/>
      <c r="Q272" s="207"/>
      <c r="R272" s="207"/>
      <c r="S272" s="208"/>
      <c r="T272" s="34"/>
      <c r="U272" s="34"/>
      <c r="V272" s="35" t="s">
        <v>66</v>
      </c>
      <c r="W272" s="200">
        <v>0</v>
      </c>
      <c r="X272" s="201">
        <f>IFERROR(IF(W272="","",W272),"")</f>
        <v>0</v>
      </c>
      <c r="Y272" s="36">
        <f>IFERROR(IF(W272="","",W272*0.0155),"")</f>
        <v>0</v>
      </c>
      <c r="Z272" s="56"/>
      <c r="AA272" s="57"/>
      <c r="AE272" s="67"/>
      <c r="BB272" s="166" t="s">
        <v>75</v>
      </c>
      <c r="BL272" s="67">
        <f>IFERROR(W272*I272,"0")</f>
        <v>0</v>
      </c>
      <c r="BM272" s="67">
        <f>IFERROR(X272*I272,"0")</f>
        <v>0</v>
      </c>
      <c r="BN272" s="67">
        <f>IFERROR(W272/J272,"0")</f>
        <v>0</v>
      </c>
      <c r="BO272" s="67">
        <f>IFERROR(X272/J272,"0")</f>
        <v>0</v>
      </c>
    </row>
    <row r="273" spans="1:67" ht="27" customHeight="1" x14ac:dyDescent="0.25">
      <c r="A273" s="54" t="s">
        <v>332</v>
      </c>
      <c r="B273" s="54" t="s">
        <v>333</v>
      </c>
      <c r="C273" s="31">
        <v>4301136029</v>
      </c>
      <c r="D273" s="218">
        <v>4640242180410</v>
      </c>
      <c r="E273" s="208"/>
      <c r="F273" s="199">
        <v>2.2400000000000002</v>
      </c>
      <c r="G273" s="32">
        <v>1</v>
      </c>
      <c r="H273" s="199">
        <v>2.2400000000000002</v>
      </c>
      <c r="I273" s="199">
        <v>2.4319999999999999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5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7"/>
      <c r="Q273" s="207"/>
      <c r="R273" s="207"/>
      <c r="S273" s="208"/>
      <c r="T273" s="34"/>
      <c r="U273" s="34"/>
      <c r="V273" s="35" t="s">
        <v>66</v>
      </c>
      <c r="W273" s="200">
        <v>67</v>
      </c>
      <c r="X273" s="201">
        <f>IFERROR(IF(W273="","",W273),"")</f>
        <v>67</v>
      </c>
      <c r="Y273" s="36">
        <f>IFERROR(IF(W273="","",W273*0.00936),"")</f>
        <v>0.62712000000000001</v>
      </c>
      <c r="Z273" s="56"/>
      <c r="AA273" s="57"/>
      <c r="AE273" s="67"/>
      <c r="BB273" s="167" t="s">
        <v>75</v>
      </c>
      <c r="BL273" s="67">
        <f>IFERROR(W273*I273,"0")</f>
        <v>162.94399999999999</v>
      </c>
      <c r="BM273" s="67">
        <f>IFERROR(X273*I273,"0")</f>
        <v>162.94399999999999</v>
      </c>
      <c r="BN273" s="67">
        <f>IFERROR(W273/J273,"0")</f>
        <v>0.53174603174603174</v>
      </c>
      <c r="BO273" s="67">
        <f>IFERROR(X273/J273,"0")</f>
        <v>0.53174603174603174</v>
      </c>
    </row>
    <row r="274" spans="1:67" x14ac:dyDescent="0.2">
      <c r="A274" s="235"/>
      <c r="B274" s="205"/>
      <c r="C274" s="205"/>
      <c r="D274" s="205"/>
      <c r="E274" s="205"/>
      <c r="F274" s="205"/>
      <c r="G274" s="205"/>
      <c r="H274" s="205"/>
      <c r="I274" s="205"/>
      <c r="J274" s="205"/>
      <c r="K274" s="205"/>
      <c r="L274" s="205"/>
      <c r="M274" s="205"/>
      <c r="N274" s="236"/>
      <c r="O274" s="220" t="s">
        <v>67</v>
      </c>
      <c r="P274" s="221"/>
      <c r="Q274" s="221"/>
      <c r="R274" s="221"/>
      <c r="S274" s="221"/>
      <c r="T274" s="221"/>
      <c r="U274" s="222"/>
      <c r="V274" s="37" t="s">
        <v>66</v>
      </c>
      <c r="W274" s="202">
        <f>IFERROR(SUM(W270:W273),"0")</f>
        <v>67</v>
      </c>
      <c r="X274" s="202">
        <f>IFERROR(SUM(X270:X273),"0")</f>
        <v>67</v>
      </c>
      <c r="Y274" s="202">
        <f>IFERROR(IF(Y270="",0,Y270),"0")+IFERROR(IF(Y271="",0,Y271),"0")+IFERROR(IF(Y272="",0,Y272),"0")+IFERROR(IF(Y273="",0,Y273),"0")</f>
        <v>0.62712000000000001</v>
      </c>
      <c r="Z274" s="203"/>
      <c r="AA274" s="203"/>
    </row>
    <row r="275" spans="1:67" x14ac:dyDescent="0.2">
      <c r="A275" s="205"/>
      <c r="B275" s="205"/>
      <c r="C275" s="205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36"/>
      <c r="O275" s="220" t="s">
        <v>67</v>
      </c>
      <c r="P275" s="221"/>
      <c r="Q275" s="221"/>
      <c r="R275" s="221"/>
      <c r="S275" s="221"/>
      <c r="T275" s="221"/>
      <c r="U275" s="222"/>
      <c r="V275" s="37" t="s">
        <v>68</v>
      </c>
      <c r="W275" s="202">
        <f>IFERROR(SUMPRODUCT(W270:W273*H270:H273),"0")</f>
        <v>150.08000000000001</v>
      </c>
      <c r="X275" s="202">
        <f>IFERROR(SUMPRODUCT(X270:X273*H270:H273),"0")</f>
        <v>150.08000000000001</v>
      </c>
      <c r="Y275" s="37"/>
      <c r="Z275" s="203"/>
      <c r="AA275" s="203"/>
    </row>
    <row r="276" spans="1:67" ht="14.25" customHeight="1" x14ac:dyDescent="0.25">
      <c r="A276" s="204" t="s">
        <v>127</v>
      </c>
      <c r="B276" s="205"/>
      <c r="C276" s="205"/>
      <c r="D276" s="205"/>
      <c r="E276" s="205"/>
      <c r="F276" s="205"/>
      <c r="G276" s="205"/>
      <c r="H276" s="205"/>
      <c r="I276" s="205"/>
      <c r="J276" s="205"/>
      <c r="K276" s="205"/>
      <c r="L276" s="205"/>
      <c r="M276" s="205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  <c r="X276" s="205"/>
      <c r="Y276" s="205"/>
      <c r="Z276" s="196"/>
      <c r="AA276" s="196"/>
    </row>
    <row r="277" spans="1:67" ht="27" customHeight="1" x14ac:dyDescent="0.25">
      <c r="A277" s="54" t="s">
        <v>334</v>
      </c>
      <c r="B277" s="54" t="s">
        <v>335</v>
      </c>
      <c r="C277" s="31">
        <v>4301135320</v>
      </c>
      <c r="D277" s="218">
        <v>4640242181592</v>
      </c>
      <c r="E277" s="208"/>
      <c r="F277" s="199">
        <v>3.5</v>
      </c>
      <c r="G277" s="32">
        <v>1</v>
      </c>
      <c r="H277" s="199">
        <v>3.5</v>
      </c>
      <c r="I277" s="199">
        <v>3.6850000000000001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414" t="s">
        <v>336</v>
      </c>
      <c r="P277" s="207"/>
      <c r="Q277" s="207"/>
      <c r="R277" s="207"/>
      <c r="S277" s="208"/>
      <c r="T277" s="34"/>
      <c r="U277" s="34"/>
      <c r="V277" s="35" t="s">
        <v>66</v>
      </c>
      <c r="W277" s="200">
        <v>0</v>
      </c>
      <c r="X277" s="201">
        <f t="shared" ref="X277:X299" si="24">IFERROR(IF(W277="","",W277),"")</f>
        <v>0</v>
      </c>
      <c r="Y277" s="36">
        <f t="shared" ref="Y277:Y283" si="25">IFERROR(IF(W277="","",W277*0.00936),"")</f>
        <v>0</v>
      </c>
      <c r="Z277" s="56"/>
      <c r="AA277" s="57" t="s">
        <v>337</v>
      </c>
      <c r="AE277" s="67"/>
      <c r="BB277" s="168" t="s">
        <v>75</v>
      </c>
      <c r="BL277" s="67">
        <f t="shared" ref="BL277:BL299" si="26">IFERROR(W277*I277,"0")</f>
        <v>0</v>
      </c>
      <c r="BM277" s="67">
        <f t="shared" ref="BM277:BM299" si="27">IFERROR(X277*I277,"0")</f>
        <v>0</v>
      </c>
      <c r="BN277" s="67">
        <f t="shared" ref="BN277:BN299" si="28">IFERROR(W277/J277,"0")</f>
        <v>0</v>
      </c>
      <c r="BO277" s="67">
        <f t="shared" ref="BO277:BO299" si="29">IFERROR(X277/J277,"0")</f>
        <v>0</v>
      </c>
    </row>
    <row r="278" spans="1:67" ht="27" customHeight="1" x14ac:dyDescent="0.25">
      <c r="A278" s="54" t="s">
        <v>338</v>
      </c>
      <c r="B278" s="54" t="s">
        <v>339</v>
      </c>
      <c r="C278" s="31">
        <v>4301135191</v>
      </c>
      <c r="D278" s="218">
        <v>4640242180373</v>
      </c>
      <c r="E278" s="208"/>
      <c r="F278" s="199">
        <v>3</v>
      </c>
      <c r="G278" s="32">
        <v>1</v>
      </c>
      <c r="H278" s="199">
        <v>3</v>
      </c>
      <c r="I278" s="199">
        <v>3.1920000000000002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7" t="s">
        <v>340</v>
      </c>
      <c r="P278" s="207"/>
      <c r="Q278" s="207"/>
      <c r="R278" s="207"/>
      <c r="S278" s="208"/>
      <c r="T278" s="34"/>
      <c r="U278" s="34"/>
      <c r="V278" s="35" t="s">
        <v>66</v>
      </c>
      <c r="W278" s="200">
        <v>0</v>
      </c>
      <c r="X278" s="201">
        <f t="shared" si="24"/>
        <v>0</v>
      </c>
      <c r="Y278" s="36">
        <f t="shared" si="25"/>
        <v>0</v>
      </c>
      <c r="Z278" s="56"/>
      <c r="AA278" s="57"/>
      <c r="AE278" s="67"/>
      <c r="BB278" s="169" t="s">
        <v>75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341</v>
      </c>
      <c r="B279" s="54" t="s">
        <v>342</v>
      </c>
      <c r="C279" s="31">
        <v>4301135195</v>
      </c>
      <c r="D279" s="218">
        <v>4640242180366</v>
      </c>
      <c r="E279" s="208"/>
      <c r="F279" s="199">
        <v>3.7</v>
      </c>
      <c r="G279" s="32">
        <v>1</v>
      </c>
      <c r="H279" s="199">
        <v>3.7</v>
      </c>
      <c r="I279" s="199">
        <v>3.8919999999999999</v>
      </c>
      <c r="J279" s="32">
        <v>126</v>
      </c>
      <c r="K279" s="32" t="s">
        <v>74</v>
      </c>
      <c r="L279" s="33" t="s">
        <v>65</v>
      </c>
      <c r="M279" s="33"/>
      <c r="N279" s="32">
        <v>180</v>
      </c>
      <c r="O279" s="331" t="s">
        <v>343</v>
      </c>
      <c r="P279" s="207"/>
      <c r="Q279" s="207"/>
      <c r="R279" s="207"/>
      <c r="S279" s="208"/>
      <c r="T279" s="34"/>
      <c r="U279" s="34"/>
      <c r="V279" s="35" t="s">
        <v>66</v>
      </c>
      <c r="W279" s="200">
        <v>0</v>
      </c>
      <c r="X279" s="201">
        <f t="shared" si="24"/>
        <v>0</v>
      </c>
      <c r="Y279" s="36">
        <f t="shared" si="25"/>
        <v>0</v>
      </c>
      <c r="Z279" s="56"/>
      <c r="AA279" s="57"/>
      <c r="AE279" s="67"/>
      <c r="BB279" s="170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344</v>
      </c>
      <c r="B280" s="54" t="s">
        <v>345</v>
      </c>
      <c r="C280" s="31">
        <v>4301135188</v>
      </c>
      <c r="D280" s="218">
        <v>4640242180335</v>
      </c>
      <c r="E280" s="208"/>
      <c r="F280" s="199">
        <v>3.7</v>
      </c>
      <c r="G280" s="32">
        <v>1</v>
      </c>
      <c r="H280" s="199">
        <v>3.7</v>
      </c>
      <c r="I280" s="199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50" t="s">
        <v>346</v>
      </c>
      <c r="P280" s="207"/>
      <c r="Q280" s="207"/>
      <c r="R280" s="207"/>
      <c r="S280" s="208"/>
      <c r="T280" s="34"/>
      <c r="U280" s="34"/>
      <c r="V280" s="35" t="s">
        <v>66</v>
      </c>
      <c r="W280" s="200">
        <v>32</v>
      </c>
      <c r="X280" s="201">
        <f t="shared" si="24"/>
        <v>32</v>
      </c>
      <c r="Y280" s="36">
        <f t="shared" si="25"/>
        <v>0.29952000000000001</v>
      </c>
      <c r="Z280" s="56"/>
      <c r="AA280" s="57"/>
      <c r="AE280" s="67"/>
      <c r="BB280" s="171" t="s">
        <v>75</v>
      </c>
      <c r="BL280" s="67">
        <f t="shared" si="26"/>
        <v>124.544</v>
      </c>
      <c r="BM280" s="67">
        <f t="shared" si="27"/>
        <v>124.544</v>
      </c>
      <c r="BN280" s="67">
        <f t="shared" si="28"/>
        <v>0.25396825396825395</v>
      </c>
      <c r="BO280" s="67">
        <f t="shared" si="29"/>
        <v>0.25396825396825395</v>
      </c>
    </row>
    <row r="281" spans="1:67" ht="37.5" customHeight="1" x14ac:dyDescent="0.25">
      <c r="A281" s="54" t="s">
        <v>347</v>
      </c>
      <c r="B281" s="54" t="s">
        <v>348</v>
      </c>
      <c r="C281" s="31">
        <v>4301135189</v>
      </c>
      <c r="D281" s="218">
        <v>4640242180342</v>
      </c>
      <c r="E281" s="208"/>
      <c r="F281" s="199">
        <v>3.7</v>
      </c>
      <c r="G281" s="32">
        <v>1</v>
      </c>
      <c r="H281" s="199">
        <v>3.7</v>
      </c>
      <c r="I281" s="199">
        <v>3.8919999999999999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37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07"/>
      <c r="Q281" s="207"/>
      <c r="R281" s="207"/>
      <c r="S281" s="208"/>
      <c r="T281" s="34"/>
      <c r="U281" s="34"/>
      <c r="V281" s="35" t="s">
        <v>66</v>
      </c>
      <c r="W281" s="200">
        <v>0</v>
      </c>
      <c r="X281" s="201">
        <f t="shared" si="24"/>
        <v>0</v>
      </c>
      <c r="Y281" s="36">
        <f t="shared" si="25"/>
        <v>0</v>
      </c>
      <c r="Z281" s="56"/>
      <c r="AA281" s="57"/>
      <c r="AE281" s="67"/>
      <c r="BB281" s="172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37.5" customHeight="1" x14ac:dyDescent="0.25">
      <c r="A282" s="54" t="s">
        <v>349</v>
      </c>
      <c r="B282" s="54" t="s">
        <v>350</v>
      </c>
      <c r="C282" s="31">
        <v>4301135190</v>
      </c>
      <c r="D282" s="218">
        <v>4640242180359</v>
      </c>
      <c r="E282" s="208"/>
      <c r="F282" s="199">
        <v>3.7</v>
      </c>
      <c r="G282" s="32">
        <v>1</v>
      </c>
      <c r="H282" s="199">
        <v>3.7</v>
      </c>
      <c r="I282" s="199">
        <v>3.8919999999999999</v>
      </c>
      <c r="J282" s="32">
        <v>126</v>
      </c>
      <c r="K282" s="32" t="s">
        <v>74</v>
      </c>
      <c r="L282" s="33" t="s">
        <v>65</v>
      </c>
      <c r="M282" s="33"/>
      <c r="N282" s="32">
        <v>180</v>
      </c>
      <c r="O282" s="357" t="s">
        <v>351</v>
      </c>
      <c r="P282" s="207"/>
      <c r="Q282" s="207"/>
      <c r="R282" s="207"/>
      <c r="S282" s="208"/>
      <c r="T282" s="34"/>
      <c r="U282" s="34"/>
      <c r="V282" s="35" t="s">
        <v>66</v>
      </c>
      <c r="W282" s="200">
        <v>26</v>
      </c>
      <c r="X282" s="201">
        <f t="shared" si="24"/>
        <v>26</v>
      </c>
      <c r="Y282" s="36">
        <f t="shared" si="25"/>
        <v>0.24336000000000002</v>
      </c>
      <c r="Z282" s="56"/>
      <c r="AA282" s="57"/>
      <c r="AE282" s="67"/>
      <c r="BB282" s="173" t="s">
        <v>75</v>
      </c>
      <c r="BL282" s="67">
        <f t="shared" si="26"/>
        <v>101.19199999999999</v>
      </c>
      <c r="BM282" s="67">
        <f t="shared" si="27"/>
        <v>101.19199999999999</v>
      </c>
      <c r="BN282" s="67">
        <f t="shared" si="28"/>
        <v>0.20634920634920634</v>
      </c>
      <c r="BO282" s="67">
        <f t="shared" si="29"/>
        <v>0.20634920634920634</v>
      </c>
    </row>
    <row r="283" spans="1:67" ht="37.5" customHeight="1" x14ac:dyDescent="0.25">
      <c r="A283" s="54" t="s">
        <v>352</v>
      </c>
      <c r="B283" s="54" t="s">
        <v>353</v>
      </c>
      <c r="C283" s="31">
        <v>4301135187</v>
      </c>
      <c r="D283" s="218">
        <v>4640242180328</v>
      </c>
      <c r="E283" s="208"/>
      <c r="F283" s="199">
        <v>3.5</v>
      </c>
      <c r="G283" s="32">
        <v>1</v>
      </c>
      <c r="H283" s="199">
        <v>3.5</v>
      </c>
      <c r="I283" s="199">
        <v>3.6920000000000002</v>
      </c>
      <c r="J283" s="32">
        <v>126</v>
      </c>
      <c r="K283" s="32" t="s">
        <v>74</v>
      </c>
      <c r="L283" s="33" t="s">
        <v>65</v>
      </c>
      <c r="M283" s="33"/>
      <c r="N283" s="32">
        <v>180</v>
      </c>
      <c r="O283" s="365" t="s">
        <v>354</v>
      </c>
      <c r="P283" s="207"/>
      <c r="Q283" s="207"/>
      <c r="R283" s="207"/>
      <c r="S283" s="208"/>
      <c r="T283" s="34"/>
      <c r="U283" s="34"/>
      <c r="V283" s="35" t="s">
        <v>66</v>
      </c>
      <c r="W283" s="200">
        <v>0</v>
      </c>
      <c r="X283" s="201">
        <f t="shared" si="24"/>
        <v>0</v>
      </c>
      <c r="Y283" s="36">
        <f t="shared" si="25"/>
        <v>0</v>
      </c>
      <c r="Z283" s="56"/>
      <c r="AA283" s="57"/>
      <c r="AE283" s="67"/>
      <c r="BB283" s="174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355</v>
      </c>
      <c r="B284" s="54" t="s">
        <v>356</v>
      </c>
      <c r="C284" s="31">
        <v>4301135186</v>
      </c>
      <c r="D284" s="218">
        <v>4640242180311</v>
      </c>
      <c r="E284" s="208"/>
      <c r="F284" s="199">
        <v>5.5</v>
      </c>
      <c r="G284" s="32">
        <v>1</v>
      </c>
      <c r="H284" s="199">
        <v>5.5</v>
      </c>
      <c r="I284" s="199">
        <v>5.7350000000000003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64" t="s">
        <v>357</v>
      </c>
      <c r="P284" s="207"/>
      <c r="Q284" s="207"/>
      <c r="R284" s="207"/>
      <c r="S284" s="208"/>
      <c r="T284" s="34"/>
      <c r="U284" s="34"/>
      <c r="V284" s="35" t="s">
        <v>66</v>
      </c>
      <c r="W284" s="200">
        <v>11</v>
      </c>
      <c r="X284" s="201">
        <f t="shared" si="24"/>
        <v>11</v>
      </c>
      <c r="Y284" s="36">
        <f>IFERROR(IF(W284="","",W284*0.0155),"")</f>
        <v>0.17049999999999998</v>
      </c>
      <c r="Z284" s="56"/>
      <c r="AA284" s="57"/>
      <c r="AE284" s="67"/>
      <c r="BB284" s="175" t="s">
        <v>75</v>
      </c>
      <c r="BL284" s="67">
        <f t="shared" si="26"/>
        <v>63.085000000000001</v>
      </c>
      <c r="BM284" s="67">
        <f t="shared" si="27"/>
        <v>63.085000000000001</v>
      </c>
      <c r="BN284" s="67">
        <f t="shared" si="28"/>
        <v>0.13095238095238096</v>
      </c>
      <c r="BO284" s="67">
        <f t="shared" si="29"/>
        <v>0.13095238095238096</v>
      </c>
    </row>
    <row r="285" spans="1:67" ht="27" customHeight="1" x14ac:dyDescent="0.25">
      <c r="A285" s="54" t="s">
        <v>358</v>
      </c>
      <c r="B285" s="54" t="s">
        <v>359</v>
      </c>
      <c r="C285" s="31">
        <v>4301135194</v>
      </c>
      <c r="D285" s="218">
        <v>4640242180380</v>
      </c>
      <c r="E285" s="208"/>
      <c r="F285" s="199">
        <v>1.8</v>
      </c>
      <c r="G285" s="32">
        <v>1</v>
      </c>
      <c r="H285" s="199">
        <v>1.8</v>
      </c>
      <c r="I285" s="199">
        <v>1.9119999999999999</v>
      </c>
      <c r="J285" s="32">
        <v>234</v>
      </c>
      <c r="K285" s="32" t="s">
        <v>123</v>
      </c>
      <c r="L285" s="33" t="s">
        <v>65</v>
      </c>
      <c r="M285" s="33"/>
      <c r="N285" s="32">
        <v>180</v>
      </c>
      <c r="O285" s="371" t="s">
        <v>360</v>
      </c>
      <c r="P285" s="207"/>
      <c r="Q285" s="207"/>
      <c r="R285" s="207"/>
      <c r="S285" s="208"/>
      <c r="T285" s="34"/>
      <c r="U285" s="34"/>
      <c r="V285" s="35" t="s">
        <v>66</v>
      </c>
      <c r="W285" s="200">
        <v>0</v>
      </c>
      <c r="X285" s="201">
        <f t="shared" si="24"/>
        <v>0</v>
      </c>
      <c r="Y285" s="36">
        <f>IFERROR(IF(W285="","",W285*0.00502),"")</f>
        <v>0</v>
      </c>
      <c r="Z285" s="56"/>
      <c r="AA285" s="57"/>
      <c r="AE285" s="67"/>
      <c r="BB285" s="176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361</v>
      </c>
      <c r="B286" s="54" t="s">
        <v>362</v>
      </c>
      <c r="C286" s="31">
        <v>4301135192</v>
      </c>
      <c r="D286" s="218">
        <v>4640242180380</v>
      </c>
      <c r="E286" s="208"/>
      <c r="F286" s="199">
        <v>3.7</v>
      </c>
      <c r="G286" s="32">
        <v>1</v>
      </c>
      <c r="H286" s="199">
        <v>3.7</v>
      </c>
      <c r="I286" s="199">
        <v>3.8919999999999999</v>
      </c>
      <c r="J286" s="32">
        <v>126</v>
      </c>
      <c r="K286" s="32" t="s">
        <v>74</v>
      </c>
      <c r="L286" s="33" t="s">
        <v>65</v>
      </c>
      <c r="M286" s="33"/>
      <c r="N286" s="32">
        <v>180</v>
      </c>
      <c r="O286" s="272" t="s">
        <v>363</v>
      </c>
      <c r="P286" s="207"/>
      <c r="Q286" s="207"/>
      <c r="R286" s="207"/>
      <c r="S286" s="208"/>
      <c r="T286" s="34"/>
      <c r="U286" s="34"/>
      <c r="V286" s="35" t="s">
        <v>66</v>
      </c>
      <c r="W286" s="200">
        <v>19</v>
      </c>
      <c r="X286" s="201">
        <f t="shared" si="24"/>
        <v>19</v>
      </c>
      <c r="Y286" s="36">
        <f>IFERROR(IF(W286="","",W286*0.00936),"")</f>
        <v>0.17784</v>
      </c>
      <c r="Z286" s="56"/>
      <c r="AA286" s="57"/>
      <c r="AE286" s="67"/>
      <c r="BB286" s="177" t="s">
        <v>75</v>
      </c>
      <c r="BL286" s="67">
        <f t="shared" si="26"/>
        <v>73.947999999999993</v>
      </c>
      <c r="BM286" s="67">
        <f t="shared" si="27"/>
        <v>73.947999999999993</v>
      </c>
      <c r="BN286" s="67">
        <f t="shared" si="28"/>
        <v>0.15079365079365079</v>
      </c>
      <c r="BO286" s="67">
        <f t="shared" si="29"/>
        <v>0.15079365079365079</v>
      </c>
    </row>
    <row r="287" spans="1:67" ht="27" customHeight="1" x14ac:dyDescent="0.25">
      <c r="A287" s="54" t="s">
        <v>364</v>
      </c>
      <c r="B287" s="54" t="s">
        <v>365</v>
      </c>
      <c r="C287" s="31">
        <v>4301135193</v>
      </c>
      <c r="D287" s="218">
        <v>4640242180403</v>
      </c>
      <c r="E287" s="208"/>
      <c r="F287" s="199">
        <v>3</v>
      </c>
      <c r="G287" s="32">
        <v>1</v>
      </c>
      <c r="H287" s="199">
        <v>3</v>
      </c>
      <c r="I287" s="199">
        <v>3.1920000000000002</v>
      </c>
      <c r="J287" s="32">
        <v>126</v>
      </c>
      <c r="K287" s="32" t="s">
        <v>74</v>
      </c>
      <c r="L287" s="33" t="s">
        <v>65</v>
      </c>
      <c r="M287" s="33"/>
      <c r="N287" s="32">
        <v>180</v>
      </c>
      <c r="O287" s="293" t="s">
        <v>366</v>
      </c>
      <c r="P287" s="207"/>
      <c r="Q287" s="207"/>
      <c r="R287" s="207"/>
      <c r="S287" s="208"/>
      <c r="T287" s="34"/>
      <c r="U287" s="34"/>
      <c r="V287" s="35" t="s">
        <v>66</v>
      </c>
      <c r="W287" s="200">
        <v>0</v>
      </c>
      <c r="X287" s="201">
        <f t="shared" si="24"/>
        <v>0</v>
      </c>
      <c r="Y287" s="36">
        <f>IFERROR(IF(W287="","",W287*0.00936),"")</f>
        <v>0</v>
      </c>
      <c r="Z287" s="56"/>
      <c r="AA287" s="57"/>
      <c r="AE287" s="67"/>
      <c r="BB287" s="178" t="s">
        <v>75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367</v>
      </c>
      <c r="B288" s="54" t="s">
        <v>368</v>
      </c>
      <c r="C288" s="31">
        <v>4301135304</v>
      </c>
      <c r="D288" s="218">
        <v>4640242181240</v>
      </c>
      <c r="E288" s="208"/>
      <c r="F288" s="199">
        <v>0.3</v>
      </c>
      <c r="G288" s="32">
        <v>9</v>
      </c>
      <c r="H288" s="199">
        <v>2.7</v>
      </c>
      <c r="I288" s="199">
        <v>2.8</v>
      </c>
      <c r="J288" s="32">
        <v>234</v>
      </c>
      <c r="K288" s="32" t="s">
        <v>123</v>
      </c>
      <c r="L288" s="33" t="s">
        <v>65</v>
      </c>
      <c r="M288" s="33"/>
      <c r="N288" s="32">
        <v>180</v>
      </c>
      <c r="O288" s="367" t="s">
        <v>369</v>
      </c>
      <c r="P288" s="207"/>
      <c r="Q288" s="207"/>
      <c r="R288" s="207"/>
      <c r="S288" s="208"/>
      <c r="T288" s="34"/>
      <c r="U288" s="34"/>
      <c r="V288" s="35" t="s">
        <v>66</v>
      </c>
      <c r="W288" s="200">
        <v>0</v>
      </c>
      <c r="X288" s="201">
        <f t="shared" si="24"/>
        <v>0</v>
      </c>
      <c r="Y288" s="36">
        <f t="shared" ref="Y288:Y294" si="30">IFERROR(IF(W288="","",W288*0.00502),"")</f>
        <v>0</v>
      </c>
      <c r="Z288" s="56"/>
      <c r="AA288" s="57"/>
      <c r="AE288" s="67"/>
      <c r="BB288" s="179" t="s">
        <v>75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370</v>
      </c>
      <c r="B289" s="54" t="s">
        <v>371</v>
      </c>
      <c r="C289" s="31">
        <v>4301135310</v>
      </c>
      <c r="D289" s="218">
        <v>4640242181318</v>
      </c>
      <c r="E289" s="208"/>
      <c r="F289" s="199">
        <v>0.3</v>
      </c>
      <c r="G289" s="32">
        <v>9</v>
      </c>
      <c r="H289" s="199">
        <v>2.7</v>
      </c>
      <c r="I289" s="199">
        <v>2.9079999999999999</v>
      </c>
      <c r="J289" s="32">
        <v>234</v>
      </c>
      <c r="K289" s="32" t="s">
        <v>123</v>
      </c>
      <c r="L289" s="33" t="s">
        <v>65</v>
      </c>
      <c r="M289" s="33"/>
      <c r="N289" s="32">
        <v>180</v>
      </c>
      <c r="O289" s="296" t="s">
        <v>372</v>
      </c>
      <c r="P289" s="207"/>
      <c r="Q289" s="207"/>
      <c r="R289" s="207"/>
      <c r="S289" s="208"/>
      <c r="T289" s="34"/>
      <c r="U289" s="34"/>
      <c r="V289" s="35" t="s">
        <v>66</v>
      </c>
      <c r="W289" s="200">
        <v>0</v>
      </c>
      <c r="X289" s="201">
        <f t="shared" si="24"/>
        <v>0</v>
      </c>
      <c r="Y289" s="36">
        <f t="shared" si="30"/>
        <v>0</v>
      </c>
      <c r="Z289" s="56"/>
      <c r="AA289" s="57"/>
      <c r="AE289" s="67"/>
      <c r="BB289" s="180" t="s">
        <v>75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373</v>
      </c>
      <c r="B290" s="54" t="s">
        <v>374</v>
      </c>
      <c r="C290" s="31">
        <v>4301135306</v>
      </c>
      <c r="D290" s="218">
        <v>4640242181578</v>
      </c>
      <c r="E290" s="208"/>
      <c r="F290" s="199">
        <v>0.3</v>
      </c>
      <c r="G290" s="32">
        <v>9</v>
      </c>
      <c r="H290" s="199">
        <v>2.7</v>
      </c>
      <c r="I290" s="199">
        <v>2.8450000000000002</v>
      </c>
      <c r="J290" s="32">
        <v>234</v>
      </c>
      <c r="K290" s="32" t="s">
        <v>123</v>
      </c>
      <c r="L290" s="33" t="s">
        <v>65</v>
      </c>
      <c r="M290" s="33"/>
      <c r="N290" s="32">
        <v>180</v>
      </c>
      <c r="O290" s="312" t="s">
        <v>375</v>
      </c>
      <c r="P290" s="207"/>
      <c r="Q290" s="207"/>
      <c r="R290" s="207"/>
      <c r="S290" s="208"/>
      <c r="T290" s="34"/>
      <c r="U290" s="34"/>
      <c r="V290" s="35" t="s">
        <v>66</v>
      </c>
      <c r="W290" s="200">
        <v>0</v>
      </c>
      <c r="X290" s="201">
        <f t="shared" si="24"/>
        <v>0</v>
      </c>
      <c r="Y290" s="36">
        <f t="shared" si="30"/>
        <v>0</v>
      </c>
      <c r="Z290" s="56"/>
      <c r="AA290" s="57"/>
      <c r="AE290" s="67"/>
      <c r="BB290" s="181" t="s">
        <v>75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376</v>
      </c>
      <c r="B291" s="54" t="s">
        <v>377</v>
      </c>
      <c r="C291" s="31">
        <v>4301135305</v>
      </c>
      <c r="D291" s="218">
        <v>4640242181394</v>
      </c>
      <c r="E291" s="208"/>
      <c r="F291" s="199">
        <v>0.3</v>
      </c>
      <c r="G291" s="32">
        <v>9</v>
      </c>
      <c r="H291" s="199">
        <v>2.7</v>
      </c>
      <c r="I291" s="199">
        <v>2.8450000000000002</v>
      </c>
      <c r="J291" s="32">
        <v>234</v>
      </c>
      <c r="K291" s="32" t="s">
        <v>123</v>
      </c>
      <c r="L291" s="33" t="s">
        <v>65</v>
      </c>
      <c r="M291" s="33"/>
      <c r="N291" s="32">
        <v>180</v>
      </c>
      <c r="O291" s="237" t="s">
        <v>378</v>
      </c>
      <c r="P291" s="207"/>
      <c r="Q291" s="207"/>
      <c r="R291" s="207"/>
      <c r="S291" s="208"/>
      <c r="T291" s="34"/>
      <c r="U291" s="34"/>
      <c r="V291" s="35" t="s">
        <v>66</v>
      </c>
      <c r="W291" s="200">
        <v>0</v>
      </c>
      <c r="X291" s="201">
        <f t="shared" si="24"/>
        <v>0</v>
      </c>
      <c r="Y291" s="36">
        <f t="shared" si="30"/>
        <v>0</v>
      </c>
      <c r="Z291" s="56"/>
      <c r="AA291" s="57"/>
      <c r="AE291" s="67"/>
      <c r="BB291" s="182" t="s">
        <v>75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379</v>
      </c>
      <c r="B292" s="54" t="s">
        <v>380</v>
      </c>
      <c r="C292" s="31">
        <v>4301135309</v>
      </c>
      <c r="D292" s="218">
        <v>4640242181332</v>
      </c>
      <c r="E292" s="208"/>
      <c r="F292" s="199">
        <v>0.3</v>
      </c>
      <c r="G292" s="32">
        <v>9</v>
      </c>
      <c r="H292" s="199">
        <v>2.7</v>
      </c>
      <c r="I292" s="199">
        <v>2.9079999999999999</v>
      </c>
      <c r="J292" s="32">
        <v>234</v>
      </c>
      <c r="K292" s="32" t="s">
        <v>123</v>
      </c>
      <c r="L292" s="33" t="s">
        <v>65</v>
      </c>
      <c r="M292" s="33"/>
      <c r="N292" s="32">
        <v>180</v>
      </c>
      <c r="O292" s="288" t="s">
        <v>381</v>
      </c>
      <c r="P292" s="207"/>
      <c r="Q292" s="207"/>
      <c r="R292" s="207"/>
      <c r="S292" s="208"/>
      <c r="T292" s="34"/>
      <c r="U292" s="34"/>
      <c r="V292" s="35" t="s">
        <v>66</v>
      </c>
      <c r="W292" s="200">
        <v>0</v>
      </c>
      <c r="X292" s="201">
        <f t="shared" si="24"/>
        <v>0</v>
      </c>
      <c r="Y292" s="36">
        <f t="shared" si="30"/>
        <v>0</v>
      </c>
      <c r="Z292" s="56"/>
      <c r="AA292" s="57"/>
      <c r="AE292" s="67"/>
      <c r="BB292" s="183" t="s">
        <v>75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382</v>
      </c>
      <c r="B293" s="54" t="s">
        <v>383</v>
      </c>
      <c r="C293" s="31">
        <v>4301135308</v>
      </c>
      <c r="D293" s="218">
        <v>4640242181349</v>
      </c>
      <c r="E293" s="208"/>
      <c r="F293" s="199">
        <v>0.3</v>
      </c>
      <c r="G293" s="32">
        <v>9</v>
      </c>
      <c r="H293" s="199">
        <v>2.7</v>
      </c>
      <c r="I293" s="199">
        <v>2.9079999999999999</v>
      </c>
      <c r="J293" s="32">
        <v>234</v>
      </c>
      <c r="K293" s="32" t="s">
        <v>123</v>
      </c>
      <c r="L293" s="33" t="s">
        <v>65</v>
      </c>
      <c r="M293" s="33"/>
      <c r="N293" s="32">
        <v>180</v>
      </c>
      <c r="O293" s="246" t="s">
        <v>384</v>
      </c>
      <c r="P293" s="207"/>
      <c r="Q293" s="207"/>
      <c r="R293" s="207"/>
      <c r="S293" s="208"/>
      <c r="T293" s="34"/>
      <c r="U293" s="34"/>
      <c r="V293" s="35" t="s">
        <v>66</v>
      </c>
      <c r="W293" s="200">
        <v>0</v>
      </c>
      <c r="X293" s="201">
        <f t="shared" si="24"/>
        <v>0</v>
      </c>
      <c r="Y293" s="36">
        <f t="shared" si="30"/>
        <v>0</v>
      </c>
      <c r="Z293" s="56"/>
      <c r="AA293" s="57"/>
      <c r="AE293" s="67"/>
      <c r="BB293" s="184" t="s">
        <v>75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385</v>
      </c>
      <c r="B294" s="54" t="s">
        <v>386</v>
      </c>
      <c r="C294" s="31">
        <v>4301135307</v>
      </c>
      <c r="D294" s="218">
        <v>4640242181370</v>
      </c>
      <c r="E294" s="208"/>
      <c r="F294" s="199">
        <v>0.3</v>
      </c>
      <c r="G294" s="32">
        <v>9</v>
      </c>
      <c r="H294" s="199">
        <v>2.7</v>
      </c>
      <c r="I294" s="199">
        <v>2.9079999999999999</v>
      </c>
      <c r="J294" s="32">
        <v>234</v>
      </c>
      <c r="K294" s="32" t="s">
        <v>123</v>
      </c>
      <c r="L294" s="33" t="s">
        <v>65</v>
      </c>
      <c r="M294" s="33"/>
      <c r="N294" s="32">
        <v>180</v>
      </c>
      <c r="O294" s="392" t="s">
        <v>387</v>
      </c>
      <c r="P294" s="207"/>
      <c r="Q294" s="207"/>
      <c r="R294" s="207"/>
      <c r="S294" s="208"/>
      <c r="T294" s="34"/>
      <c r="U294" s="34"/>
      <c r="V294" s="35" t="s">
        <v>66</v>
      </c>
      <c r="W294" s="200">
        <v>0</v>
      </c>
      <c r="X294" s="201">
        <f t="shared" si="24"/>
        <v>0</v>
      </c>
      <c r="Y294" s="36">
        <f t="shared" si="30"/>
        <v>0</v>
      </c>
      <c r="Z294" s="56"/>
      <c r="AA294" s="57"/>
      <c r="AE294" s="67"/>
      <c r="BB294" s="185" t="s">
        <v>75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customHeight="1" x14ac:dyDescent="0.25">
      <c r="A295" s="54" t="s">
        <v>388</v>
      </c>
      <c r="B295" s="54" t="s">
        <v>389</v>
      </c>
      <c r="C295" s="31">
        <v>4301135153</v>
      </c>
      <c r="D295" s="218">
        <v>4607111037480</v>
      </c>
      <c r="E295" s="208"/>
      <c r="F295" s="199">
        <v>1</v>
      </c>
      <c r="G295" s="32">
        <v>4</v>
      </c>
      <c r="H295" s="199">
        <v>4</v>
      </c>
      <c r="I295" s="199">
        <v>4.2724000000000002</v>
      </c>
      <c r="J295" s="32">
        <v>84</v>
      </c>
      <c r="K295" s="32" t="s">
        <v>64</v>
      </c>
      <c r="L295" s="33" t="s">
        <v>65</v>
      </c>
      <c r="M295" s="33"/>
      <c r="N295" s="32">
        <v>180</v>
      </c>
      <c r="O295" s="35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5" s="207"/>
      <c r="Q295" s="207"/>
      <c r="R295" s="207"/>
      <c r="S295" s="208"/>
      <c r="T295" s="34"/>
      <c r="U295" s="34"/>
      <c r="V295" s="35" t="s">
        <v>66</v>
      </c>
      <c r="W295" s="200">
        <v>0</v>
      </c>
      <c r="X295" s="201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75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t="27" customHeight="1" x14ac:dyDescent="0.25">
      <c r="A296" s="54" t="s">
        <v>388</v>
      </c>
      <c r="B296" s="54" t="s">
        <v>390</v>
      </c>
      <c r="C296" s="31">
        <v>4301135318</v>
      </c>
      <c r="D296" s="218">
        <v>4607111037480</v>
      </c>
      <c r="E296" s="208"/>
      <c r="F296" s="199">
        <v>1</v>
      </c>
      <c r="G296" s="32">
        <v>4</v>
      </c>
      <c r="H296" s="199">
        <v>4</v>
      </c>
      <c r="I296" s="199">
        <v>4.2724000000000002</v>
      </c>
      <c r="J296" s="32">
        <v>84</v>
      </c>
      <c r="K296" s="32" t="s">
        <v>64</v>
      </c>
      <c r="L296" s="33" t="s">
        <v>65</v>
      </c>
      <c r="M296" s="33"/>
      <c r="N296" s="32">
        <v>180</v>
      </c>
      <c r="O296" s="254" t="s">
        <v>391</v>
      </c>
      <c r="P296" s="207"/>
      <c r="Q296" s="207"/>
      <c r="R296" s="207"/>
      <c r="S296" s="208"/>
      <c r="T296" s="34"/>
      <c r="U296" s="34"/>
      <c r="V296" s="35" t="s">
        <v>66</v>
      </c>
      <c r="W296" s="200">
        <v>0</v>
      </c>
      <c r="X296" s="201">
        <f t="shared" si="24"/>
        <v>0</v>
      </c>
      <c r="Y296" s="36">
        <f>IFERROR(IF(W296="","",W296*0.0155),"")</f>
        <v>0</v>
      </c>
      <c r="Z296" s="56"/>
      <c r="AA296" s="57"/>
      <c r="AE296" s="67"/>
      <c r="BB296" s="187" t="s">
        <v>75</v>
      </c>
      <c r="BL296" s="67">
        <f t="shared" si="26"/>
        <v>0</v>
      </c>
      <c r="BM296" s="67">
        <f t="shared" si="27"/>
        <v>0</v>
      </c>
      <c r="BN296" s="67">
        <f t="shared" si="28"/>
        <v>0</v>
      </c>
      <c r="BO296" s="67">
        <f t="shared" si="29"/>
        <v>0</v>
      </c>
    </row>
    <row r="297" spans="1:67" ht="27" customHeight="1" x14ac:dyDescent="0.25">
      <c r="A297" s="54" t="s">
        <v>392</v>
      </c>
      <c r="B297" s="54" t="s">
        <v>393</v>
      </c>
      <c r="C297" s="31">
        <v>4301135152</v>
      </c>
      <c r="D297" s="218">
        <v>4607111037473</v>
      </c>
      <c r="E297" s="208"/>
      <c r="F297" s="199">
        <v>1</v>
      </c>
      <c r="G297" s="32">
        <v>4</v>
      </c>
      <c r="H297" s="199">
        <v>4</v>
      </c>
      <c r="I297" s="199">
        <v>4.2300000000000004</v>
      </c>
      <c r="J297" s="32">
        <v>84</v>
      </c>
      <c r="K297" s="32" t="s">
        <v>64</v>
      </c>
      <c r="L297" s="33" t="s">
        <v>65</v>
      </c>
      <c r="M297" s="33"/>
      <c r="N297" s="32">
        <v>180</v>
      </c>
      <c r="O297" s="38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7" s="207"/>
      <c r="Q297" s="207"/>
      <c r="R297" s="207"/>
      <c r="S297" s="208"/>
      <c r="T297" s="34"/>
      <c r="U297" s="34"/>
      <c r="V297" s="35" t="s">
        <v>66</v>
      </c>
      <c r="W297" s="200">
        <v>0</v>
      </c>
      <c r="X297" s="201">
        <f t="shared" si="24"/>
        <v>0</v>
      </c>
      <c r="Y297" s="36">
        <f>IFERROR(IF(W297="","",W297*0.0155),"")</f>
        <v>0</v>
      </c>
      <c r="Z297" s="56"/>
      <c r="AA297" s="57"/>
      <c r="AE297" s="67"/>
      <c r="BB297" s="188" t="s">
        <v>75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customHeight="1" x14ac:dyDescent="0.25">
      <c r="A298" s="54" t="s">
        <v>392</v>
      </c>
      <c r="B298" s="54" t="s">
        <v>394</v>
      </c>
      <c r="C298" s="31">
        <v>4301135319</v>
      </c>
      <c r="D298" s="218">
        <v>4607111037473</v>
      </c>
      <c r="E298" s="208"/>
      <c r="F298" s="199">
        <v>1</v>
      </c>
      <c r="G298" s="32">
        <v>4</v>
      </c>
      <c r="H298" s="199">
        <v>4</v>
      </c>
      <c r="I298" s="199">
        <v>4.2300000000000004</v>
      </c>
      <c r="J298" s="32">
        <v>84</v>
      </c>
      <c r="K298" s="32" t="s">
        <v>64</v>
      </c>
      <c r="L298" s="33" t="s">
        <v>65</v>
      </c>
      <c r="M298" s="33"/>
      <c r="N298" s="32">
        <v>180</v>
      </c>
      <c r="O298" s="369" t="s">
        <v>395</v>
      </c>
      <c r="P298" s="207"/>
      <c r="Q298" s="207"/>
      <c r="R298" s="207"/>
      <c r="S298" s="208"/>
      <c r="T298" s="34"/>
      <c r="U298" s="34"/>
      <c r="V298" s="35" t="s">
        <v>66</v>
      </c>
      <c r="W298" s="200">
        <v>0</v>
      </c>
      <c r="X298" s="201">
        <f t="shared" si="24"/>
        <v>0</v>
      </c>
      <c r="Y298" s="36">
        <f>IFERROR(IF(W298="","",W298*0.0155),"")</f>
        <v>0</v>
      </c>
      <c r="Z298" s="56"/>
      <c r="AA298" s="57"/>
      <c r="AE298" s="67"/>
      <c r="BB298" s="189" t="s">
        <v>75</v>
      </c>
      <c r="BL298" s="67">
        <f t="shared" si="26"/>
        <v>0</v>
      </c>
      <c r="BM298" s="67">
        <f t="shared" si="27"/>
        <v>0</v>
      </c>
      <c r="BN298" s="67">
        <f t="shared" si="28"/>
        <v>0</v>
      </c>
      <c r="BO298" s="67">
        <f t="shared" si="29"/>
        <v>0</v>
      </c>
    </row>
    <row r="299" spans="1:67" ht="27" customHeight="1" x14ac:dyDescent="0.25">
      <c r="A299" s="54" t="s">
        <v>396</v>
      </c>
      <c r="B299" s="54" t="s">
        <v>397</v>
      </c>
      <c r="C299" s="31">
        <v>4301135198</v>
      </c>
      <c r="D299" s="218">
        <v>4640242180663</v>
      </c>
      <c r="E299" s="208"/>
      <c r="F299" s="199">
        <v>0.9</v>
      </c>
      <c r="G299" s="32">
        <v>4</v>
      </c>
      <c r="H299" s="199">
        <v>3.6</v>
      </c>
      <c r="I299" s="199">
        <v>3.83</v>
      </c>
      <c r="J299" s="32">
        <v>84</v>
      </c>
      <c r="K299" s="32" t="s">
        <v>64</v>
      </c>
      <c r="L299" s="33" t="s">
        <v>65</v>
      </c>
      <c r="M299" s="33"/>
      <c r="N299" s="32">
        <v>180</v>
      </c>
      <c r="O299" s="399" t="s">
        <v>398</v>
      </c>
      <c r="P299" s="207"/>
      <c r="Q299" s="207"/>
      <c r="R299" s="207"/>
      <c r="S299" s="208"/>
      <c r="T299" s="34"/>
      <c r="U299" s="34"/>
      <c r="V299" s="35" t="s">
        <v>66</v>
      </c>
      <c r="W299" s="200">
        <v>0</v>
      </c>
      <c r="X299" s="201">
        <f t="shared" si="24"/>
        <v>0</v>
      </c>
      <c r="Y299" s="36">
        <f>IFERROR(IF(W299="","",W299*0.0155),"")</f>
        <v>0</v>
      </c>
      <c r="Z299" s="56"/>
      <c r="AA299" s="57"/>
      <c r="AE299" s="67"/>
      <c r="BB299" s="190" t="s">
        <v>75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x14ac:dyDescent="0.2">
      <c r="A300" s="235"/>
      <c r="B300" s="205"/>
      <c r="C300" s="205"/>
      <c r="D300" s="205"/>
      <c r="E300" s="205"/>
      <c r="F300" s="205"/>
      <c r="G300" s="205"/>
      <c r="H300" s="205"/>
      <c r="I300" s="205"/>
      <c r="J300" s="205"/>
      <c r="K300" s="205"/>
      <c r="L300" s="205"/>
      <c r="M300" s="205"/>
      <c r="N300" s="236"/>
      <c r="O300" s="220" t="s">
        <v>67</v>
      </c>
      <c r="P300" s="221"/>
      <c r="Q300" s="221"/>
      <c r="R300" s="221"/>
      <c r="S300" s="221"/>
      <c r="T300" s="221"/>
      <c r="U300" s="222"/>
      <c r="V300" s="37" t="s">
        <v>66</v>
      </c>
      <c r="W300" s="202">
        <f>IFERROR(SUM(W277:W299),"0")</f>
        <v>88</v>
      </c>
      <c r="X300" s="202">
        <f>IFERROR(SUM(X277:X299),"0")</f>
        <v>88</v>
      </c>
      <c r="Y300" s="202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</f>
        <v>0.89122000000000001</v>
      </c>
      <c r="Z300" s="203"/>
      <c r="AA300" s="203"/>
    </row>
    <row r="301" spans="1:67" x14ac:dyDescent="0.2">
      <c r="A301" s="205"/>
      <c r="B301" s="205"/>
      <c r="C301" s="205"/>
      <c r="D301" s="205"/>
      <c r="E301" s="205"/>
      <c r="F301" s="205"/>
      <c r="G301" s="205"/>
      <c r="H301" s="205"/>
      <c r="I301" s="205"/>
      <c r="J301" s="205"/>
      <c r="K301" s="205"/>
      <c r="L301" s="205"/>
      <c r="M301" s="205"/>
      <c r="N301" s="236"/>
      <c r="O301" s="220" t="s">
        <v>67</v>
      </c>
      <c r="P301" s="221"/>
      <c r="Q301" s="221"/>
      <c r="R301" s="221"/>
      <c r="S301" s="221"/>
      <c r="T301" s="221"/>
      <c r="U301" s="222"/>
      <c r="V301" s="37" t="s">
        <v>68</v>
      </c>
      <c r="W301" s="202">
        <f>IFERROR(SUMPRODUCT(W277:W299*H277:H299),"0")</f>
        <v>345.40000000000003</v>
      </c>
      <c r="X301" s="202">
        <f>IFERROR(SUMPRODUCT(X277:X299*H277:H299),"0")</f>
        <v>345.40000000000003</v>
      </c>
      <c r="Y301" s="37"/>
      <c r="Z301" s="203"/>
      <c r="AA301" s="203"/>
    </row>
    <row r="302" spans="1:67" ht="15" customHeight="1" x14ac:dyDescent="0.2">
      <c r="A302" s="270"/>
      <c r="B302" s="205"/>
      <c r="C302" s="205"/>
      <c r="D302" s="205"/>
      <c r="E302" s="205"/>
      <c r="F302" s="205"/>
      <c r="G302" s="205"/>
      <c r="H302" s="205"/>
      <c r="I302" s="205"/>
      <c r="J302" s="205"/>
      <c r="K302" s="205"/>
      <c r="L302" s="205"/>
      <c r="M302" s="205"/>
      <c r="N302" s="252"/>
      <c r="O302" s="242" t="s">
        <v>399</v>
      </c>
      <c r="P302" s="243"/>
      <c r="Q302" s="243"/>
      <c r="R302" s="243"/>
      <c r="S302" s="243"/>
      <c r="T302" s="243"/>
      <c r="U302" s="244"/>
      <c r="V302" s="37" t="s">
        <v>68</v>
      </c>
      <c r="W302" s="202">
        <f>IFERROR(W24+W33+W41+W51+W61+W67+W72+W78+W90+W97+W106+W113+W119+W127+W132+W138+W143+W150+W155+W163+W168+W175+W180+W185+W190+W197+W204+W214+W222+W227+W233+W239+W245+W250+W258+W263+W268+W275+W301,"0")</f>
        <v>7019.8799999999992</v>
      </c>
      <c r="X302" s="202">
        <f>IFERROR(X24+X33+X41+X51+X61+X67+X72+X78+X90+X97+X106+X113+X119+X127+X132+X138+X143+X150+X155+X163+X168+X175+X180+X185+X190+X197+X204+X214+X222+X227+X233+X239+X245+X250+X258+X263+X268+X275+X301,"0")</f>
        <v>7019.8799999999992</v>
      </c>
      <c r="Y302" s="37"/>
      <c r="Z302" s="203"/>
      <c r="AA302" s="203"/>
    </row>
    <row r="303" spans="1:67" x14ac:dyDescent="0.2">
      <c r="A303" s="205"/>
      <c r="B303" s="205"/>
      <c r="C303" s="205"/>
      <c r="D303" s="205"/>
      <c r="E303" s="205"/>
      <c r="F303" s="205"/>
      <c r="G303" s="205"/>
      <c r="H303" s="205"/>
      <c r="I303" s="205"/>
      <c r="J303" s="205"/>
      <c r="K303" s="205"/>
      <c r="L303" s="205"/>
      <c r="M303" s="205"/>
      <c r="N303" s="252"/>
      <c r="O303" s="242" t="s">
        <v>400</v>
      </c>
      <c r="P303" s="243"/>
      <c r="Q303" s="243"/>
      <c r="R303" s="243"/>
      <c r="S303" s="243"/>
      <c r="T303" s="243"/>
      <c r="U303" s="244"/>
      <c r="V303" s="37" t="s">
        <v>68</v>
      </c>
      <c r="W303" s="202">
        <f>IFERROR(SUM(BL22:BL299),"0")</f>
        <v>7577.4089999999997</v>
      </c>
      <c r="X303" s="202">
        <f>IFERROR(SUM(BM22:BM299),"0")</f>
        <v>7577.4089999999997</v>
      </c>
      <c r="Y303" s="37"/>
      <c r="Z303" s="203"/>
      <c r="AA303" s="203"/>
    </row>
    <row r="304" spans="1:67" x14ac:dyDescent="0.2">
      <c r="A304" s="205"/>
      <c r="B304" s="205"/>
      <c r="C304" s="205"/>
      <c r="D304" s="205"/>
      <c r="E304" s="205"/>
      <c r="F304" s="205"/>
      <c r="G304" s="205"/>
      <c r="H304" s="205"/>
      <c r="I304" s="205"/>
      <c r="J304" s="205"/>
      <c r="K304" s="205"/>
      <c r="L304" s="205"/>
      <c r="M304" s="205"/>
      <c r="N304" s="252"/>
      <c r="O304" s="242" t="s">
        <v>401</v>
      </c>
      <c r="P304" s="243"/>
      <c r="Q304" s="243"/>
      <c r="R304" s="243"/>
      <c r="S304" s="243"/>
      <c r="T304" s="243"/>
      <c r="U304" s="244"/>
      <c r="V304" s="37" t="s">
        <v>402</v>
      </c>
      <c r="W304" s="38">
        <f>ROUNDUP(SUM(BN22:BN299),0)</f>
        <v>18</v>
      </c>
      <c r="X304" s="38">
        <f>ROUNDUP(SUM(BO22:BO299),0)</f>
        <v>18</v>
      </c>
      <c r="Y304" s="37"/>
      <c r="Z304" s="203"/>
      <c r="AA304" s="203"/>
    </row>
    <row r="305" spans="1:37" x14ac:dyDescent="0.2">
      <c r="A305" s="205"/>
      <c r="B305" s="205"/>
      <c r="C305" s="205"/>
      <c r="D305" s="205"/>
      <c r="E305" s="205"/>
      <c r="F305" s="205"/>
      <c r="G305" s="205"/>
      <c r="H305" s="205"/>
      <c r="I305" s="205"/>
      <c r="J305" s="205"/>
      <c r="K305" s="205"/>
      <c r="L305" s="205"/>
      <c r="M305" s="205"/>
      <c r="N305" s="252"/>
      <c r="O305" s="242" t="s">
        <v>403</v>
      </c>
      <c r="P305" s="243"/>
      <c r="Q305" s="243"/>
      <c r="R305" s="243"/>
      <c r="S305" s="243"/>
      <c r="T305" s="243"/>
      <c r="U305" s="244"/>
      <c r="V305" s="37" t="s">
        <v>68</v>
      </c>
      <c r="W305" s="202">
        <f>GrossWeightTotal+PalletQtyTotal*25</f>
        <v>8027.4089999999997</v>
      </c>
      <c r="X305" s="202">
        <f>GrossWeightTotalR+PalletQtyTotalR*25</f>
        <v>8027.4089999999997</v>
      </c>
      <c r="Y305" s="37"/>
      <c r="Z305" s="203"/>
      <c r="AA305" s="203"/>
    </row>
    <row r="306" spans="1:37" x14ac:dyDescent="0.2">
      <c r="A306" s="205"/>
      <c r="B306" s="205"/>
      <c r="C306" s="205"/>
      <c r="D306" s="205"/>
      <c r="E306" s="205"/>
      <c r="F306" s="205"/>
      <c r="G306" s="205"/>
      <c r="H306" s="205"/>
      <c r="I306" s="205"/>
      <c r="J306" s="205"/>
      <c r="K306" s="205"/>
      <c r="L306" s="205"/>
      <c r="M306" s="205"/>
      <c r="N306" s="252"/>
      <c r="O306" s="242" t="s">
        <v>404</v>
      </c>
      <c r="P306" s="243"/>
      <c r="Q306" s="243"/>
      <c r="R306" s="243"/>
      <c r="S306" s="243"/>
      <c r="T306" s="243"/>
      <c r="U306" s="244"/>
      <c r="V306" s="37" t="s">
        <v>402</v>
      </c>
      <c r="W306" s="202">
        <f>IFERROR(W23+W32+W40+W50+W60+W66+W71+W77+W89+W96+W105+W112+W118+W126+W131+W137+W142+W149+W154+W162+W167+W174+W179+W184+W189+W196+W203+W213+W221+W226+W232+W238+W244+W249+W257+W262+W267+W274+W300,"0")</f>
        <v>1531</v>
      </c>
      <c r="X306" s="202">
        <f>IFERROR(X23+X32+X40+X50+X60+X66+X71+X77+X89+X96+X105+X112+X118+X126+X131+X137+X142+X149+X154+X162+X167+X174+X179+X184+X189+X196+X203+X213+X221+X226+X232+X238+X244+X249+X257+X262+X267+X274+X300,"0")</f>
        <v>1531</v>
      </c>
      <c r="Y306" s="37"/>
      <c r="Z306" s="203"/>
      <c r="AA306" s="203"/>
    </row>
    <row r="307" spans="1:37" ht="14.25" customHeight="1" x14ac:dyDescent="0.2">
      <c r="A307" s="205"/>
      <c r="B307" s="205"/>
      <c r="C307" s="205"/>
      <c r="D307" s="205"/>
      <c r="E307" s="205"/>
      <c r="F307" s="205"/>
      <c r="G307" s="205"/>
      <c r="H307" s="205"/>
      <c r="I307" s="205"/>
      <c r="J307" s="205"/>
      <c r="K307" s="205"/>
      <c r="L307" s="205"/>
      <c r="M307" s="205"/>
      <c r="N307" s="252"/>
      <c r="O307" s="242" t="s">
        <v>405</v>
      </c>
      <c r="P307" s="243"/>
      <c r="Q307" s="243"/>
      <c r="R307" s="243"/>
      <c r="S307" s="243"/>
      <c r="T307" s="243"/>
      <c r="U307" s="244"/>
      <c r="V307" s="39" t="s">
        <v>406</v>
      </c>
      <c r="W307" s="37"/>
      <c r="X307" s="37"/>
      <c r="Y307" s="37">
        <f>IFERROR(Y23+Y32+Y40+Y50+Y60+Y66+Y71+Y77+Y89+Y96+Y105+Y112+Y118+Y126+Y131+Y137+Y142+Y149+Y154+Y162+Y167+Y174+Y179+Y184+Y189+Y196+Y203+Y213+Y221+Y226+Y232+Y238+Y244+Y249+Y257+Y262+Y267+Y274+Y300,"0")</f>
        <v>22.119740000000004</v>
      </c>
      <c r="Z307" s="203"/>
      <c r="AA307" s="203"/>
    </row>
    <row r="308" spans="1:37" ht="13.5" customHeight="1" thickBot="1" x14ac:dyDescent="0.25"/>
    <row r="309" spans="1:37" ht="27" customHeight="1" thickTop="1" thickBot="1" x14ac:dyDescent="0.25">
      <c r="A309" s="40" t="s">
        <v>407</v>
      </c>
      <c r="B309" s="197" t="s">
        <v>60</v>
      </c>
      <c r="C309" s="210" t="s">
        <v>69</v>
      </c>
      <c r="D309" s="225"/>
      <c r="E309" s="225"/>
      <c r="F309" s="225"/>
      <c r="G309" s="225"/>
      <c r="H309" s="225"/>
      <c r="I309" s="225"/>
      <c r="J309" s="225"/>
      <c r="K309" s="225"/>
      <c r="L309" s="225"/>
      <c r="M309" s="225"/>
      <c r="N309" s="225"/>
      <c r="O309" s="225"/>
      <c r="P309" s="225"/>
      <c r="Q309" s="225"/>
      <c r="R309" s="225"/>
      <c r="S309" s="226"/>
      <c r="T309" s="210" t="s">
        <v>205</v>
      </c>
      <c r="U309" s="225"/>
      <c r="V309" s="226"/>
      <c r="W309" s="210" t="s">
        <v>232</v>
      </c>
      <c r="X309" s="225"/>
      <c r="Y309" s="225"/>
      <c r="Z309" s="226"/>
      <c r="AA309" s="210" t="s">
        <v>249</v>
      </c>
      <c r="AB309" s="225"/>
      <c r="AC309" s="225"/>
      <c r="AD309" s="225"/>
      <c r="AE309" s="225"/>
      <c r="AF309" s="226"/>
      <c r="AG309" s="197" t="s">
        <v>292</v>
      </c>
      <c r="AH309" s="210" t="s">
        <v>296</v>
      </c>
      <c r="AI309" s="226"/>
      <c r="AJ309" s="210" t="s">
        <v>303</v>
      </c>
      <c r="AK309" s="226"/>
    </row>
    <row r="310" spans="1:37" ht="14.25" customHeight="1" thickTop="1" x14ac:dyDescent="0.2">
      <c r="A310" s="396" t="s">
        <v>408</v>
      </c>
      <c r="B310" s="210" t="s">
        <v>60</v>
      </c>
      <c r="C310" s="210" t="s">
        <v>70</v>
      </c>
      <c r="D310" s="210" t="s">
        <v>82</v>
      </c>
      <c r="E310" s="210" t="s">
        <v>92</v>
      </c>
      <c r="F310" s="210" t="s">
        <v>107</v>
      </c>
      <c r="G310" s="210" t="s">
        <v>120</v>
      </c>
      <c r="H310" s="210" t="s">
        <v>126</v>
      </c>
      <c r="I310" s="210" t="s">
        <v>130</v>
      </c>
      <c r="J310" s="210" t="s">
        <v>136</v>
      </c>
      <c r="K310" s="210" t="s">
        <v>151</v>
      </c>
      <c r="L310" s="210" t="s">
        <v>158</v>
      </c>
      <c r="M310" s="198"/>
      <c r="N310" s="210" t="s">
        <v>169</v>
      </c>
      <c r="O310" s="210" t="s">
        <v>176</v>
      </c>
      <c r="P310" s="210" t="s">
        <v>181</v>
      </c>
      <c r="Q310" s="210" t="s">
        <v>191</v>
      </c>
      <c r="R310" s="210" t="s">
        <v>194</v>
      </c>
      <c r="S310" s="210" t="s">
        <v>202</v>
      </c>
      <c r="T310" s="210" t="s">
        <v>206</v>
      </c>
      <c r="U310" s="210" t="s">
        <v>212</v>
      </c>
      <c r="V310" s="210" t="s">
        <v>215</v>
      </c>
      <c r="W310" s="210" t="s">
        <v>233</v>
      </c>
      <c r="X310" s="210" t="s">
        <v>238</v>
      </c>
      <c r="Y310" s="210" t="s">
        <v>232</v>
      </c>
      <c r="Z310" s="210" t="s">
        <v>246</v>
      </c>
      <c r="AA310" s="210" t="s">
        <v>250</v>
      </c>
      <c r="AB310" s="210" t="s">
        <v>255</v>
      </c>
      <c r="AC310" s="210" t="s">
        <v>262</v>
      </c>
      <c r="AD310" s="210" t="s">
        <v>275</v>
      </c>
      <c r="AE310" s="210" t="s">
        <v>284</v>
      </c>
      <c r="AF310" s="210" t="s">
        <v>287</v>
      </c>
      <c r="AG310" s="210" t="s">
        <v>293</v>
      </c>
      <c r="AH310" s="210" t="s">
        <v>297</v>
      </c>
      <c r="AI310" s="210" t="s">
        <v>300</v>
      </c>
      <c r="AJ310" s="210" t="s">
        <v>304</v>
      </c>
      <c r="AK310" s="210" t="s">
        <v>314</v>
      </c>
    </row>
    <row r="311" spans="1:37" ht="13.5" customHeight="1" thickBot="1" x14ac:dyDescent="0.25">
      <c r="A311" s="397"/>
      <c r="B311" s="211"/>
      <c r="C311" s="211"/>
      <c r="D311" s="211"/>
      <c r="E311" s="211"/>
      <c r="F311" s="211"/>
      <c r="G311" s="211"/>
      <c r="H311" s="211"/>
      <c r="I311" s="211"/>
      <c r="J311" s="211"/>
      <c r="K311" s="211"/>
      <c r="L311" s="211"/>
      <c r="M311" s="198"/>
      <c r="N311" s="211"/>
      <c r="O311" s="211"/>
      <c r="P311" s="211"/>
      <c r="Q311" s="211"/>
      <c r="R311" s="211"/>
      <c r="S311" s="211"/>
      <c r="T311" s="211"/>
      <c r="U311" s="211"/>
      <c r="V311" s="211"/>
      <c r="W311" s="211"/>
      <c r="X311" s="211"/>
      <c r="Y311" s="211"/>
      <c r="Z311" s="211"/>
      <c r="AA311" s="211"/>
      <c r="AB311" s="211"/>
      <c r="AC311" s="211"/>
      <c r="AD311" s="211"/>
      <c r="AE311" s="211"/>
      <c r="AF311" s="211"/>
      <c r="AG311" s="211"/>
      <c r="AH311" s="211"/>
      <c r="AI311" s="211"/>
      <c r="AJ311" s="211"/>
      <c r="AK311" s="211"/>
    </row>
    <row r="312" spans="1:37" ht="18" customHeight="1" thickTop="1" thickBot="1" x14ac:dyDescent="0.25">
      <c r="A312" s="40" t="s">
        <v>409</v>
      </c>
      <c r="B312" s="46">
        <f>IFERROR(W22*H22,"0")</f>
        <v>0</v>
      </c>
      <c r="C312" s="46">
        <f>IFERROR(W28*H28,"0")+IFERROR(W29*H29,"0")+IFERROR(W30*H30,"0")+IFERROR(W31*H31,"0")</f>
        <v>165</v>
      </c>
      <c r="D312" s="46">
        <f>IFERROR(W36*H36,"0")+IFERROR(W37*H37,"0")+IFERROR(W38*H38,"0")+IFERROR(W39*H39,"0")</f>
        <v>0</v>
      </c>
      <c r="E312" s="46">
        <f>IFERROR(W44*H44,"0")+IFERROR(W45*H45,"0")+IFERROR(W46*H46,"0")+IFERROR(W47*H47,"0")+IFERROR(W48*H48,"0")+IFERROR(W49*H49,"0")</f>
        <v>24</v>
      </c>
      <c r="F312" s="46">
        <f>IFERROR(W54*H54,"0")+IFERROR(W55*H55,"0")+IFERROR(W56*H56,"0")+IFERROR(W57*H57,"0")+IFERROR(W58*H58,"0")+IFERROR(W59*H59,"0")</f>
        <v>859.2</v>
      </c>
      <c r="G312" s="46">
        <f>IFERROR(W64*H64,"0")+IFERROR(W65*H65,"0")</f>
        <v>400</v>
      </c>
      <c r="H312" s="46">
        <f>IFERROR(W70*H70,"0")</f>
        <v>0</v>
      </c>
      <c r="I312" s="46">
        <f>IFERROR(W75*H75,"0")+IFERROR(W76*H76,"0")</f>
        <v>36</v>
      </c>
      <c r="J312" s="46">
        <f>IFERROR(W81*H81,"0")+IFERROR(W82*H82,"0")+IFERROR(W83*H83,"0")+IFERROR(W84*H84,"0")+IFERROR(W85*H85,"0")+IFERROR(W86*H86,"0")+IFERROR(W87*H87,"0")+IFERROR(W88*H88,"0")</f>
        <v>486</v>
      </c>
      <c r="K312" s="46">
        <f>IFERROR(W93*H93,"0")+IFERROR(W94*H94,"0")+IFERROR(W95*H95,"0")</f>
        <v>0</v>
      </c>
      <c r="L312" s="46">
        <f>IFERROR(W100*H100,"0")+IFERROR(W101*H101,"0")+IFERROR(W102*H102,"0")+IFERROR(W103*H103,"0")+IFERROR(W104*H104,"0")</f>
        <v>1291.2</v>
      </c>
      <c r="M312" s="198"/>
      <c r="N312" s="46">
        <f>IFERROR(W109*H109,"0")+IFERROR(W110*H110,"0")+IFERROR(W111*H111,"0")</f>
        <v>390</v>
      </c>
      <c r="O312" s="46">
        <f>IFERROR(W116*H116,"0")+IFERROR(W117*H117,"0")</f>
        <v>0</v>
      </c>
      <c r="P312" s="46">
        <f>IFERROR(W122*H122,"0")+IFERROR(W123*H123,"0")+IFERROR(W124*H124,"0")+IFERROR(W125*H125,"0")</f>
        <v>135</v>
      </c>
      <c r="Q312" s="46">
        <f>IFERROR(W130*H130,"0")</f>
        <v>0</v>
      </c>
      <c r="R312" s="46">
        <f>IFERROR(W135*H135,"0")+IFERROR(W136*H136,"0")</f>
        <v>0</v>
      </c>
      <c r="S312" s="46">
        <f>IFERROR(W141*H141,"0")</f>
        <v>0</v>
      </c>
      <c r="T312" s="46">
        <f>IFERROR(W147*H147,"0")+IFERROR(W148*H148,"0")</f>
        <v>0</v>
      </c>
      <c r="U312" s="46">
        <f>IFERROR(W153*H153,"0")</f>
        <v>0</v>
      </c>
      <c r="V312" s="46">
        <f>IFERROR(W158*H158,"0")+IFERROR(W159*H159,"0")+IFERROR(W160*H160,"0")+IFERROR(W161*H161,"0")+IFERROR(W165*H165,"0")+IFERROR(W166*H166,"0")</f>
        <v>350</v>
      </c>
      <c r="W312" s="46">
        <f>IFERROR(W172*H172,"0")+IFERROR(W173*H173,"0")</f>
        <v>390</v>
      </c>
      <c r="X312" s="46">
        <f>IFERROR(W178*H178,"0")</f>
        <v>0</v>
      </c>
      <c r="Y312" s="46">
        <f>IFERROR(W183*H183,"0")</f>
        <v>0</v>
      </c>
      <c r="Z312" s="46">
        <f>IFERROR(W188*H188,"0")</f>
        <v>30</v>
      </c>
      <c r="AA312" s="46">
        <f>IFERROR(W194*H194,"0")+IFERROR(W195*H195,"0")</f>
        <v>0</v>
      </c>
      <c r="AB312" s="46">
        <f>IFERROR(W200*H200,"0")+IFERROR(W201*H201,"0")+IFERROR(W202*H202,"0")</f>
        <v>420</v>
      </c>
      <c r="AC312" s="46">
        <f>IFERROR(W207*H207,"0")+IFERROR(W208*H208,"0")+IFERROR(W209*H209,"0")+IFERROR(W210*H210,"0")+IFERROR(W211*H211,"0")+IFERROR(W212*H212,"0")</f>
        <v>280</v>
      </c>
      <c r="AD312" s="46">
        <f>IFERROR(W217*H217,"0")+IFERROR(W218*H218,"0")+IFERROR(W219*H219,"0")+IFERROR(W220*H220,"0")</f>
        <v>396</v>
      </c>
      <c r="AE312" s="46">
        <f>IFERROR(W225*H225,"0")</f>
        <v>0</v>
      </c>
      <c r="AF312" s="46">
        <f>IFERROR(W230*H230,"0")+IFERROR(W231*H231,"0")</f>
        <v>0</v>
      </c>
      <c r="AG312" s="46">
        <f>IFERROR(W237*H237,"0")</f>
        <v>0</v>
      </c>
      <c r="AH312" s="46">
        <f>IFERROR(W243*H243,"0")</f>
        <v>320</v>
      </c>
      <c r="AI312" s="46">
        <f>IFERROR(W248*H248,"0")</f>
        <v>0</v>
      </c>
      <c r="AJ312" s="46">
        <f>IFERROR(W254*H254,"0")+IFERROR(W255*H255,"0")+IFERROR(W256*H256,"0")</f>
        <v>0</v>
      </c>
      <c r="AK312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</f>
        <v>1047.48</v>
      </c>
    </row>
    <row r="313" spans="1:37" ht="13.5" customHeight="1" thickTop="1" x14ac:dyDescent="0.2">
      <c r="C313" s="198"/>
    </row>
    <row r="314" spans="1:37" ht="19.5" customHeight="1" x14ac:dyDescent="0.2">
      <c r="A314" s="58" t="s">
        <v>410</v>
      </c>
      <c r="B314" s="58" t="s">
        <v>411</v>
      </c>
      <c r="C314" s="58" t="s">
        <v>412</v>
      </c>
    </row>
    <row r="315" spans="1:37" x14ac:dyDescent="0.2">
      <c r="A315" s="59">
        <f>SUMPRODUCT(--(BB:BB="ЗПФ"),--(V:V="кор"),H:H,X:X)+SUMPRODUCT(--(BB:BB="ЗПФ"),--(V:V="кг"),X:X)</f>
        <v>4316.3999999999996</v>
      </c>
      <c r="B315" s="60">
        <f>SUMPRODUCT(--(BB:BB="ПГП"),--(V:V="кор"),H:H,X:X)+SUMPRODUCT(--(BB:BB="ПГП"),--(V:V="кг"),X:X)</f>
        <v>2703.48</v>
      </c>
      <c r="C315" s="60">
        <f>SUMPRODUCT(--(BB:BB="КИЗ"),--(V:V="кор"),H:H,X:X)+SUMPRODUCT(--(BB:BB="КИЗ"),--(V:V="кг"),X:X)</f>
        <v>0</v>
      </c>
    </row>
  </sheetData>
  <sheetProtection algorithmName="SHA-512" hashValue="pyN23qoSCaOATyXBrtUfD7stqmyl0z6XznBNyyMNoI+tqot+6xjmWvo8MlvipispSOgbdD0l9uALDoGUoDHZ6Q==" saltValue="/3DrxghtQrT+OhjJugugKw==" spinCount="100000" sheet="1" objects="1" scenarios="1" sort="0" autoFilter="0" pivotTables="0"/>
  <autoFilter ref="B18:Y307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60">
    <mergeCell ref="P5:Q5"/>
    <mergeCell ref="J9:L9"/>
    <mergeCell ref="D271:E271"/>
    <mergeCell ref="O142:U142"/>
    <mergeCell ref="O213:U213"/>
    <mergeCell ref="O126:U126"/>
    <mergeCell ref="D237:E237"/>
    <mergeCell ref="O211:S211"/>
    <mergeCell ref="Q1:S1"/>
    <mergeCell ref="A20:Y20"/>
    <mergeCell ref="O119:U119"/>
    <mergeCell ref="D266:E266"/>
    <mergeCell ref="D95:E95"/>
    <mergeCell ref="Y17:Y18"/>
    <mergeCell ref="A131:N132"/>
    <mergeCell ref="D57:E57"/>
    <mergeCell ref="U11:V11"/>
    <mergeCell ref="A8:C8"/>
    <mergeCell ref="P8:Q8"/>
    <mergeCell ref="O54:S54"/>
    <mergeCell ref="A186:Y186"/>
    <mergeCell ref="A10:C10"/>
    <mergeCell ref="A107:Y107"/>
    <mergeCell ref="O123:S123"/>
    <mergeCell ref="BB17:BB18"/>
    <mergeCell ref="D102:E102"/>
    <mergeCell ref="T17:U17"/>
    <mergeCell ref="A69:Y69"/>
    <mergeCell ref="A25:Y25"/>
    <mergeCell ref="O64:S64"/>
    <mergeCell ref="A15:L15"/>
    <mergeCell ref="O135:S135"/>
    <mergeCell ref="AJ309:AK309"/>
    <mergeCell ref="O122:S122"/>
    <mergeCell ref="O113:U113"/>
    <mergeCell ref="A133:Y133"/>
    <mergeCell ref="A198:Y198"/>
    <mergeCell ref="D54:E54"/>
    <mergeCell ref="D291:E291"/>
    <mergeCell ref="D293:E293"/>
    <mergeCell ref="O277:S277"/>
    <mergeCell ref="O110:S110"/>
    <mergeCell ref="O32:U32"/>
    <mergeCell ref="O137:U137"/>
    <mergeCell ref="O197:U197"/>
    <mergeCell ref="A252:Y252"/>
    <mergeCell ref="D173:E173"/>
    <mergeCell ref="D17:E18"/>
    <mergeCell ref="AD310:AD311"/>
    <mergeCell ref="O258:U258"/>
    <mergeCell ref="N17:N18"/>
    <mergeCell ref="AF310:AF311"/>
    <mergeCell ref="V310:V311"/>
    <mergeCell ref="D278:E278"/>
    <mergeCell ref="X310:X311"/>
    <mergeCell ref="O24:U24"/>
    <mergeCell ref="O183:S183"/>
    <mergeCell ref="A149:N150"/>
    <mergeCell ref="V17:V18"/>
    <mergeCell ref="D123:E123"/>
    <mergeCell ref="X17:X18"/>
    <mergeCell ref="A50:N51"/>
    <mergeCell ref="D110:E110"/>
    <mergeCell ref="D44:E44"/>
    <mergeCell ref="D286:E286"/>
    <mergeCell ref="O40:U40"/>
    <mergeCell ref="F5:G5"/>
    <mergeCell ref="O125:S125"/>
    <mergeCell ref="A14:L14"/>
    <mergeCell ref="A157:Y157"/>
    <mergeCell ref="O245:U245"/>
    <mergeCell ref="A257:N258"/>
    <mergeCell ref="D165:E165"/>
    <mergeCell ref="O168:U168"/>
    <mergeCell ref="D279:E279"/>
    <mergeCell ref="O272:S272"/>
    <mergeCell ref="A246:Y246"/>
    <mergeCell ref="O118:U118"/>
    <mergeCell ref="D29:E29"/>
    <mergeCell ref="O167:U167"/>
    <mergeCell ref="D265:E265"/>
    <mergeCell ref="O38:S38"/>
    <mergeCell ref="O178:S178"/>
    <mergeCell ref="A235:Y235"/>
    <mergeCell ref="D218:E218"/>
    <mergeCell ref="A247:Y247"/>
    <mergeCell ref="O23:U23"/>
    <mergeCell ref="A43:Y43"/>
    <mergeCell ref="A170:Y170"/>
    <mergeCell ref="O231:S231"/>
    <mergeCell ref="AC310:AC311"/>
    <mergeCell ref="O97:U97"/>
    <mergeCell ref="AE310:AE311"/>
    <mergeCell ref="O297:S297"/>
    <mergeCell ref="O70:S70"/>
    <mergeCell ref="O184:U184"/>
    <mergeCell ref="A177:Y177"/>
    <mergeCell ref="A164:Y164"/>
    <mergeCell ref="O243:S243"/>
    <mergeCell ref="A196:N197"/>
    <mergeCell ref="A267:N268"/>
    <mergeCell ref="O101:S101"/>
    <mergeCell ref="A251:Y251"/>
    <mergeCell ref="O130:S130"/>
    <mergeCell ref="D243:E243"/>
    <mergeCell ref="D270:E270"/>
    <mergeCell ref="O117:S117"/>
    <mergeCell ref="A253:Y253"/>
    <mergeCell ref="O83:S83"/>
    <mergeCell ref="D101:E101"/>
    <mergeCell ref="O294:S294"/>
    <mergeCell ref="D76:E76"/>
    <mergeCell ref="A310:A311"/>
    <mergeCell ref="C310:C311"/>
    <mergeCell ref="AA309:AF309"/>
    <mergeCell ref="O66:U66"/>
    <mergeCell ref="D86:E86"/>
    <mergeCell ref="A262:N263"/>
    <mergeCell ref="A249:N250"/>
    <mergeCell ref="O239:U239"/>
    <mergeCell ref="A182:Y182"/>
    <mergeCell ref="A98:Y98"/>
    <mergeCell ref="M17:M18"/>
    <mergeCell ref="A169:Y169"/>
    <mergeCell ref="O248:S248"/>
    <mergeCell ref="A53:Y53"/>
    <mergeCell ref="A68:Y68"/>
    <mergeCell ref="O299:S299"/>
    <mergeCell ref="D49:E49"/>
    <mergeCell ref="O131:U131"/>
    <mergeCell ref="F17:F18"/>
    <mergeCell ref="A9:C9"/>
    <mergeCell ref="D202:E202"/>
    <mergeCell ref="D58:E58"/>
    <mergeCell ref="W309:Z309"/>
    <mergeCell ref="N310:N311"/>
    <mergeCell ref="P310:P311"/>
    <mergeCell ref="D294:E294"/>
    <mergeCell ref="U6:V9"/>
    <mergeCell ref="O278:S278"/>
    <mergeCell ref="D231:E231"/>
    <mergeCell ref="A108:Y108"/>
    <mergeCell ref="O82:S82"/>
    <mergeCell ref="A27:Y27"/>
    <mergeCell ref="D6:L6"/>
    <mergeCell ref="O302:U302"/>
    <mergeCell ref="O111:S111"/>
    <mergeCell ref="O86:S86"/>
    <mergeCell ref="O244:U244"/>
    <mergeCell ref="O300:U300"/>
    <mergeCell ref="D84:E84"/>
    <mergeCell ref="D22:E22"/>
    <mergeCell ref="D10:E10"/>
    <mergeCell ref="F10:G10"/>
    <mergeCell ref="A12:L12"/>
    <mergeCell ref="H10:L10"/>
    <mergeCell ref="D159:E159"/>
    <mergeCell ref="O298:S298"/>
    <mergeCell ref="A224:Y224"/>
    <mergeCell ref="O225:S225"/>
    <mergeCell ref="O285:S285"/>
    <mergeCell ref="O106:U106"/>
    <mergeCell ref="D288:E288"/>
    <mergeCell ref="D136:E136"/>
    <mergeCell ref="O78:U78"/>
    <mergeCell ref="A112:N113"/>
    <mergeCell ref="O105:U105"/>
    <mergeCell ref="D225:E225"/>
    <mergeCell ref="A226:N227"/>
    <mergeCell ref="D200:E200"/>
    <mergeCell ref="D292:E292"/>
    <mergeCell ref="A13:L13"/>
    <mergeCell ref="U12:V12"/>
    <mergeCell ref="A167:N168"/>
    <mergeCell ref="D212:E212"/>
    <mergeCell ref="A146:Y146"/>
    <mergeCell ref="O222:U222"/>
    <mergeCell ref="D83:E83"/>
    <mergeCell ref="O221:U221"/>
    <mergeCell ref="A221:N222"/>
    <mergeCell ref="D256:E256"/>
    <mergeCell ref="D207:E207"/>
    <mergeCell ref="O159:S159"/>
    <mergeCell ref="D85:E85"/>
    <mergeCell ref="G17:G18"/>
    <mergeCell ref="O161:S161"/>
    <mergeCell ref="U310:U311"/>
    <mergeCell ref="A162:N163"/>
    <mergeCell ref="D153:E153"/>
    <mergeCell ref="A154:N155"/>
    <mergeCell ref="D310:D311"/>
    <mergeCell ref="F310:F311"/>
    <mergeCell ref="A234:Y234"/>
    <mergeCell ref="D217:E217"/>
    <mergeCell ref="D65:E65"/>
    <mergeCell ref="O148:S148"/>
    <mergeCell ref="O268:U268"/>
    <mergeCell ref="O141:S141"/>
    <mergeCell ref="D194:E194"/>
    <mergeCell ref="O212:S212"/>
    <mergeCell ref="O155:U155"/>
    <mergeCell ref="D299:E299"/>
    <mergeCell ref="O283:S283"/>
    <mergeCell ref="O310:O311"/>
    <mergeCell ref="O288:S288"/>
    <mergeCell ref="B310:B311"/>
    <mergeCell ref="O295:S295"/>
    <mergeCell ref="O95:S95"/>
    <mergeCell ref="O46:S46"/>
    <mergeCell ref="O282:S282"/>
    <mergeCell ref="D39:E39"/>
    <mergeCell ref="A232:N233"/>
    <mergeCell ref="O48:S48"/>
    <mergeCell ref="O153:S153"/>
    <mergeCell ref="AA17:AA18"/>
    <mergeCell ref="A193:Y193"/>
    <mergeCell ref="A264:Y264"/>
    <mergeCell ref="O50:U50"/>
    <mergeCell ref="Z17:Z18"/>
    <mergeCell ref="H1:P1"/>
    <mergeCell ref="S5:T5"/>
    <mergeCell ref="O209:S209"/>
    <mergeCell ref="O76:S76"/>
    <mergeCell ref="U5:V5"/>
    <mergeCell ref="Z310:Z311"/>
    <mergeCell ref="AB310:AB311"/>
    <mergeCell ref="O165:S165"/>
    <mergeCell ref="A145:Y145"/>
    <mergeCell ref="A74:Y74"/>
    <mergeCell ref="A139:Y139"/>
    <mergeCell ref="A66:N67"/>
    <mergeCell ref="O154:U154"/>
    <mergeCell ref="P10:Q10"/>
    <mergeCell ref="A179:N180"/>
    <mergeCell ref="A140:Y140"/>
    <mergeCell ref="A63:Y63"/>
    <mergeCell ref="H17:H18"/>
    <mergeCell ref="O149:U149"/>
    <mergeCell ref="D296:E296"/>
    <mergeCell ref="A92:Y92"/>
    <mergeCell ref="D75:E75"/>
    <mergeCell ref="O280:S280"/>
    <mergeCell ref="O158:S158"/>
    <mergeCell ref="D7:L7"/>
    <mergeCell ref="O210:S210"/>
    <mergeCell ref="A19:Y19"/>
    <mergeCell ref="O281:S281"/>
    <mergeCell ref="O256:S256"/>
    <mergeCell ref="E310:E311"/>
    <mergeCell ref="G310:G311"/>
    <mergeCell ref="D254:E254"/>
    <mergeCell ref="D48:E48"/>
    <mergeCell ref="O22:S22"/>
    <mergeCell ref="D125:E125"/>
    <mergeCell ref="O263:U263"/>
    <mergeCell ref="D283:E283"/>
    <mergeCell ref="A79:Y79"/>
    <mergeCell ref="O109:S109"/>
    <mergeCell ref="O47:S47"/>
    <mergeCell ref="D56:E56"/>
    <mergeCell ref="P13:Q13"/>
    <mergeCell ref="D285:E285"/>
    <mergeCell ref="D64:E64"/>
    <mergeCell ref="O218:S218"/>
    <mergeCell ref="D298:E298"/>
    <mergeCell ref="O59:S59"/>
    <mergeCell ref="D273:E273"/>
    <mergeCell ref="AK310:AK311"/>
    <mergeCell ref="AA310:AA311"/>
    <mergeCell ref="D282:E282"/>
    <mergeCell ref="D111:E111"/>
    <mergeCell ref="A89:N90"/>
    <mergeCell ref="A134:Y134"/>
    <mergeCell ref="D183:E183"/>
    <mergeCell ref="O72:U72"/>
    <mergeCell ref="D248:E248"/>
    <mergeCell ref="O266:S266"/>
    <mergeCell ref="D219:E219"/>
    <mergeCell ref="A121:Y121"/>
    <mergeCell ref="D104:E104"/>
    <mergeCell ref="O88:S88"/>
    <mergeCell ref="D277:E277"/>
    <mergeCell ref="O124:S124"/>
    <mergeCell ref="A73:Y73"/>
    <mergeCell ref="A260:Y260"/>
    <mergeCell ref="O201:S201"/>
    <mergeCell ref="O261:S261"/>
    <mergeCell ref="O275:U275"/>
    <mergeCell ref="D130:E130"/>
    <mergeCell ref="D201:E201"/>
    <mergeCell ref="D188:E188"/>
    <mergeCell ref="P12:Q12"/>
    <mergeCell ref="O196:U196"/>
    <mergeCell ref="T309:V309"/>
    <mergeCell ref="O37:S37"/>
    <mergeCell ref="D280:E280"/>
    <mergeCell ref="D109:E109"/>
    <mergeCell ref="AG310:AG311"/>
    <mergeCell ref="AI310:AI311"/>
    <mergeCell ref="O262:U262"/>
    <mergeCell ref="D46:E46"/>
    <mergeCell ref="O55:S55"/>
    <mergeCell ref="A40:N41"/>
    <mergeCell ref="O41:U41"/>
    <mergeCell ref="D59:E59"/>
    <mergeCell ref="D295:E295"/>
    <mergeCell ref="D178:E178"/>
    <mergeCell ref="D172:E172"/>
    <mergeCell ref="A42:Y42"/>
    <mergeCell ref="A151:Y151"/>
    <mergeCell ref="O279:S279"/>
    <mergeCell ref="O60:U60"/>
    <mergeCell ref="A259:Y259"/>
    <mergeCell ref="O254:S254"/>
    <mergeCell ref="D36:E36"/>
    <mergeCell ref="O203:U203"/>
    <mergeCell ref="O274:U274"/>
    <mergeCell ref="A52:Y52"/>
    <mergeCell ref="O249:U249"/>
    <mergeCell ref="O49:S49"/>
    <mergeCell ref="A203:N204"/>
    <mergeCell ref="A274:N275"/>
    <mergeCell ref="O267:U267"/>
    <mergeCell ref="O93:S93"/>
    <mergeCell ref="D116:E116"/>
    <mergeCell ref="D93:E93"/>
    <mergeCell ref="D220:E220"/>
    <mergeCell ref="A187:Y187"/>
    <mergeCell ref="O188:S188"/>
    <mergeCell ref="A240:Y240"/>
    <mergeCell ref="A215:Y215"/>
    <mergeCell ref="D161:E161"/>
    <mergeCell ref="A128:Y128"/>
    <mergeCell ref="O127:U127"/>
    <mergeCell ref="D38:E38"/>
    <mergeCell ref="O194:S194"/>
    <mergeCell ref="A120:Y120"/>
    <mergeCell ref="A192:Y192"/>
    <mergeCell ref="A21:Y21"/>
    <mergeCell ref="O87:S87"/>
    <mergeCell ref="O185:U185"/>
    <mergeCell ref="O116:S116"/>
    <mergeCell ref="O33:U33"/>
    <mergeCell ref="O45:S45"/>
    <mergeCell ref="A115:Y115"/>
    <mergeCell ref="A5:C5"/>
    <mergeCell ref="O180:U180"/>
    <mergeCell ref="A229:Y229"/>
    <mergeCell ref="O103:S103"/>
    <mergeCell ref="AH310:AH311"/>
    <mergeCell ref="O230:S230"/>
    <mergeCell ref="P11:Q11"/>
    <mergeCell ref="AJ310:AJ311"/>
    <mergeCell ref="O290:S290"/>
    <mergeCell ref="O190:U190"/>
    <mergeCell ref="D166:E166"/>
    <mergeCell ref="A142:N143"/>
    <mergeCell ref="A17:A18"/>
    <mergeCell ref="K17:K18"/>
    <mergeCell ref="O132:U132"/>
    <mergeCell ref="C17:C18"/>
    <mergeCell ref="D103:E103"/>
    <mergeCell ref="S310:S311"/>
    <mergeCell ref="D37:E37"/>
    <mergeCell ref="D230:E230"/>
    <mergeCell ref="D9:E9"/>
    <mergeCell ref="F9:G9"/>
    <mergeCell ref="O112:U112"/>
    <mergeCell ref="AH309:AI309"/>
    <mergeCell ref="A96:N97"/>
    <mergeCell ref="D160:E160"/>
    <mergeCell ref="I17:I18"/>
    <mergeCell ref="D141:E141"/>
    <mergeCell ref="Y310:Y311"/>
    <mergeCell ref="D135:E135"/>
    <mergeCell ref="Q310:Q311"/>
    <mergeCell ref="A176:Y176"/>
    <mergeCell ref="O255:S255"/>
    <mergeCell ref="A114:Y114"/>
    <mergeCell ref="A216:Y216"/>
    <mergeCell ref="A191:Y191"/>
    <mergeCell ref="O173:S173"/>
    <mergeCell ref="D255:E255"/>
    <mergeCell ref="O219:S219"/>
    <mergeCell ref="O175:U175"/>
    <mergeCell ref="O306:U306"/>
    <mergeCell ref="O162:U162"/>
    <mergeCell ref="O233:U233"/>
    <mergeCell ref="A60:N61"/>
    <mergeCell ref="D88:E88"/>
    <mergeCell ref="O226:U226"/>
    <mergeCell ref="D148:E148"/>
    <mergeCell ref="D1:F1"/>
    <mergeCell ref="A99:Y99"/>
    <mergeCell ref="J17:J18"/>
    <mergeCell ref="D82:E82"/>
    <mergeCell ref="O100:S100"/>
    <mergeCell ref="L17:L18"/>
    <mergeCell ref="O287:S287"/>
    <mergeCell ref="T310:T311"/>
    <mergeCell ref="A236:Y236"/>
    <mergeCell ref="O174:U174"/>
    <mergeCell ref="O237:S237"/>
    <mergeCell ref="O301:U301"/>
    <mergeCell ref="A223:Y223"/>
    <mergeCell ref="O102:S102"/>
    <mergeCell ref="O289:S289"/>
    <mergeCell ref="O189:U189"/>
    <mergeCell ref="A174:N175"/>
    <mergeCell ref="D100:E100"/>
    <mergeCell ref="O238:U238"/>
    <mergeCell ref="O160:S160"/>
    <mergeCell ref="D31:E31"/>
    <mergeCell ref="A238:N239"/>
    <mergeCell ref="D158:E158"/>
    <mergeCell ref="A32:N33"/>
    <mergeCell ref="AE17:AE18"/>
    <mergeCell ref="O67:U67"/>
    <mergeCell ref="O303:U303"/>
    <mergeCell ref="A152:Y152"/>
    <mergeCell ref="A184:N185"/>
    <mergeCell ref="O147:S147"/>
    <mergeCell ref="A244:N245"/>
    <mergeCell ref="O96:U96"/>
    <mergeCell ref="A23:N24"/>
    <mergeCell ref="D272:E272"/>
    <mergeCell ref="D210:E210"/>
    <mergeCell ref="D209:E209"/>
    <mergeCell ref="D87:E87"/>
    <mergeCell ref="D147:E147"/>
    <mergeCell ref="O292:S292"/>
    <mergeCell ref="D122:E122"/>
    <mergeCell ref="A241:Y241"/>
    <mergeCell ref="A228:Y228"/>
    <mergeCell ref="D211:E211"/>
    <mergeCell ref="O58:S58"/>
    <mergeCell ref="O227:U227"/>
    <mergeCell ref="A26:Y26"/>
    <mergeCell ref="A118:N119"/>
    <mergeCell ref="A242:Y242"/>
    <mergeCell ref="O94:S94"/>
    <mergeCell ref="AB17:AD18"/>
    <mergeCell ref="D117:E117"/>
    <mergeCell ref="D55:E55"/>
    <mergeCell ref="D30:E30"/>
    <mergeCell ref="D5:E5"/>
    <mergeCell ref="O143:U143"/>
    <mergeCell ref="O214:U214"/>
    <mergeCell ref="I310:I311"/>
    <mergeCell ref="K310:K311"/>
    <mergeCell ref="D290:E290"/>
    <mergeCell ref="D94:E94"/>
    <mergeCell ref="A144:Y144"/>
    <mergeCell ref="D8:L8"/>
    <mergeCell ref="O304:U304"/>
    <mergeCell ref="O15:S16"/>
    <mergeCell ref="A6:C6"/>
    <mergeCell ref="A189:N190"/>
    <mergeCell ref="D261:E261"/>
    <mergeCell ref="A126:N127"/>
    <mergeCell ref="A171:Y171"/>
    <mergeCell ref="O39:S39"/>
    <mergeCell ref="P9:Q9"/>
    <mergeCell ref="O166:S166"/>
    <mergeCell ref="O2:V3"/>
    <mergeCell ref="D287:E287"/>
    <mergeCell ref="O296:S296"/>
    <mergeCell ref="O77:U77"/>
    <mergeCell ref="A276:Y276"/>
    <mergeCell ref="O84:S84"/>
    <mergeCell ref="O204:U204"/>
    <mergeCell ref="A34:Y34"/>
    <mergeCell ref="O271:S271"/>
    <mergeCell ref="O75:S75"/>
    <mergeCell ref="D47:E47"/>
    <mergeCell ref="D289:E289"/>
    <mergeCell ref="W17:W18"/>
    <mergeCell ref="O273:S273"/>
    <mergeCell ref="O104:S104"/>
    <mergeCell ref="A205:Y205"/>
    <mergeCell ref="A80:Y80"/>
    <mergeCell ref="O81:S81"/>
    <mergeCell ref="U10:V10"/>
    <mergeCell ref="O208:S208"/>
    <mergeCell ref="A105:N106"/>
    <mergeCell ref="O89:U89"/>
    <mergeCell ref="A71:N72"/>
    <mergeCell ref="O257:U257"/>
    <mergeCell ref="H5:L5"/>
    <mergeCell ref="O305:U305"/>
    <mergeCell ref="O57:S57"/>
    <mergeCell ref="O51:U51"/>
    <mergeCell ref="O293:S293"/>
    <mergeCell ref="O220:S220"/>
    <mergeCell ref="A129:Y129"/>
    <mergeCell ref="O71:U71"/>
    <mergeCell ref="O307:U307"/>
    <mergeCell ref="O195:S195"/>
    <mergeCell ref="O163:U163"/>
    <mergeCell ref="A181:Y181"/>
    <mergeCell ref="B17:B18"/>
    <mergeCell ref="A213:N214"/>
    <mergeCell ref="O138:U138"/>
    <mergeCell ref="D124:E124"/>
    <mergeCell ref="D195:E195"/>
    <mergeCell ref="S6:T9"/>
    <mergeCell ref="O232:U232"/>
    <mergeCell ref="O61:U61"/>
    <mergeCell ref="D81:E81"/>
    <mergeCell ref="D208:E208"/>
    <mergeCell ref="A91:Y91"/>
    <mergeCell ref="O90:U90"/>
    <mergeCell ref="P6:Q6"/>
    <mergeCell ref="D297:E297"/>
    <mergeCell ref="O200:S200"/>
    <mergeCell ref="C309:S309"/>
    <mergeCell ref="O29:S29"/>
    <mergeCell ref="O265:S265"/>
    <mergeCell ref="O65:S65"/>
    <mergeCell ref="D70:E70"/>
    <mergeCell ref="O44:S44"/>
    <mergeCell ref="O202:S202"/>
    <mergeCell ref="O31:S31"/>
    <mergeCell ref="O217:S217"/>
    <mergeCell ref="O56:S56"/>
    <mergeCell ref="A137:N138"/>
    <mergeCell ref="O291:S291"/>
    <mergeCell ref="O85:S85"/>
    <mergeCell ref="A156:Y156"/>
    <mergeCell ref="O284:S284"/>
    <mergeCell ref="O17:S18"/>
    <mergeCell ref="A302:N307"/>
    <mergeCell ref="O172:S172"/>
    <mergeCell ref="A77:N78"/>
    <mergeCell ref="O286:S286"/>
    <mergeCell ref="D284:E284"/>
    <mergeCell ref="A269:Y269"/>
    <mergeCell ref="O28:S28"/>
    <mergeCell ref="O270:S270"/>
    <mergeCell ref="W310:W311"/>
    <mergeCell ref="A35:Y35"/>
    <mergeCell ref="A206:Y206"/>
    <mergeCell ref="O136:S136"/>
    <mergeCell ref="O36:S36"/>
    <mergeCell ref="H9:I9"/>
    <mergeCell ref="A62:Y62"/>
    <mergeCell ref="O207:S207"/>
    <mergeCell ref="D45:E45"/>
    <mergeCell ref="O30:S30"/>
    <mergeCell ref="D281:E281"/>
    <mergeCell ref="O150:U150"/>
    <mergeCell ref="A199:Y199"/>
    <mergeCell ref="H310:H311"/>
    <mergeCell ref="R310:R311"/>
    <mergeCell ref="J310:J311"/>
    <mergeCell ref="L310:L311"/>
    <mergeCell ref="O179:U179"/>
    <mergeCell ref="O250:U250"/>
    <mergeCell ref="D28:E28"/>
    <mergeCell ref="A300:N301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52"/>
    </row>
    <row r="3" spans="2:8" x14ac:dyDescent="0.2">
      <c r="B3" s="47" t="s">
        <v>414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415</v>
      </c>
      <c r="D6" s="47" t="s">
        <v>416</v>
      </c>
      <c r="E6" s="47"/>
    </row>
    <row r="8" spans="2:8" x14ac:dyDescent="0.2">
      <c r="B8" s="47" t="s">
        <v>18</v>
      </c>
      <c r="C8" s="47" t="s">
        <v>415</v>
      </c>
      <c r="D8" s="47"/>
      <c r="E8" s="47"/>
    </row>
    <row r="10" spans="2:8" x14ac:dyDescent="0.2">
      <c r="B10" s="47" t="s">
        <v>417</v>
      </c>
      <c r="C10" s="47"/>
      <c r="D10" s="47"/>
      <c r="E10" s="47"/>
    </row>
    <row r="11" spans="2:8" x14ac:dyDescent="0.2">
      <c r="B11" s="47" t="s">
        <v>418</v>
      </c>
      <c r="C11" s="47"/>
      <c r="D11" s="47"/>
      <c r="E11" s="47"/>
    </row>
    <row r="12" spans="2:8" x14ac:dyDescent="0.2">
      <c r="B12" s="47" t="s">
        <v>419</v>
      </c>
      <c r="C12" s="47"/>
      <c r="D12" s="47"/>
      <c r="E12" s="47"/>
    </row>
    <row r="13" spans="2:8" x14ac:dyDescent="0.2">
      <c r="B13" s="47" t="s">
        <v>420</v>
      </c>
      <c r="C13" s="47"/>
      <c r="D13" s="47"/>
      <c r="E13" s="47"/>
    </row>
    <row r="14" spans="2:8" x14ac:dyDescent="0.2">
      <c r="B14" s="47" t="s">
        <v>421</v>
      </c>
      <c r="C14" s="47"/>
      <c r="D14" s="47"/>
      <c r="E14" s="47"/>
    </row>
    <row r="15" spans="2:8" x14ac:dyDescent="0.2">
      <c r="B15" s="47" t="s">
        <v>422</v>
      </c>
      <c r="C15" s="47"/>
      <c r="D15" s="47"/>
      <c r="E15" s="47"/>
    </row>
    <row r="16" spans="2:8" x14ac:dyDescent="0.2">
      <c r="B16" s="47" t="s">
        <v>423</v>
      </c>
      <c r="C16" s="47"/>
      <c r="D16" s="47"/>
      <c r="E16" s="47"/>
    </row>
    <row r="17" spans="2:5" x14ac:dyDescent="0.2">
      <c r="B17" s="47" t="s">
        <v>424</v>
      </c>
      <c r="C17" s="47"/>
      <c r="D17" s="47"/>
      <c r="E17" s="47"/>
    </row>
    <row r="18" spans="2:5" x14ac:dyDescent="0.2">
      <c r="B18" s="47" t="s">
        <v>425</v>
      </c>
      <c r="C18" s="47"/>
      <c r="D18" s="47"/>
      <c r="E18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</sheetData>
  <sheetProtection algorithmName="SHA-512" hashValue="aLlFyvmZcojWqPoycWagfqWkYSQPmt0FYMBr5G8+kbP1SQdDyV29oGUFWcgZivUd/nwbstZ1NU2/6fERbH4wZg==" saltValue="RS2QKWGHr9Aaoywd/IZ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533</vt:i4>
      </vt:variant>
    </vt:vector>
  </HeadingPairs>
  <TitlesOfParts>
    <vt:vector size="5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2024-06-07T09:22:30Z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