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59C169-1F66-464F-B401-944A24D485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заказа'!$B$18:$Y$315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заказа'!$W$311:$W$311</definedName>
    <definedName name="GrossWeightTotalR">'Бланк заказа'!$X$311:$X$311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заказа'!$W$312:$W$312</definedName>
    <definedName name="PalletQtyTotalR">'Бланк заказа'!$X$312:$X$312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заказа'!$B$151:$B$151</definedName>
    <definedName name="ProductId58">'Бланк заказа'!$B$152:$B$152</definedName>
    <definedName name="ProductId59">'Бланк заказа'!$B$156:$B$156</definedName>
    <definedName name="ProductId6">'Бланк заказа'!$B$36:$B$36</definedName>
    <definedName name="ProductId60">'Бланк заказа'!$B$157:$B$157</definedName>
    <definedName name="ProductId61">'Бланк заказа'!$B$162:$B$162</definedName>
    <definedName name="ProductId62">'Бланк заказа'!$B$167:$B$167</definedName>
    <definedName name="ProductId63">'Бланк заказа'!$B$168:$B$168</definedName>
    <definedName name="ProductId64">'Бланк заказа'!$B$169:$B$169</definedName>
    <definedName name="ProductId65">'Бланк заказа'!$B$170:$B$170</definedName>
    <definedName name="ProductId66">'Бланк заказа'!$B$174:$B$174</definedName>
    <definedName name="ProductId67">'Бланк заказа'!$B$175:$B$175</definedName>
    <definedName name="ProductId68">'Бланк заказа'!$B$181:$B$181</definedName>
    <definedName name="ProductId69">'Бланк заказа'!$B$182:$B$182</definedName>
    <definedName name="ProductId7">'Бланк заказа'!$B$37:$B$37</definedName>
    <definedName name="ProductId70">'Бланк заказа'!$B$187:$B$187</definedName>
    <definedName name="ProductId71">'Бланк заказа'!$B$192:$B$192</definedName>
    <definedName name="ProductId72">'Бланк заказа'!$B$197:$B$197</definedName>
    <definedName name="ProductId73">'Бланк заказа'!$B$203:$B$203</definedName>
    <definedName name="ProductId74">'Бланк заказа'!$B$204:$B$204</definedName>
    <definedName name="ProductId75">'Бланк заказа'!$B$209:$B$209</definedName>
    <definedName name="ProductId76">'Бланк заказа'!$B$210:$B$210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заказа'!$B$226:$B$226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заказа'!$B$234:$B$234</definedName>
    <definedName name="ProductId89">'Бланк заказа'!$B$239:$B$239</definedName>
    <definedName name="ProductId9">'Бланк заказа'!$B$39:$B$39</definedName>
    <definedName name="ProductId90">'Бланк заказа'!$B$240:$B$240</definedName>
    <definedName name="ProductId91">'Бланк заказа'!$B$246:$B$246</definedName>
    <definedName name="ProductId92">'Бланк заказа'!$B$252:$B$252</definedName>
    <definedName name="ProductId93">'Бланк заказа'!$B$257:$B$257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22">'Бланк заказа'!$W$304:$W$304</definedName>
    <definedName name="SalesQty123">'Бланк заказа'!$W$305:$W$305</definedName>
    <definedName name="SalesQty124">'Бланк заказа'!$W$306:$W$306</definedName>
    <definedName name="SalesQty125">'Бланк заказа'!$W$307:$W$307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заказа'!$W$116:$W$116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заказа'!$W$129:$W$129</definedName>
    <definedName name="SalesQty52">'Бланк заказа'!$W$134:$W$134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заказа'!$W$151:$W$151</definedName>
    <definedName name="SalesQty58">'Бланк заказа'!$W$152:$W$152</definedName>
    <definedName name="SalesQty59">'Бланк заказа'!$W$156:$W$156</definedName>
    <definedName name="SalesQty6">'Бланк заказа'!$W$36:$W$36</definedName>
    <definedName name="SalesQty60">'Бланк заказа'!$W$157:$W$157</definedName>
    <definedName name="SalesQty61">'Бланк заказа'!$W$162:$W$162</definedName>
    <definedName name="SalesQty62">'Бланк заказа'!$W$167:$W$167</definedName>
    <definedName name="SalesQty63">'Бланк заказа'!$W$168:$W$168</definedName>
    <definedName name="SalesQty64">'Бланк заказа'!$W$169:$W$169</definedName>
    <definedName name="SalesQty65">'Бланк заказа'!$W$170:$W$170</definedName>
    <definedName name="SalesQty66">'Бланк заказа'!$W$174:$W$174</definedName>
    <definedName name="SalesQty67">'Бланк заказа'!$W$175:$W$175</definedName>
    <definedName name="SalesQty68">'Бланк заказа'!$W$181:$W$181</definedName>
    <definedName name="SalesQty69">'Бланк заказа'!$W$182:$W$182</definedName>
    <definedName name="SalesQty7">'Бланк заказа'!$W$37:$W$37</definedName>
    <definedName name="SalesQty70">'Бланк заказа'!$W$187:$W$187</definedName>
    <definedName name="SalesQty71">'Бланк заказа'!$W$192:$W$192</definedName>
    <definedName name="SalesQty72">'Бланк заказа'!$W$197:$W$197</definedName>
    <definedName name="SalesQty73">'Бланк заказа'!$W$203:$W$203</definedName>
    <definedName name="SalesQty74">'Бланк заказа'!$W$204:$W$204</definedName>
    <definedName name="SalesQty75">'Бланк заказа'!$W$209:$W$209</definedName>
    <definedName name="SalesQty76">'Бланк заказа'!$W$210:$W$210</definedName>
    <definedName name="SalesQty77">'Бланк заказа'!$W$211:$W$211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заказа'!$W$218:$W$218</definedName>
    <definedName name="SalesQty81">'Бланк заказа'!$W$219:$W$219</definedName>
    <definedName name="SalesQty82">'Бланк заказа'!$W$220:$W$220</definedName>
    <definedName name="SalesQty83">'Бланк заказа'!$W$221:$W$221</definedName>
    <definedName name="SalesQty84">'Бланк заказа'!$W$226:$W$226</definedName>
    <definedName name="SalesQty85">'Бланк заказа'!$W$227:$W$227</definedName>
    <definedName name="SalesQty86">'Бланк заказа'!$W$228:$W$228</definedName>
    <definedName name="SalesQty87">'Бланк заказа'!$W$229:$W$229</definedName>
    <definedName name="SalesQty88">'Бланк заказа'!$W$234:$W$234</definedName>
    <definedName name="SalesQty89">'Бланк заказа'!$W$239:$W$239</definedName>
    <definedName name="SalesQty9">'Бланк заказа'!$W$39:$W$39</definedName>
    <definedName name="SalesQty90">'Бланк заказа'!$W$240:$W$240</definedName>
    <definedName name="SalesQty91">'Бланк заказа'!$W$246:$W$246</definedName>
    <definedName name="SalesQty92">'Бланк заказа'!$W$252:$W$252</definedName>
    <definedName name="SalesQty93">'Бланк заказа'!$W$257:$W$257</definedName>
    <definedName name="SalesQty94">'Бланк заказа'!$W$263:$W$263</definedName>
    <definedName name="SalesQty95">'Бланк заказа'!$W$264:$W$264</definedName>
    <definedName name="SalesQty96">'Бланк заказа'!$W$265:$W$265</definedName>
    <definedName name="SalesQty97">'Бланк заказа'!$W$270:$W$270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22">'Бланк заказа'!$X$304:$X$304</definedName>
    <definedName name="SalesRoundBox123">'Бланк заказа'!$X$305:$X$305</definedName>
    <definedName name="SalesRoundBox124">'Бланк заказа'!$X$306:$X$306</definedName>
    <definedName name="SalesRoundBox125">'Бланк заказа'!$X$307:$X$307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заказа'!$X$116:$X$116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заказа'!$X$129:$X$129</definedName>
    <definedName name="SalesRoundBox52">'Бланк заказа'!$X$134:$X$134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заказа'!$X$151:$X$151</definedName>
    <definedName name="SalesRoundBox58">'Бланк заказа'!$X$152:$X$152</definedName>
    <definedName name="SalesRoundBox59">'Бланк заказа'!$X$156:$X$156</definedName>
    <definedName name="SalesRoundBox6">'Бланк заказа'!$X$36:$X$36</definedName>
    <definedName name="SalesRoundBox60">'Бланк заказа'!$X$157:$X$157</definedName>
    <definedName name="SalesRoundBox61">'Бланк заказа'!$X$162:$X$162</definedName>
    <definedName name="SalesRoundBox62">'Бланк заказа'!$X$167:$X$167</definedName>
    <definedName name="SalesRoundBox63">'Бланк заказа'!$X$168:$X$168</definedName>
    <definedName name="SalesRoundBox64">'Бланк заказа'!$X$169:$X$169</definedName>
    <definedName name="SalesRoundBox65">'Бланк заказа'!$X$170:$X$170</definedName>
    <definedName name="SalesRoundBox66">'Бланк заказа'!$X$174:$X$174</definedName>
    <definedName name="SalesRoundBox67">'Бланк заказа'!$X$175:$X$175</definedName>
    <definedName name="SalesRoundBox68">'Бланк заказа'!$X$181:$X$181</definedName>
    <definedName name="SalesRoundBox69">'Бланк заказа'!$X$182:$X$182</definedName>
    <definedName name="SalesRoundBox7">'Бланк заказа'!$X$37:$X$37</definedName>
    <definedName name="SalesRoundBox70">'Бланк заказа'!$X$187:$X$187</definedName>
    <definedName name="SalesRoundBox71">'Бланк заказа'!$X$192:$X$192</definedName>
    <definedName name="SalesRoundBox72">'Бланк заказа'!$X$197:$X$197</definedName>
    <definedName name="SalesRoundBox73">'Бланк заказа'!$X$203:$X$203</definedName>
    <definedName name="SalesRoundBox74">'Бланк заказа'!$X$204:$X$204</definedName>
    <definedName name="SalesRoundBox75">'Бланк заказа'!$X$209:$X$209</definedName>
    <definedName name="SalesRoundBox76">'Бланк заказа'!$X$210:$X$210</definedName>
    <definedName name="SalesRoundBox77">'Бланк заказа'!$X$211:$X$211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заказа'!$X$218:$X$218</definedName>
    <definedName name="SalesRoundBox81">'Бланк заказа'!$X$219:$X$219</definedName>
    <definedName name="SalesRoundBox82">'Бланк заказа'!$X$220:$X$220</definedName>
    <definedName name="SalesRoundBox83">'Бланк заказа'!$X$221:$X$221</definedName>
    <definedName name="SalesRoundBox84">'Бланк заказа'!$X$226:$X$226</definedName>
    <definedName name="SalesRoundBox85">'Бланк заказа'!$X$227:$X$227</definedName>
    <definedName name="SalesRoundBox86">'Бланк заказа'!$X$228:$X$228</definedName>
    <definedName name="SalesRoundBox87">'Бланк заказа'!$X$229:$X$229</definedName>
    <definedName name="SalesRoundBox88">'Бланк заказа'!$X$234:$X$234</definedName>
    <definedName name="SalesRoundBox89">'Бланк заказа'!$X$239:$X$239</definedName>
    <definedName name="SalesRoundBox9">'Бланк заказа'!$X$39:$X$39</definedName>
    <definedName name="SalesRoundBox90">'Бланк заказа'!$X$240:$X$240</definedName>
    <definedName name="SalesRoundBox91">'Бланк заказа'!$X$246:$X$246</definedName>
    <definedName name="SalesRoundBox92">'Бланк заказа'!$X$252:$X$252</definedName>
    <definedName name="SalesRoundBox93">'Бланк заказа'!$X$257:$X$257</definedName>
    <definedName name="SalesRoundBox94">'Бланк заказа'!$X$263:$X$263</definedName>
    <definedName name="SalesRoundBox95">'Бланк заказа'!$X$264:$X$264</definedName>
    <definedName name="SalesRoundBox96">'Бланк заказа'!$X$265:$X$265</definedName>
    <definedName name="SalesRoundBox97">'Бланк заказа'!$X$270:$X$270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22">'Бланк заказа'!$V$304:$V$304</definedName>
    <definedName name="UnitOfMeasure123">'Бланк заказа'!$V$305:$V$305</definedName>
    <definedName name="UnitOfMeasure124">'Бланк заказа'!$V$306:$V$306</definedName>
    <definedName name="UnitOfMeasure125">'Бланк заказа'!$V$307:$V$307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заказа'!$V$116:$V$116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заказа'!$V$129:$V$129</definedName>
    <definedName name="UnitOfMeasure52">'Бланк заказа'!$V$134:$V$134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заказа'!$V$151:$V$151</definedName>
    <definedName name="UnitOfMeasure58">'Бланк заказа'!$V$152:$V$152</definedName>
    <definedName name="UnitOfMeasure59">'Бланк заказа'!$V$156:$V$156</definedName>
    <definedName name="UnitOfMeasure6">'Бланк заказа'!$V$36:$V$36</definedName>
    <definedName name="UnitOfMeasure60">'Бланк заказа'!$V$157:$V$157</definedName>
    <definedName name="UnitOfMeasure61">'Бланк заказа'!$V$162:$V$162</definedName>
    <definedName name="UnitOfMeasure62">'Бланк заказа'!$V$167:$V$167</definedName>
    <definedName name="UnitOfMeasure63">'Бланк заказа'!$V$168:$V$168</definedName>
    <definedName name="UnitOfMeasure64">'Бланк заказа'!$V$169:$V$169</definedName>
    <definedName name="UnitOfMeasure65">'Бланк заказа'!$V$170:$V$170</definedName>
    <definedName name="UnitOfMeasure66">'Бланк заказа'!$V$174:$V$174</definedName>
    <definedName name="UnitOfMeasure67">'Бланк заказа'!$V$175:$V$175</definedName>
    <definedName name="UnitOfMeasure68">'Бланк заказа'!$V$181:$V$181</definedName>
    <definedName name="UnitOfMeasure69">'Бланк заказа'!$V$182:$V$182</definedName>
    <definedName name="UnitOfMeasure7">'Бланк заказа'!$V$37:$V$37</definedName>
    <definedName name="UnitOfMeasure70">'Бланк заказа'!$V$187:$V$187</definedName>
    <definedName name="UnitOfMeasure71">'Бланк заказа'!$V$192:$V$192</definedName>
    <definedName name="UnitOfMeasure72">'Бланк заказа'!$V$197:$V$197</definedName>
    <definedName name="UnitOfMeasure73">'Бланк заказа'!$V$203:$V$203</definedName>
    <definedName name="UnitOfMeasure74">'Бланк заказа'!$V$204:$V$204</definedName>
    <definedName name="UnitOfMeasure75">'Бланк заказа'!$V$209:$V$209</definedName>
    <definedName name="UnitOfMeasure76">'Бланк заказа'!$V$210:$V$210</definedName>
    <definedName name="UnitOfMeasure77">'Бланк заказа'!$V$211:$V$211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заказа'!$V$218:$V$218</definedName>
    <definedName name="UnitOfMeasure81">'Бланк заказа'!$V$219:$V$219</definedName>
    <definedName name="UnitOfMeasure82">'Бланк заказа'!$V$220:$V$220</definedName>
    <definedName name="UnitOfMeasure83">'Бланк заказа'!$V$221:$V$221</definedName>
    <definedName name="UnitOfMeasure84">'Бланк заказа'!$V$226:$V$226</definedName>
    <definedName name="UnitOfMeasure85">'Бланк заказа'!$V$227:$V$227</definedName>
    <definedName name="UnitOfMeasure86">'Бланк заказа'!$V$228:$V$228</definedName>
    <definedName name="UnitOfMeasure87">'Бланк заказа'!$V$229:$V$229</definedName>
    <definedName name="UnitOfMeasure88">'Бланк заказа'!$V$234:$V$234</definedName>
    <definedName name="UnitOfMeasure89">'Бланк заказа'!$V$239:$V$239</definedName>
    <definedName name="UnitOfMeasure9">'Бланк заказа'!$V$39:$V$39</definedName>
    <definedName name="UnitOfMeasure90">'Бланк заказа'!$V$240:$V$240</definedName>
    <definedName name="UnitOfMeasure91">'Бланк заказа'!$V$246:$V$246</definedName>
    <definedName name="UnitOfMeasure92">'Бланк заказа'!$V$252:$V$252</definedName>
    <definedName name="UnitOfMeasure93">'Бланк заказа'!$V$257:$V$257</definedName>
    <definedName name="UnitOfMeasure94">'Бланк заказа'!$V$263:$V$263</definedName>
    <definedName name="UnitOfMeasure95">'Бланк заказа'!$V$264:$V$264</definedName>
    <definedName name="UnitOfMeasure96">'Бланк заказа'!$V$265:$V$265</definedName>
    <definedName name="UnitOfMeasure97">'Бланк заказа'!$V$270:$V$270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0" i="1" l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L320" i="1"/>
  <c r="K320" i="1"/>
  <c r="J320" i="1"/>
  <c r="I320" i="1"/>
  <c r="H320" i="1"/>
  <c r="G320" i="1"/>
  <c r="F320" i="1"/>
  <c r="E320" i="1"/>
  <c r="D320" i="1"/>
  <c r="C320" i="1"/>
  <c r="B320" i="1"/>
  <c r="W309" i="1"/>
  <c r="W308" i="1"/>
  <c r="BO307" i="1"/>
  <c r="BN307" i="1"/>
  <c r="BM307" i="1"/>
  <c r="BL307" i="1"/>
  <c r="Y307" i="1"/>
  <c r="X307" i="1"/>
  <c r="BO306" i="1"/>
  <c r="BN306" i="1"/>
  <c r="BM306" i="1"/>
  <c r="BL306" i="1"/>
  <c r="Y306" i="1"/>
  <c r="X306" i="1"/>
  <c r="O306" i="1"/>
  <c r="BN305" i="1"/>
  <c r="BL305" i="1"/>
  <c r="Y305" i="1"/>
  <c r="X305" i="1"/>
  <c r="BN304" i="1"/>
  <c r="BL304" i="1"/>
  <c r="Y304" i="1"/>
  <c r="X304" i="1"/>
  <c r="O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BO301" i="1"/>
  <c r="BN301" i="1"/>
  <c r="BM301" i="1"/>
  <c r="BL301" i="1"/>
  <c r="Y301" i="1"/>
  <c r="X301" i="1"/>
  <c r="BO300" i="1"/>
  <c r="BN300" i="1"/>
  <c r="BM300" i="1"/>
  <c r="BL300" i="1"/>
  <c r="Y300" i="1"/>
  <c r="X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O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W284" i="1"/>
  <c r="W283" i="1"/>
  <c r="BN282" i="1"/>
  <c r="BL282" i="1"/>
  <c r="Y282" i="1"/>
  <c r="X282" i="1"/>
  <c r="BO282" i="1" s="1"/>
  <c r="O282" i="1"/>
  <c r="BN281" i="1"/>
  <c r="BL281" i="1"/>
  <c r="Y281" i="1"/>
  <c r="X281" i="1"/>
  <c r="BN280" i="1"/>
  <c r="BL280" i="1"/>
  <c r="Y280" i="1"/>
  <c r="X280" i="1"/>
  <c r="O280" i="1"/>
  <c r="BN279" i="1"/>
  <c r="BL279" i="1"/>
  <c r="Y279" i="1"/>
  <c r="X279" i="1"/>
  <c r="BO279" i="1" s="1"/>
  <c r="W277" i="1"/>
  <c r="W276" i="1"/>
  <c r="BN275" i="1"/>
  <c r="BL275" i="1"/>
  <c r="Y275" i="1"/>
  <c r="X275" i="1"/>
  <c r="BN274" i="1"/>
  <c r="BL274" i="1"/>
  <c r="Y274" i="1"/>
  <c r="Y276" i="1" s="1"/>
  <c r="X274" i="1"/>
  <c r="X277" i="1" s="1"/>
  <c r="W272" i="1"/>
  <c r="X271" i="1"/>
  <c r="W271" i="1"/>
  <c r="BO270" i="1"/>
  <c r="BN270" i="1"/>
  <c r="BM270" i="1"/>
  <c r="BL270" i="1"/>
  <c r="Y270" i="1"/>
  <c r="Y271" i="1" s="1"/>
  <c r="X270" i="1"/>
  <c r="X272" i="1" s="1"/>
  <c r="W267" i="1"/>
  <c r="W266" i="1"/>
  <c r="BN265" i="1"/>
  <c r="BL265" i="1"/>
  <c r="Y265" i="1"/>
  <c r="X265" i="1"/>
  <c r="BN264" i="1"/>
  <c r="BL264" i="1"/>
  <c r="Y264" i="1"/>
  <c r="X264" i="1"/>
  <c r="BN263" i="1"/>
  <c r="BL263" i="1"/>
  <c r="Y263" i="1"/>
  <c r="Y266" i="1" s="1"/>
  <c r="X263" i="1"/>
  <c r="X267" i="1" s="1"/>
  <c r="W259" i="1"/>
  <c r="W258" i="1"/>
  <c r="BN257" i="1"/>
  <c r="BL257" i="1"/>
  <c r="Y257" i="1"/>
  <c r="Y258" i="1" s="1"/>
  <c r="X257" i="1"/>
  <c r="X259" i="1" s="1"/>
  <c r="O257" i="1"/>
  <c r="W254" i="1"/>
  <c r="W253" i="1"/>
  <c r="BN252" i="1"/>
  <c r="BL252" i="1"/>
  <c r="Y252" i="1"/>
  <c r="Y253" i="1" s="1"/>
  <c r="X252" i="1"/>
  <c r="X254" i="1" s="1"/>
  <c r="O252" i="1"/>
  <c r="W248" i="1"/>
  <c r="W247" i="1"/>
  <c r="BN246" i="1"/>
  <c r="BL246" i="1"/>
  <c r="Y246" i="1"/>
  <c r="Y247" i="1" s="1"/>
  <c r="X246" i="1"/>
  <c r="X248" i="1" s="1"/>
  <c r="O246" i="1"/>
  <c r="W242" i="1"/>
  <c r="W241" i="1"/>
  <c r="BN240" i="1"/>
  <c r="BL240" i="1"/>
  <c r="Y240" i="1"/>
  <c r="X240" i="1"/>
  <c r="BO240" i="1" s="1"/>
  <c r="O240" i="1"/>
  <c r="BN239" i="1"/>
  <c r="BL239" i="1"/>
  <c r="Y239" i="1"/>
  <c r="X239" i="1"/>
  <c r="O239" i="1"/>
  <c r="W236" i="1"/>
  <c r="W235" i="1"/>
  <c r="BN234" i="1"/>
  <c r="BL234" i="1"/>
  <c r="Y234" i="1"/>
  <c r="Y235" i="1" s="1"/>
  <c r="X234" i="1"/>
  <c r="X236" i="1" s="1"/>
  <c r="O234" i="1"/>
  <c r="W231" i="1"/>
  <c r="W230" i="1"/>
  <c r="BN229" i="1"/>
  <c r="BL229" i="1"/>
  <c r="Y229" i="1"/>
  <c r="X229" i="1"/>
  <c r="O229" i="1"/>
  <c r="BN228" i="1"/>
  <c r="BL228" i="1"/>
  <c r="Y228" i="1"/>
  <c r="X228" i="1"/>
  <c r="BO228" i="1" s="1"/>
  <c r="O228" i="1"/>
  <c r="BN227" i="1"/>
  <c r="BL227" i="1"/>
  <c r="Y227" i="1"/>
  <c r="X227" i="1"/>
  <c r="O227" i="1"/>
  <c r="BN226" i="1"/>
  <c r="BL226" i="1"/>
  <c r="Y226" i="1"/>
  <c r="X226" i="1"/>
  <c r="BO226" i="1" s="1"/>
  <c r="O226" i="1"/>
  <c r="W223" i="1"/>
  <c r="W222" i="1"/>
  <c r="BN221" i="1"/>
  <c r="BL221" i="1"/>
  <c r="Y221" i="1"/>
  <c r="X221" i="1"/>
  <c r="BO221" i="1" s="1"/>
  <c r="O221" i="1"/>
  <c r="BN220" i="1"/>
  <c r="BL220" i="1"/>
  <c r="Y220" i="1"/>
  <c r="X220" i="1"/>
  <c r="O220" i="1"/>
  <c r="BN219" i="1"/>
  <c r="BL219" i="1"/>
  <c r="Y219" i="1"/>
  <c r="X219" i="1"/>
  <c r="BO219" i="1" s="1"/>
  <c r="O219" i="1"/>
  <c r="BN218" i="1"/>
  <c r="BL218" i="1"/>
  <c r="Y218" i="1"/>
  <c r="X218" i="1"/>
  <c r="O218" i="1"/>
  <c r="BN217" i="1"/>
  <c r="BL217" i="1"/>
  <c r="Y217" i="1"/>
  <c r="X217" i="1"/>
  <c r="BO217" i="1" s="1"/>
  <c r="O217" i="1"/>
  <c r="BN216" i="1"/>
  <c r="BL216" i="1"/>
  <c r="Y216" i="1"/>
  <c r="X216" i="1"/>
  <c r="O216" i="1"/>
  <c r="W213" i="1"/>
  <c r="W212" i="1"/>
  <c r="BN211" i="1"/>
  <c r="BL211" i="1"/>
  <c r="Y211" i="1"/>
  <c r="X211" i="1"/>
  <c r="O211" i="1"/>
  <c r="BN210" i="1"/>
  <c r="BL210" i="1"/>
  <c r="Y210" i="1"/>
  <c r="X210" i="1"/>
  <c r="BO210" i="1" s="1"/>
  <c r="O210" i="1"/>
  <c r="BN209" i="1"/>
  <c r="BL209" i="1"/>
  <c r="Y209" i="1"/>
  <c r="X209" i="1"/>
  <c r="O209" i="1"/>
  <c r="W206" i="1"/>
  <c r="W205" i="1"/>
  <c r="BN204" i="1"/>
  <c r="BL204" i="1"/>
  <c r="Y204" i="1"/>
  <c r="X204" i="1"/>
  <c r="O204" i="1"/>
  <c r="BN203" i="1"/>
  <c r="BL203" i="1"/>
  <c r="Y203" i="1"/>
  <c r="X203" i="1"/>
  <c r="BO203" i="1" s="1"/>
  <c r="O203" i="1"/>
  <c r="W199" i="1"/>
  <c r="W198" i="1"/>
  <c r="BN197" i="1"/>
  <c r="BL197" i="1"/>
  <c r="Y197" i="1"/>
  <c r="Y198" i="1" s="1"/>
  <c r="X197" i="1"/>
  <c r="X199" i="1" s="1"/>
  <c r="O197" i="1"/>
  <c r="W194" i="1"/>
  <c r="W193" i="1"/>
  <c r="BN192" i="1"/>
  <c r="BL192" i="1"/>
  <c r="Y192" i="1"/>
  <c r="Y193" i="1" s="1"/>
  <c r="X192" i="1"/>
  <c r="X194" i="1" s="1"/>
  <c r="O192" i="1"/>
  <c r="W189" i="1"/>
  <c r="W188" i="1"/>
  <c r="BN187" i="1"/>
  <c r="BL187" i="1"/>
  <c r="Y187" i="1"/>
  <c r="Y188" i="1" s="1"/>
  <c r="X187" i="1"/>
  <c r="X189" i="1" s="1"/>
  <c r="O187" i="1"/>
  <c r="W184" i="1"/>
  <c r="W183" i="1"/>
  <c r="BN182" i="1"/>
  <c r="BL182" i="1"/>
  <c r="Y182" i="1"/>
  <c r="X182" i="1"/>
  <c r="BO182" i="1" s="1"/>
  <c r="O182" i="1"/>
  <c r="BN181" i="1"/>
  <c r="BL181" i="1"/>
  <c r="Y181" i="1"/>
  <c r="X181" i="1"/>
  <c r="O181" i="1"/>
  <c r="W177" i="1"/>
  <c r="W176" i="1"/>
  <c r="BN175" i="1"/>
  <c r="BL175" i="1"/>
  <c r="Y175" i="1"/>
  <c r="X175" i="1"/>
  <c r="O175" i="1"/>
  <c r="BN174" i="1"/>
  <c r="BL174" i="1"/>
  <c r="Y174" i="1"/>
  <c r="X174" i="1"/>
  <c r="O174" i="1"/>
  <c r="W172" i="1"/>
  <c r="W171" i="1"/>
  <c r="BN170" i="1"/>
  <c r="BL170" i="1"/>
  <c r="Y170" i="1"/>
  <c r="X170" i="1"/>
  <c r="BO170" i="1" s="1"/>
  <c r="BN169" i="1"/>
  <c r="BL169" i="1"/>
  <c r="Y169" i="1"/>
  <c r="X169" i="1"/>
  <c r="O169" i="1"/>
  <c r="BN168" i="1"/>
  <c r="BL168" i="1"/>
  <c r="Y168" i="1"/>
  <c r="X168" i="1"/>
  <c r="BO168" i="1" s="1"/>
  <c r="BN167" i="1"/>
  <c r="BL167" i="1"/>
  <c r="Y167" i="1"/>
  <c r="X167" i="1"/>
  <c r="BO167" i="1" s="1"/>
  <c r="W164" i="1"/>
  <c r="W163" i="1"/>
  <c r="BN162" i="1"/>
  <c r="BL162" i="1"/>
  <c r="Y162" i="1"/>
  <c r="Y163" i="1" s="1"/>
  <c r="X162" i="1"/>
  <c r="X164" i="1" s="1"/>
  <c r="O162" i="1"/>
  <c r="W159" i="1"/>
  <c r="W158" i="1"/>
  <c r="BN157" i="1"/>
  <c r="BL157" i="1"/>
  <c r="Y157" i="1"/>
  <c r="X157" i="1"/>
  <c r="BO157" i="1" s="1"/>
  <c r="BN156" i="1"/>
  <c r="BL156" i="1"/>
  <c r="Y156" i="1"/>
  <c r="Y158" i="1" s="1"/>
  <c r="X156" i="1"/>
  <c r="X159" i="1" s="1"/>
  <c r="O156" i="1"/>
  <c r="W154" i="1"/>
  <c r="W153" i="1"/>
  <c r="BN152" i="1"/>
  <c r="BL152" i="1"/>
  <c r="Y152" i="1"/>
  <c r="X152" i="1"/>
  <c r="O152" i="1"/>
  <c r="BN151" i="1"/>
  <c r="BL151" i="1"/>
  <c r="Y151" i="1"/>
  <c r="X151" i="1"/>
  <c r="O151" i="1"/>
  <c r="W149" i="1"/>
  <c r="W148" i="1"/>
  <c r="BN147" i="1"/>
  <c r="BL147" i="1"/>
  <c r="Y147" i="1"/>
  <c r="Y148" i="1" s="1"/>
  <c r="X147" i="1"/>
  <c r="X149" i="1" s="1"/>
  <c r="O147" i="1"/>
  <c r="W143" i="1"/>
  <c r="W142" i="1"/>
  <c r="BN141" i="1"/>
  <c r="BL141" i="1"/>
  <c r="Y141" i="1"/>
  <c r="Y142" i="1" s="1"/>
  <c r="X141" i="1"/>
  <c r="X143" i="1" s="1"/>
  <c r="O141" i="1"/>
  <c r="W138" i="1"/>
  <c r="W137" i="1"/>
  <c r="BN136" i="1"/>
  <c r="BL136" i="1"/>
  <c r="Y136" i="1"/>
  <c r="X136" i="1"/>
  <c r="BO136" i="1" s="1"/>
  <c r="O136" i="1"/>
  <c r="BN135" i="1"/>
  <c r="BL135" i="1"/>
  <c r="Y135" i="1"/>
  <c r="X135" i="1"/>
  <c r="O135" i="1"/>
  <c r="BN134" i="1"/>
  <c r="BL134" i="1"/>
  <c r="Y134" i="1"/>
  <c r="X134" i="1"/>
  <c r="BO134" i="1" s="1"/>
  <c r="O134" i="1"/>
  <c r="W131" i="1"/>
  <c r="W130" i="1"/>
  <c r="BN129" i="1"/>
  <c r="BL129" i="1"/>
  <c r="Y129" i="1"/>
  <c r="Y130" i="1" s="1"/>
  <c r="X129" i="1"/>
  <c r="X131" i="1" s="1"/>
  <c r="O129" i="1"/>
  <c r="W126" i="1"/>
  <c r="W125" i="1"/>
  <c r="BN124" i="1"/>
  <c r="BL124" i="1"/>
  <c r="Y124" i="1"/>
  <c r="X124" i="1"/>
  <c r="BO124" i="1" s="1"/>
  <c r="O124" i="1"/>
  <c r="BN123" i="1"/>
  <c r="BL123" i="1"/>
  <c r="Y123" i="1"/>
  <c r="X123" i="1"/>
  <c r="BO123" i="1" s="1"/>
  <c r="O123" i="1"/>
  <c r="BN122" i="1"/>
  <c r="BL122" i="1"/>
  <c r="Y122" i="1"/>
  <c r="X122" i="1"/>
  <c r="BO122" i="1" s="1"/>
  <c r="O122" i="1"/>
  <c r="BN121" i="1"/>
  <c r="BL121" i="1"/>
  <c r="Y121" i="1"/>
  <c r="X121" i="1"/>
  <c r="O121" i="1"/>
  <c r="W118" i="1"/>
  <c r="W117" i="1"/>
  <c r="BN116" i="1"/>
  <c r="BL116" i="1"/>
  <c r="Y116" i="1"/>
  <c r="X116" i="1"/>
  <c r="O116" i="1"/>
  <c r="BN115" i="1"/>
  <c r="BL115" i="1"/>
  <c r="Y115" i="1"/>
  <c r="X115" i="1"/>
  <c r="BO115" i="1" s="1"/>
  <c r="O115" i="1"/>
  <c r="W112" i="1"/>
  <c r="W111" i="1"/>
  <c r="BN110" i="1"/>
  <c r="BL110" i="1"/>
  <c r="Y110" i="1"/>
  <c r="X110" i="1"/>
  <c r="BO110" i="1" s="1"/>
  <c r="O110" i="1"/>
  <c r="BN109" i="1"/>
  <c r="BL109" i="1"/>
  <c r="Y109" i="1"/>
  <c r="X109" i="1"/>
  <c r="BO109" i="1" s="1"/>
  <c r="O109" i="1"/>
  <c r="BN108" i="1"/>
  <c r="BL108" i="1"/>
  <c r="Y108" i="1"/>
  <c r="X108" i="1"/>
  <c r="BO108" i="1" s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BN99" i="1"/>
  <c r="BL99" i="1"/>
  <c r="Y99" i="1"/>
  <c r="X99" i="1"/>
  <c r="BO99" i="1" s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O93" i="1"/>
  <c r="BN92" i="1"/>
  <c r="BL92" i="1"/>
  <c r="Y92" i="1"/>
  <c r="X92" i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O82" i="1"/>
  <c r="BN81" i="1"/>
  <c r="BL81" i="1"/>
  <c r="Y81" i="1"/>
  <c r="X81" i="1"/>
  <c r="BO81" i="1" s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X67" i="1" s="1"/>
  <c r="O65" i="1"/>
  <c r="BO64" i="1"/>
  <c r="BN64" i="1"/>
  <c r="BM64" i="1"/>
  <c r="BL64" i="1"/>
  <c r="Y64" i="1"/>
  <c r="Y66" i="1" s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Y60" i="1" s="1"/>
  <c r="X54" i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X51" i="1" s="1"/>
  <c r="O45" i="1"/>
  <c r="BO44" i="1"/>
  <c r="BN44" i="1"/>
  <c r="BM44" i="1"/>
  <c r="BL44" i="1"/>
  <c r="Y44" i="1"/>
  <c r="Y50" i="1" s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X28" i="1"/>
  <c r="X32" i="1" s="1"/>
  <c r="O28" i="1"/>
  <c r="W24" i="1"/>
  <c r="W310" i="1" s="1"/>
  <c r="W23" i="1"/>
  <c r="BN22" i="1"/>
  <c r="BL22" i="1"/>
  <c r="Y22" i="1"/>
  <c r="Y23" i="1" s="1"/>
  <c r="X22" i="1"/>
  <c r="X24" i="1" s="1"/>
  <c r="O22" i="1"/>
  <c r="H10" i="1"/>
  <c r="A9" i="1"/>
  <c r="F10" i="1" s="1"/>
  <c r="D7" i="1"/>
  <c r="P6" i="1"/>
  <c r="O2" i="1"/>
  <c r="W311" i="1" l="1"/>
  <c r="W314" i="1"/>
  <c r="Y77" i="1"/>
  <c r="Y88" i="1"/>
  <c r="BM81" i="1"/>
  <c r="X88" i="1"/>
  <c r="BM85" i="1"/>
  <c r="BM87" i="1"/>
  <c r="X96" i="1"/>
  <c r="Y103" i="1"/>
  <c r="BM99" i="1"/>
  <c r="X104" i="1"/>
  <c r="BM101" i="1"/>
  <c r="Y111" i="1"/>
  <c r="Y117" i="1"/>
  <c r="BM115" i="1"/>
  <c r="X118" i="1"/>
  <c r="Y125" i="1"/>
  <c r="BM129" i="1"/>
  <c r="BO129" i="1"/>
  <c r="X130" i="1"/>
  <c r="Y137" i="1"/>
  <c r="BM134" i="1"/>
  <c r="X137" i="1"/>
  <c r="BM136" i="1"/>
  <c r="X153" i="1"/>
  <c r="Y171" i="1"/>
  <c r="BM167" i="1"/>
  <c r="BM168" i="1"/>
  <c r="X172" i="1"/>
  <c r="BM187" i="1"/>
  <c r="BO187" i="1"/>
  <c r="X188" i="1"/>
  <c r="BM192" i="1"/>
  <c r="BO192" i="1"/>
  <c r="X193" i="1"/>
  <c r="BM197" i="1"/>
  <c r="BO197" i="1"/>
  <c r="X198" i="1"/>
  <c r="Y205" i="1"/>
  <c r="BM203" i="1"/>
  <c r="X206" i="1"/>
  <c r="Y212" i="1"/>
  <c r="BM217" i="1"/>
  <c r="BM219" i="1"/>
  <c r="BM221" i="1"/>
  <c r="BM246" i="1"/>
  <c r="BO246" i="1"/>
  <c r="X247" i="1"/>
  <c r="BM252" i="1"/>
  <c r="BO252" i="1"/>
  <c r="X253" i="1"/>
  <c r="BM257" i="1"/>
  <c r="BO257" i="1"/>
  <c r="X258" i="1"/>
  <c r="X213" i="1"/>
  <c r="W312" i="1"/>
  <c r="W313" i="1" s="1"/>
  <c r="Y32" i="1"/>
  <c r="Y40" i="1"/>
  <c r="BM36" i="1"/>
  <c r="BO36" i="1"/>
  <c r="BM37" i="1"/>
  <c r="X40" i="1"/>
  <c r="BM39" i="1"/>
  <c r="X50" i="1"/>
  <c r="X60" i="1"/>
  <c r="BM55" i="1"/>
  <c r="BM57" i="1"/>
  <c r="BM59" i="1"/>
  <c r="X66" i="1"/>
  <c r="X77" i="1"/>
  <c r="BM76" i="1"/>
  <c r="X89" i="1"/>
  <c r="Y95" i="1"/>
  <c r="BM92" i="1"/>
  <c r="BO92" i="1"/>
  <c r="X95" i="1"/>
  <c r="BM94" i="1"/>
  <c r="X103" i="1"/>
  <c r="X111" i="1"/>
  <c r="BM108" i="1"/>
  <c r="BM110" i="1"/>
  <c r="X117" i="1"/>
  <c r="X125" i="1"/>
  <c r="BM122" i="1"/>
  <c r="BM124" i="1"/>
  <c r="X138" i="1"/>
  <c r="BM141" i="1"/>
  <c r="BO141" i="1"/>
  <c r="X142" i="1"/>
  <c r="BM147" i="1"/>
  <c r="BO147" i="1"/>
  <c r="X148" i="1"/>
  <c r="Y153" i="1"/>
  <c r="BM151" i="1"/>
  <c r="BO151" i="1"/>
  <c r="X154" i="1"/>
  <c r="X171" i="1"/>
  <c r="X176" i="1"/>
  <c r="Y176" i="1"/>
  <c r="BM182" i="1"/>
  <c r="BM210" i="1"/>
  <c r="Y230" i="1"/>
  <c r="BM226" i="1"/>
  <c r="X231" i="1"/>
  <c r="BM228" i="1"/>
  <c r="BM240" i="1"/>
  <c r="Y283" i="1"/>
  <c r="BM279" i="1"/>
  <c r="BM282" i="1"/>
  <c r="BM83" i="1"/>
  <c r="H9" i="1"/>
  <c r="A10" i="1"/>
  <c r="F9" i="1"/>
  <c r="J9" i="1"/>
  <c r="BM22" i="1"/>
  <c r="BO22" i="1"/>
  <c r="X23" i="1"/>
  <c r="BM28" i="1"/>
  <c r="BO28" i="1"/>
  <c r="BM30" i="1"/>
  <c r="X33" i="1"/>
  <c r="BM38" i="1"/>
  <c r="BO38" i="1"/>
  <c r="BM45" i="1"/>
  <c r="BO45" i="1"/>
  <c r="BM47" i="1"/>
  <c r="BM49" i="1"/>
  <c r="BM54" i="1"/>
  <c r="BO54" i="1"/>
  <c r="BM56" i="1"/>
  <c r="BM58" i="1"/>
  <c r="X61" i="1"/>
  <c r="BM65" i="1"/>
  <c r="BO65" i="1"/>
  <c r="BM70" i="1"/>
  <c r="BO70" i="1"/>
  <c r="X71" i="1"/>
  <c r="BM75" i="1"/>
  <c r="BO75" i="1"/>
  <c r="X78" i="1"/>
  <c r="BM82" i="1"/>
  <c r="BO82" i="1"/>
  <c r="BM84" i="1"/>
  <c r="BM86" i="1"/>
  <c r="BM93" i="1"/>
  <c r="BO93" i="1"/>
  <c r="BM100" i="1"/>
  <c r="BO100" i="1"/>
  <c r="BM102" i="1"/>
  <c r="BM107" i="1"/>
  <c r="BO107" i="1"/>
  <c r="BM109" i="1"/>
  <c r="X112" i="1"/>
  <c r="BM116" i="1"/>
  <c r="BO116" i="1"/>
  <c r="BM121" i="1"/>
  <c r="BO121" i="1"/>
  <c r="BM123" i="1"/>
  <c r="X126" i="1"/>
  <c r="BM135" i="1"/>
  <c r="BO135" i="1"/>
  <c r="BM152" i="1"/>
  <c r="BO152" i="1"/>
  <c r="BM156" i="1"/>
  <c r="BO156" i="1"/>
  <c r="BM157" i="1"/>
  <c r="X158" i="1"/>
  <c r="BM162" i="1"/>
  <c r="BO162" i="1"/>
  <c r="X163" i="1"/>
  <c r="BM169" i="1"/>
  <c r="BO169" i="1"/>
  <c r="BM170" i="1"/>
  <c r="BM174" i="1"/>
  <c r="BO174" i="1"/>
  <c r="BO175" i="1"/>
  <c r="BM175" i="1"/>
  <c r="Y183" i="1"/>
  <c r="X205" i="1"/>
  <c r="X212" i="1"/>
  <c r="BO209" i="1"/>
  <c r="BM209" i="1"/>
  <c r="BO211" i="1"/>
  <c r="BM211" i="1"/>
  <c r="Y222" i="1"/>
  <c r="X230" i="1"/>
  <c r="X235" i="1"/>
  <c r="BO234" i="1"/>
  <c r="BM234" i="1"/>
  <c r="Y241" i="1"/>
  <c r="X276" i="1"/>
  <c r="BO274" i="1"/>
  <c r="BM274" i="1"/>
  <c r="BO275" i="1"/>
  <c r="BM275" i="1"/>
  <c r="X284" i="1"/>
  <c r="Y308" i="1"/>
  <c r="X177" i="1"/>
  <c r="X184" i="1"/>
  <c r="BO181" i="1"/>
  <c r="BM181" i="1"/>
  <c r="X183" i="1"/>
  <c r="BO204" i="1"/>
  <c r="BM204" i="1"/>
  <c r="X223" i="1"/>
  <c r="BO216" i="1"/>
  <c r="BM216" i="1"/>
  <c r="BO218" i="1"/>
  <c r="BM218" i="1"/>
  <c r="BO220" i="1"/>
  <c r="BM220" i="1"/>
  <c r="X222" i="1"/>
  <c r="BO227" i="1"/>
  <c r="BM227" i="1"/>
  <c r="BO229" i="1"/>
  <c r="BM229" i="1"/>
  <c r="X242" i="1"/>
  <c r="BO239" i="1"/>
  <c r="BM239" i="1"/>
  <c r="X241" i="1"/>
  <c r="X266" i="1"/>
  <c r="BO263" i="1"/>
  <c r="BM263" i="1"/>
  <c r="BO264" i="1"/>
  <c r="BM264" i="1"/>
  <c r="BO265" i="1"/>
  <c r="BM265" i="1"/>
  <c r="BO280" i="1"/>
  <c r="BM280" i="1"/>
  <c r="BO281" i="1"/>
  <c r="BM281" i="1"/>
  <c r="X283" i="1"/>
  <c r="X309" i="1"/>
  <c r="BO286" i="1"/>
  <c r="BM286" i="1"/>
  <c r="BO287" i="1"/>
  <c r="BM287" i="1"/>
  <c r="BO288" i="1"/>
  <c r="BM288" i="1"/>
  <c r="BO304" i="1"/>
  <c r="BM304" i="1"/>
  <c r="BO305" i="1"/>
  <c r="BM305" i="1"/>
  <c r="X308" i="1"/>
  <c r="Y315" i="1" l="1"/>
  <c r="X310" i="1"/>
  <c r="C323" i="1"/>
  <c r="X312" i="1"/>
  <c r="X314" i="1"/>
  <c r="X311" i="1"/>
  <c r="X313" i="1" s="1"/>
  <c r="B323" i="1" l="1"/>
  <c r="A323" i="1"/>
</calcChain>
</file>

<file path=xl/sharedStrings.xml><?xml version="1.0" encoding="utf-8"?>
<sst xmlns="http://schemas.openxmlformats.org/spreadsheetml/2006/main" count="1173" uniqueCount="430">
  <si>
    <t xml:space="preserve">  БЛАНК ЗАКАЗА </t>
  </si>
  <si>
    <t>ЗПФ</t>
  </si>
  <si>
    <t>на отгрузку продукции с ООО Трейд-Сервис с</t>
  </si>
  <si>
    <t>31.05.2024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</si>
  <si>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</si>
  <si>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</si>
  <si>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</si>
  <si>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</si>
  <si>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</si>
  <si>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</si>
  <si>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</si>
  <si>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</si>
  <si>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</si>
  <si>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</si>
  <si>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</si>
  <si>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</si>
  <si>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</si>
  <si>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</si>
  <si>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</si>
  <si>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</si>
  <si>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</si>
  <si>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</si>
  <si>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</si>
  <si>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</si>
  <si>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</si>
  <si>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</si>
  <si>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</si>
  <si>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</si>
  <si>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</si>
  <si>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</si>
  <si>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</si>
  <si>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</si>
  <si>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</si>
  <si>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</si>
  <si>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</si>
  <si>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</si>
  <si>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</si>
  <si>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</si>
  <si>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</si>
  <si>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</si>
  <si>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</si>
  <si>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</si>
  <si>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</si>
  <si>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</si>
  <si>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</si>
  <si>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</si>
  <si>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</si>
  <si>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</si>
  <si>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</si>
  <si>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</si>
  <si>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</si>
  <si>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</si>
  <si>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</si>
  <si>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</si>
  <si>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</si>
  <si>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</si>
  <si>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</si>
  <si>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</si>
  <si>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</si>
  <si>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</si>
  <si>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</si>
  <si>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</si>
  <si>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</si>
  <si>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</si>
  <si>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</si>
  <si>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</si>
  <si>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</si>
  <si>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</si>
  <si>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</si>
  <si>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</si>
  <si>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</si>
  <si>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</si>
  <si>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</si>
  <si>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</si>
  <si>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</si>
  <si>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</si>
  <si>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</si>
  <si>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</si>
  <si>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</si>
  <si>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</si>
  <si>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</si>
  <si>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</si>
  <si>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</si>
  <si>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</si>
  <si>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</si>
  <si>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</si>
  <si>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</si>
  <si>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</si>
  <si>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</si>
  <si>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</si>
  <si>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</si>
  <si>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</si>
  <si>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</si>
  <si>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</si>
  <si>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</si>
  <si>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</si>
  <si>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</si>
  <si>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</si>
  <si>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</si>
  <si>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</si>
  <si>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</si>
  <si>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</si>
  <si>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</si>
  <si>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</si>
  <si>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</si>
  <si>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</si>
  <si>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</si>
  <si>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</si>
  <si>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</si>
  <si>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</si>
  <si>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</si>
  <si>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</si>
  <si>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</si>
  <si>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</si>
  <si>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</si>
  <si>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</si>
  <si>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</si>
  <si>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</si>
  <si>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</si>
  <si>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</si>
  <si>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</si>
  <si>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</si>
  <si>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</si>
  <si>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</si>
  <si>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</si>
  <si>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</si>
  <si>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</si>
  <si>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</si>
  <si>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</si>
  <si>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</si>
  <si>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</si>
  <si>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</si>
  <si>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</si>
  <si>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</si>
  <si>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</si>
  <si>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</si>
  <si>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</si>
  <si>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</si>
  <si>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</si>
  <si>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</si>
  <si>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</si>
  <si>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</si>
  <si>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</si>
  <si>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</si>
  <si>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</si>
  <si>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</si>
  <si>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</si>
  <si>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</si>
  <si>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P002874</t>
  </si>
  <si>
    <t>P004087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</si>
  <si>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</si>
  <si>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</si>
  <si>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</si>
  <si>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</si>
  <si>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</si>
  <si>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</si>
  <si>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</si>
  <si>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</si>
  <si>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</si>
  <si>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</si>
  <si>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</si>
  <si>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</si>
  <si>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</si>
  <si>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</si>
  <si>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</si>
  <si>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</si>
  <si>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</si>
  <si>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</si>
  <si>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</si>
  <si>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</si>
  <si>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</si>
  <si>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SU002078</t>
  </si>
  <si>
    <t>P002281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</si>
  <si>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</si>
  <si>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</si>
  <si>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</si>
  <si>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</si>
  <si>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</si>
  <si>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</si>
  <si>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</si>
  <si>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</si>
  <si>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</si>
  <si>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</si>
  <si>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</si>
  <si>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</si>
  <si>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</si>
  <si>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</si>
  <si>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</si>
  <si>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</si>
  <si>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</si>
  <si>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</si>
  <si>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</si>
  <si>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</si>
  <si>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</si>
  <si>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</si>
  <si>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</si>
  <si>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</si>
  <si>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SU002176</t>
  </si>
  <si>
    <t>P002298</t>
  </si>
  <si>
    <t>6</t>
  </si>
  <si>
    <t>SU002177</t>
  </si>
  <si>
    <t>P002299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</si>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</sst>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1" fontId="46" fillId="0" borderId="15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23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4" customWidth="1"/>
    <col min="18" max="18" width="6.140625" style="1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4" customWidth="1"/>
    <col min="24" max="24" width="11" style="194" customWidth="1"/>
    <col min="25" max="25" width="10" style="194" customWidth="1"/>
    <col min="26" max="26" width="11.5703125" style="194" customWidth="1"/>
    <col min="27" max="27" width="10.42578125" style="1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4" customWidth="1"/>
    <col min="32" max="32" width="9.140625" style="194" customWidth="1"/>
    <col min="33" max="16384" width="9.140625" style="194"/>
  </cols>
  <sheetData>
    <row r="1" spans="1:30" s="199" customFormat="1" ht="45" customHeight="1" x14ac:dyDescent="0.2">
      <c r="A1" s="41"/>
      <c r="B1" s="41"/>
      <c r="C1" s="41"/>
      <c r="D1" s="286" t="s">
        <v>0</v>
      </c>
      <c r="E1" s="287"/>
      <c r="F1" s="287"/>
      <c r="G1" s="12" t="s">
        <v>1</v>
      </c>
      <c r="H1" s="286" t="s">
        <v>2</v>
      </c>
      <c r="I1" s="287"/>
      <c r="J1" s="287"/>
      <c r="K1" s="287"/>
      <c r="L1" s="287"/>
      <c r="M1" s="287"/>
      <c r="N1" s="287"/>
      <c r="O1" s="287"/>
      <c r="P1" s="287"/>
      <c r="Q1" s="417" t="s">
        <v>3</v>
      </c>
      <c r="R1" s="287"/>
      <c r="S1" s="28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29"/>
      <c r="Q2" s="229"/>
      <c r="R2" s="229"/>
      <c r="S2" s="229"/>
      <c r="T2" s="229"/>
      <c r="U2" s="229"/>
      <c r="V2" s="229"/>
      <c r="W2" s="16"/>
      <c r="X2" s="16"/>
      <c r="Y2" s="16"/>
      <c r="Z2" s="16"/>
      <c r="AA2" s="51"/>
      <c r="AB2" s="51"/>
      <c r="AC2" s="51"/>
    </row>
    <row r="3" spans="1:30" s="19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29"/>
      <c r="P3" s="229"/>
      <c r="Q3" s="229"/>
      <c r="R3" s="229"/>
      <c r="S3" s="229"/>
      <c r="T3" s="229"/>
      <c r="U3" s="229"/>
      <c r="V3" s="229"/>
      <c r="W3" s="16"/>
      <c r="X3" s="16"/>
      <c r="Y3" s="16"/>
      <c r="Z3" s="16"/>
      <c r="AA3" s="51"/>
      <c r="AB3" s="51"/>
      <c r="AC3" s="51"/>
    </row>
    <row r="4" spans="1:30" s="1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9" customFormat="1" ht="23.45" customHeight="1" x14ac:dyDescent="0.2">
      <c r="A5" s="299" t="s">
        <v>7</v>
      </c>
      <c r="B5" s="300"/>
      <c r="C5" s="301"/>
      <c r="D5" s="250"/>
      <c r="E5" s="252"/>
      <c r="F5" s="401" t="s">
        <v>8</v>
      </c>
      <c r="G5" s="301"/>
      <c r="H5" s="250"/>
      <c r="I5" s="251"/>
      <c r="J5" s="251"/>
      <c r="K5" s="251"/>
      <c r="L5" s="252"/>
      <c r="M5" s="61"/>
      <c r="O5" s="24" t="s">
        <v>9</v>
      </c>
      <c r="P5" s="422">
        <v>45449</v>
      </c>
      <c r="Q5" s="305"/>
      <c r="S5" s="340" t="s">
        <v>10</v>
      </c>
      <c r="T5" s="259"/>
      <c r="U5" s="343" t="s">
        <v>11</v>
      </c>
      <c r="V5" s="305"/>
      <c r="AA5" s="51"/>
      <c r="AB5" s="51"/>
      <c r="AC5" s="51"/>
    </row>
    <row r="6" spans="1:30" s="199" customFormat="1" ht="24" customHeight="1" x14ac:dyDescent="0.2">
      <c r="A6" s="299" t="s">
        <v>12</v>
      </c>
      <c r="B6" s="300"/>
      <c r="C6" s="301"/>
      <c r="D6" s="385" t="s">
        <v>13</v>
      </c>
      <c r="E6" s="386"/>
      <c r="F6" s="386"/>
      <c r="G6" s="386"/>
      <c r="H6" s="386"/>
      <c r="I6" s="386"/>
      <c r="J6" s="386"/>
      <c r="K6" s="386"/>
      <c r="L6" s="305"/>
      <c r="M6" s="62"/>
      <c r="O6" s="24" t="s">
        <v>14</v>
      </c>
      <c r="P6" s="206" t="str">
        <f>IF(P5=0," ",CHOOSE(WEEKDAY(P5,2),"Понедельник","Вторник","Среда","Четверг","Пятница","Суббота","Воскресенье"))</f>
        <v>Четверг</v>
      </c>
      <c r="Q6" s="207"/>
      <c r="S6" s="258" t="s">
        <v>15</v>
      </c>
      <c r="T6" s="259"/>
      <c r="U6" s="379" t="s">
        <v>16</v>
      </c>
      <c r="V6" s="267"/>
      <c r="AA6" s="51"/>
      <c r="AB6" s="51"/>
      <c r="AC6" s="51"/>
    </row>
    <row r="7" spans="1:30" s="199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2"/>
      <c r="M7" s="63"/>
      <c r="O7" s="24"/>
      <c r="P7" s="42"/>
      <c r="Q7" s="42"/>
      <c r="S7" s="229"/>
      <c r="T7" s="259"/>
      <c r="U7" s="380"/>
      <c r="V7" s="381"/>
      <c r="AA7" s="51"/>
      <c r="AB7" s="51"/>
      <c r="AC7" s="51"/>
    </row>
    <row r="8" spans="1:30" s="199" customFormat="1" ht="25.5" customHeight="1" x14ac:dyDescent="0.2">
      <c r="A8" s="419" t="s">
        <v>17</v>
      </c>
      <c r="B8" s="225"/>
      <c r="C8" s="226"/>
      <c r="D8" s="282" t="s">
        <v>18</v>
      </c>
      <c r="E8" s="283"/>
      <c r="F8" s="283"/>
      <c r="G8" s="283"/>
      <c r="H8" s="283"/>
      <c r="I8" s="283"/>
      <c r="J8" s="283"/>
      <c r="K8" s="283"/>
      <c r="L8" s="284"/>
      <c r="M8" s="64"/>
      <c r="O8" s="24" t="s">
        <v>19</v>
      </c>
      <c r="P8" s="311">
        <v>0.375</v>
      </c>
      <c r="Q8" s="312"/>
      <c r="S8" s="229"/>
      <c r="T8" s="259"/>
      <c r="U8" s="380"/>
      <c r="V8" s="381"/>
      <c r="AA8" s="51"/>
      <c r="AB8" s="51"/>
      <c r="AC8" s="51"/>
    </row>
    <row r="9" spans="1:30" s="199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9"/>
      <c r="C9" s="229"/>
      <c r="D9" s="308"/>
      <c r="E9" s="309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9"/>
      <c r="H9" s="395" t="str">
        <f>IF(AND($A$9="Тип доверенности/получателя при получении в адресе перегруза:",$D$9="Разовая доверенность"),"Введите ФИО","")</f>
        <v/>
      </c>
      <c r="I9" s="309"/>
      <c r="J9" s="3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9"/>
      <c r="L9" s="309"/>
      <c r="M9" s="200"/>
      <c r="O9" s="26" t="s">
        <v>20</v>
      </c>
      <c r="P9" s="220"/>
      <c r="Q9" s="221"/>
      <c r="S9" s="229"/>
      <c r="T9" s="259"/>
      <c r="U9" s="382"/>
      <c r="V9" s="383"/>
      <c r="W9" s="43"/>
      <c r="X9" s="43"/>
      <c r="Y9" s="43"/>
      <c r="Z9" s="43"/>
      <c r="AA9" s="51"/>
      <c r="AB9" s="51"/>
      <c r="AC9" s="51"/>
    </row>
    <row r="10" spans="1:30" s="199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9"/>
      <c r="C10" s="229"/>
      <c r="D10" s="308"/>
      <c r="E10" s="309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9"/>
      <c r="H10" s="390" t="str">
        <f>IFERROR(VLOOKUP($D$10,Proxy,2,FALSE),"")</f>
        <v/>
      </c>
      <c r="I10" s="229"/>
      <c r="J10" s="229"/>
      <c r="K10" s="229"/>
      <c r="L10" s="229"/>
      <c r="M10" s="198"/>
      <c r="O10" s="26" t="s">
        <v>21</v>
      </c>
      <c r="P10" s="345"/>
      <c r="Q10" s="346"/>
      <c r="T10" s="24" t="s">
        <v>22</v>
      </c>
      <c r="U10" s="266" t="s">
        <v>23</v>
      </c>
      <c r="V10" s="267"/>
      <c r="W10" s="44"/>
      <c r="X10" s="44"/>
      <c r="Y10" s="44"/>
      <c r="Z10" s="44"/>
      <c r="AA10" s="51"/>
      <c r="AB10" s="51"/>
      <c r="AC10" s="51"/>
    </row>
    <row r="11" spans="1:30" s="1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04"/>
      <c r="Q11" s="305"/>
      <c r="T11" s="24" t="s">
        <v>26</v>
      </c>
      <c r="U11" s="337" t="s">
        <v>27</v>
      </c>
      <c r="V11" s="221"/>
      <c r="W11" s="45"/>
      <c r="X11" s="45"/>
      <c r="Y11" s="45"/>
      <c r="Z11" s="45"/>
      <c r="AA11" s="51"/>
      <c r="AB11" s="51"/>
      <c r="AC11" s="51"/>
    </row>
    <row r="12" spans="1:30" s="199" customFormat="1" ht="18.600000000000001" customHeight="1" x14ac:dyDescent="0.2">
      <c r="A12" s="392" t="s">
        <v>28</v>
      </c>
      <c r="B12" s="300"/>
      <c r="C12" s="300"/>
      <c r="D12" s="300"/>
      <c r="E12" s="300"/>
      <c r="F12" s="300"/>
      <c r="G12" s="300"/>
      <c r="H12" s="300"/>
      <c r="I12" s="300"/>
      <c r="J12" s="300"/>
      <c r="K12" s="300"/>
      <c r="L12" s="301"/>
      <c r="M12" s="65"/>
      <c r="O12" s="24" t="s">
        <v>29</v>
      </c>
      <c r="P12" s="311"/>
      <c r="Q12" s="312"/>
      <c r="R12" s="23"/>
      <c r="T12" s="24"/>
      <c r="U12" s="287"/>
      <c r="V12" s="229"/>
      <c r="AA12" s="51"/>
      <c r="AB12" s="51"/>
      <c r="AC12" s="51"/>
    </row>
    <row r="13" spans="1:30" s="199" customFormat="1" ht="23.25" customHeight="1" x14ac:dyDescent="0.2">
      <c r="A13" s="392" t="s">
        <v>30</v>
      </c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301"/>
      <c r="M13" s="65"/>
      <c r="N13" s="26"/>
      <c r="O13" s="26" t="s">
        <v>31</v>
      </c>
      <c r="P13" s="337"/>
      <c r="Q13" s="221"/>
      <c r="R13" s="23"/>
      <c r="W13" s="49"/>
      <c r="X13" s="49"/>
      <c r="Y13" s="49"/>
      <c r="Z13" s="49"/>
      <c r="AA13" s="51"/>
      <c r="AB13" s="51"/>
      <c r="AC13" s="51"/>
    </row>
    <row r="14" spans="1:30" s="199" customFormat="1" ht="18.600000000000001" customHeight="1" x14ac:dyDescent="0.2">
      <c r="A14" s="392" t="s">
        <v>32</v>
      </c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1"/>
      <c r="M14" s="65"/>
      <c r="W14" s="50"/>
      <c r="X14" s="50"/>
      <c r="Y14" s="50"/>
      <c r="Z14" s="50"/>
      <c r="AA14" s="51"/>
      <c r="AB14" s="51"/>
      <c r="AC14" s="51"/>
    </row>
    <row r="15" spans="1:30" s="199" customFormat="1" ht="22.5" customHeight="1" x14ac:dyDescent="0.2">
      <c r="A15" s="410" t="s">
        <v>33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1"/>
      <c r="M15" s="66"/>
      <c r="O15" s="297" t="s">
        <v>34</v>
      </c>
      <c r="P15" s="287"/>
      <c r="Q15" s="287"/>
      <c r="R15" s="287"/>
      <c r="S15" s="28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8"/>
      <c r="P16" s="298"/>
      <c r="Q16" s="298"/>
      <c r="R16" s="298"/>
      <c r="S16" s="29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3" t="s">
        <v>35</v>
      </c>
      <c r="B17" s="213" t="s">
        <v>36</v>
      </c>
      <c r="C17" s="317" t="s">
        <v>37</v>
      </c>
      <c r="D17" s="213" t="s">
        <v>38</v>
      </c>
      <c r="E17" s="215"/>
      <c r="F17" s="213" t="s">
        <v>39</v>
      </c>
      <c r="G17" s="213" t="s">
        <v>40</v>
      </c>
      <c r="H17" s="213" t="s">
        <v>41</v>
      </c>
      <c r="I17" s="213" t="s">
        <v>42</v>
      </c>
      <c r="J17" s="213" t="s">
        <v>43</v>
      </c>
      <c r="K17" s="213" t="s">
        <v>44</v>
      </c>
      <c r="L17" s="213" t="s">
        <v>45</v>
      </c>
      <c r="M17" s="213" t="s">
        <v>46</v>
      </c>
      <c r="N17" s="213" t="s">
        <v>47</v>
      </c>
      <c r="O17" s="213" t="s">
        <v>48</v>
      </c>
      <c r="P17" s="214"/>
      <c r="Q17" s="214"/>
      <c r="R17" s="214"/>
      <c r="S17" s="215"/>
      <c r="T17" s="409" t="s">
        <v>49</v>
      </c>
      <c r="U17" s="301"/>
      <c r="V17" s="213" t="s">
        <v>50</v>
      </c>
      <c r="W17" s="213" t="s">
        <v>51</v>
      </c>
      <c r="X17" s="393" t="s">
        <v>52</v>
      </c>
      <c r="Y17" s="213" t="s">
        <v>53</v>
      </c>
      <c r="Z17" s="268" t="s">
        <v>54</v>
      </c>
      <c r="AA17" s="268" t="s">
        <v>55</v>
      </c>
      <c r="AB17" s="268" t="s">
        <v>56</v>
      </c>
      <c r="AC17" s="269"/>
      <c r="AD17" s="270"/>
      <c r="AE17" s="274"/>
      <c r="BB17" s="407" t="s">
        <v>57</v>
      </c>
    </row>
    <row r="18" spans="1:67" ht="14.25" customHeight="1" x14ac:dyDescent="0.2">
      <c r="A18" s="256"/>
      <c r="B18" s="256"/>
      <c r="C18" s="256"/>
      <c r="D18" s="216"/>
      <c r="E18" s="218"/>
      <c r="F18" s="256"/>
      <c r="G18" s="256"/>
      <c r="H18" s="256"/>
      <c r="I18" s="256"/>
      <c r="J18" s="256"/>
      <c r="K18" s="256"/>
      <c r="L18" s="256"/>
      <c r="M18" s="256"/>
      <c r="N18" s="256"/>
      <c r="O18" s="216"/>
      <c r="P18" s="217"/>
      <c r="Q18" s="217"/>
      <c r="R18" s="217"/>
      <c r="S18" s="218"/>
      <c r="T18" s="197" t="s">
        <v>58</v>
      </c>
      <c r="U18" s="197" t="s">
        <v>59</v>
      </c>
      <c r="V18" s="256"/>
      <c r="W18" s="256"/>
      <c r="X18" s="394"/>
      <c r="Y18" s="256"/>
      <c r="Z18" s="349"/>
      <c r="AA18" s="349"/>
      <c r="AB18" s="271"/>
      <c r="AC18" s="272"/>
      <c r="AD18" s="273"/>
      <c r="AE18" s="275"/>
      <c r="BB18" s="229"/>
    </row>
    <row r="19" spans="1:67" ht="27.75" hidden="1" customHeight="1" x14ac:dyDescent="0.2">
      <c r="A19" s="222" t="s">
        <v>60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48"/>
      <c r="AA19" s="48"/>
    </row>
    <row r="20" spans="1:67" ht="16.5" hidden="1" customHeight="1" x14ac:dyDescent="0.25">
      <c r="A20" s="241" t="s">
        <v>60</v>
      </c>
      <c r="B20" s="229"/>
      <c r="C20" s="229"/>
      <c r="D20" s="229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196"/>
      <c r="AA20" s="196"/>
    </row>
    <row r="21" spans="1:67" ht="14.25" hidden="1" customHeight="1" x14ac:dyDescent="0.25">
      <c r="A21" s="228" t="s">
        <v>61</v>
      </c>
      <c r="B21" s="229"/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195"/>
      <c r="AA21" s="19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210">
        <v>4607111035752</v>
      </c>
      <c r="E22" s="207"/>
      <c r="F22" s="201">
        <v>0.43</v>
      </c>
      <c r="G22" s="32">
        <v>16</v>
      </c>
      <c r="H22" s="201">
        <v>6.88</v>
      </c>
      <c r="I22" s="20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9"/>
      <c r="Q22" s="209"/>
      <c r="R22" s="209"/>
      <c r="S22" s="207"/>
      <c r="T22" s="34"/>
      <c r="U22" s="34"/>
      <c r="V22" s="35" t="s">
        <v>66</v>
      </c>
      <c r="W22" s="202">
        <v>0</v>
      </c>
      <c r="X22" s="20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38"/>
      <c r="B23" s="229"/>
      <c r="C23" s="229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39"/>
      <c r="O23" s="224" t="s">
        <v>67</v>
      </c>
      <c r="P23" s="225"/>
      <c r="Q23" s="225"/>
      <c r="R23" s="225"/>
      <c r="S23" s="225"/>
      <c r="T23" s="225"/>
      <c r="U23" s="226"/>
      <c r="V23" s="37" t="s">
        <v>66</v>
      </c>
      <c r="W23" s="204">
        <f>IFERROR(SUM(W22:W22),"0")</f>
        <v>0</v>
      </c>
      <c r="X23" s="204">
        <f>IFERROR(SUM(X22:X22),"0")</f>
        <v>0</v>
      </c>
      <c r="Y23" s="204">
        <f>IFERROR(IF(Y22="",0,Y22),"0")</f>
        <v>0</v>
      </c>
      <c r="Z23" s="205"/>
      <c r="AA23" s="205"/>
    </row>
    <row r="24" spans="1:67" hidden="1" x14ac:dyDescent="0.2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39"/>
      <c r="O24" s="224" t="s">
        <v>67</v>
      </c>
      <c r="P24" s="225"/>
      <c r="Q24" s="225"/>
      <c r="R24" s="225"/>
      <c r="S24" s="225"/>
      <c r="T24" s="225"/>
      <c r="U24" s="226"/>
      <c r="V24" s="37" t="s">
        <v>68</v>
      </c>
      <c r="W24" s="204">
        <f>IFERROR(SUMPRODUCT(W22:W22*H22:H22),"0")</f>
        <v>0</v>
      </c>
      <c r="X24" s="204">
        <f>IFERROR(SUMPRODUCT(X22:X22*H22:H22),"0")</f>
        <v>0</v>
      </c>
      <c r="Y24" s="37"/>
      <c r="Z24" s="205"/>
      <c r="AA24" s="205"/>
    </row>
    <row r="25" spans="1:67" ht="27.75" hidden="1" customHeight="1" x14ac:dyDescent="0.2">
      <c r="A25" s="222" t="s">
        <v>69</v>
      </c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48"/>
      <c r="AA25" s="48"/>
    </row>
    <row r="26" spans="1:67" ht="16.5" hidden="1" customHeight="1" x14ac:dyDescent="0.25">
      <c r="A26" s="241" t="s">
        <v>70</v>
      </c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196"/>
      <c r="AA26" s="196"/>
    </row>
    <row r="27" spans="1:67" ht="14.25" hidden="1" customHeight="1" x14ac:dyDescent="0.25">
      <c r="A27" s="228" t="s">
        <v>71</v>
      </c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195"/>
      <c r="AA27" s="195"/>
    </row>
    <row r="28" spans="1:67" ht="27" hidden="1" customHeight="1" x14ac:dyDescent="0.25">
      <c r="A28" s="54" t="s">
        <v>72</v>
      </c>
      <c r="B28" s="54" t="s">
        <v>73</v>
      </c>
      <c r="C28" s="31">
        <v>4301132066</v>
      </c>
      <c r="D28" s="210">
        <v>4607111036520</v>
      </c>
      <c r="E28" s="207"/>
      <c r="F28" s="201">
        <v>0.25</v>
      </c>
      <c r="G28" s="32">
        <v>6</v>
      </c>
      <c r="H28" s="201">
        <v>1.5</v>
      </c>
      <c r="I28" s="20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9"/>
      <c r="Q28" s="209"/>
      <c r="R28" s="209"/>
      <c r="S28" s="207"/>
      <c r="T28" s="34"/>
      <c r="U28" s="34"/>
      <c r="V28" s="35" t="s">
        <v>66</v>
      </c>
      <c r="W28" s="202">
        <v>0</v>
      </c>
      <c r="X28" s="20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76</v>
      </c>
      <c r="B29" s="54" t="s">
        <v>77</v>
      </c>
      <c r="C29" s="31">
        <v>4301132063</v>
      </c>
      <c r="D29" s="210">
        <v>4607111036605</v>
      </c>
      <c r="E29" s="207"/>
      <c r="F29" s="201">
        <v>0.25</v>
      </c>
      <c r="G29" s="32">
        <v>6</v>
      </c>
      <c r="H29" s="201">
        <v>1.5</v>
      </c>
      <c r="I29" s="20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9"/>
      <c r="Q29" s="209"/>
      <c r="R29" s="209"/>
      <c r="S29" s="207"/>
      <c r="T29" s="34"/>
      <c r="U29" s="34"/>
      <c r="V29" s="35" t="s">
        <v>66</v>
      </c>
      <c r="W29" s="202">
        <v>84</v>
      </c>
      <c r="X29" s="203">
        <f>IFERROR(IF(W29="","",W29),"")</f>
        <v>84</v>
      </c>
      <c r="Y29" s="36">
        <f>IFERROR(IF(W29="","",W29*0.00936),"")</f>
        <v>0.78624000000000005</v>
      </c>
      <c r="Z29" s="56"/>
      <c r="AA29" s="57"/>
      <c r="AE29" s="67"/>
      <c r="BB29" s="70" t="s">
        <v>75</v>
      </c>
      <c r="BL29" s="67">
        <f>IFERROR(W29*I29,"0")</f>
        <v>161.43119999999999</v>
      </c>
      <c r="BM29" s="67">
        <f>IFERROR(X29*I29,"0")</f>
        <v>161.43119999999999</v>
      </c>
      <c r="BN29" s="67">
        <f>IFERROR(W29/J29,"0")</f>
        <v>0.66666666666666663</v>
      </c>
      <c r="BO29" s="67">
        <f>IFERROR(X29/J29,"0")</f>
        <v>0.66666666666666663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0">
        <v>4607111036537</v>
      </c>
      <c r="E30" s="207"/>
      <c r="F30" s="201">
        <v>0.25</v>
      </c>
      <c r="G30" s="32">
        <v>6</v>
      </c>
      <c r="H30" s="201">
        <v>1.5</v>
      </c>
      <c r="I30" s="20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39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9"/>
      <c r="Q30" s="209"/>
      <c r="R30" s="209"/>
      <c r="S30" s="207"/>
      <c r="T30" s="34"/>
      <c r="U30" s="34"/>
      <c r="V30" s="35" t="s">
        <v>66</v>
      </c>
      <c r="W30" s="202">
        <v>200</v>
      </c>
      <c r="X30" s="203">
        <f>IFERROR(IF(W30="","",W30),"")</f>
        <v>200</v>
      </c>
      <c r="Y30" s="36">
        <f>IFERROR(IF(W30="","",W30*0.00936),"")</f>
        <v>1.8720000000000001</v>
      </c>
      <c r="Z30" s="56"/>
      <c r="AA30" s="57"/>
      <c r="AE30" s="67"/>
      <c r="BB30" s="71" t="s">
        <v>75</v>
      </c>
      <c r="BL30" s="67">
        <f>IFERROR(W30*I30,"0")</f>
        <v>384.36</v>
      </c>
      <c r="BM30" s="67">
        <f>IFERROR(X30*I30,"0")</f>
        <v>384.36</v>
      </c>
      <c r="BN30" s="67">
        <f>IFERROR(W30/J30,"0")</f>
        <v>1.5873015873015872</v>
      </c>
      <c r="BO30" s="67">
        <f>IFERROR(X30/J30,"0")</f>
        <v>1.5873015873015872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210">
        <v>4607111036599</v>
      </c>
      <c r="E31" s="207"/>
      <c r="F31" s="201">
        <v>0.25</v>
      </c>
      <c r="G31" s="32">
        <v>6</v>
      </c>
      <c r="H31" s="201">
        <v>1.5</v>
      </c>
      <c r="I31" s="20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9"/>
      <c r="Q31" s="209"/>
      <c r="R31" s="209"/>
      <c r="S31" s="207"/>
      <c r="T31" s="34"/>
      <c r="U31" s="34"/>
      <c r="V31" s="35" t="s">
        <v>66</v>
      </c>
      <c r="W31" s="202">
        <v>69</v>
      </c>
      <c r="X31" s="203">
        <f>IFERROR(IF(W31="","",W31),"")</f>
        <v>69</v>
      </c>
      <c r="Y31" s="36">
        <f>IFERROR(IF(W31="","",W31*0.00936),"")</f>
        <v>0.64583999999999997</v>
      </c>
      <c r="Z31" s="56"/>
      <c r="AA31" s="57"/>
      <c r="AE31" s="67"/>
      <c r="BB31" s="72" t="s">
        <v>75</v>
      </c>
      <c r="BL31" s="67">
        <f>IFERROR(W31*I31,"0")</f>
        <v>132.60419999999999</v>
      </c>
      <c r="BM31" s="67">
        <f>IFERROR(X31*I31,"0")</f>
        <v>132.60419999999999</v>
      </c>
      <c r="BN31" s="67">
        <f>IFERROR(W31/J31,"0")</f>
        <v>0.54761904761904767</v>
      </c>
      <c r="BO31" s="67">
        <f>IFERROR(X31/J31,"0")</f>
        <v>0.54761904761904767</v>
      </c>
    </row>
    <row r="32" spans="1:67" x14ac:dyDescent="0.2">
      <c r="A32" s="238"/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39"/>
      <c r="O32" s="224" t="s">
        <v>67</v>
      </c>
      <c r="P32" s="225"/>
      <c r="Q32" s="225"/>
      <c r="R32" s="225"/>
      <c r="S32" s="225"/>
      <c r="T32" s="225"/>
      <c r="U32" s="226"/>
      <c r="V32" s="37" t="s">
        <v>66</v>
      </c>
      <c r="W32" s="204">
        <f>IFERROR(SUM(W28:W31),"0")</f>
        <v>353</v>
      </c>
      <c r="X32" s="204">
        <f>IFERROR(SUM(X28:X31),"0")</f>
        <v>353</v>
      </c>
      <c r="Y32" s="204">
        <f>IFERROR(IF(Y28="",0,Y28),"0")+IFERROR(IF(Y29="",0,Y29),"0")+IFERROR(IF(Y30="",0,Y30),"0")+IFERROR(IF(Y31="",0,Y31),"0")</f>
        <v>3.3040799999999999</v>
      </c>
      <c r="Z32" s="205"/>
      <c r="AA32" s="205"/>
    </row>
    <row r="33" spans="1:67" x14ac:dyDescent="0.2">
      <c r="A33" s="229"/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39"/>
      <c r="O33" s="224" t="s">
        <v>67</v>
      </c>
      <c r="P33" s="225"/>
      <c r="Q33" s="225"/>
      <c r="R33" s="225"/>
      <c r="S33" s="225"/>
      <c r="T33" s="225"/>
      <c r="U33" s="226"/>
      <c r="V33" s="37" t="s">
        <v>68</v>
      </c>
      <c r="W33" s="204">
        <f>IFERROR(SUMPRODUCT(W28:W31*H28:H31),"0")</f>
        <v>529.5</v>
      </c>
      <c r="X33" s="204">
        <f>IFERROR(SUMPRODUCT(X28:X31*H28:H31),"0")</f>
        <v>529.5</v>
      </c>
      <c r="Y33" s="37"/>
      <c r="Z33" s="205"/>
      <c r="AA33" s="205"/>
    </row>
    <row r="34" spans="1:67" ht="16.5" hidden="1" customHeight="1" x14ac:dyDescent="0.25">
      <c r="A34" s="241" t="s">
        <v>82</v>
      </c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196"/>
      <c r="AA34" s="196"/>
    </row>
    <row r="35" spans="1:67" ht="14.25" hidden="1" customHeight="1" x14ac:dyDescent="0.25">
      <c r="A35" s="228" t="s">
        <v>61</v>
      </c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195"/>
      <c r="AA35" s="19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210">
        <v>4607111036285</v>
      </c>
      <c r="E36" s="207"/>
      <c r="F36" s="201">
        <v>0.75</v>
      </c>
      <c r="G36" s="32">
        <v>8</v>
      </c>
      <c r="H36" s="201">
        <v>6</v>
      </c>
      <c r="I36" s="20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39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9"/>
      <c r="Q36" s="209"/>
      <c r="R36" s="209"/>
      <c r="S36" s="207"/>
      <c r="T36" s="34"/>
      <c r="U36" s="34"/>
      <c r="V36" s="35" t="s">
        <v>66</v>
      </c>
      <c r="W36" s="202">
        <v>61</v>
      </c>
      <c r="X36" s="203">
        <f>IFERROR(IF(W36="","",W36),"")</f>
        <v>61</v>
      </c>
      <c r="Y36" s="36">
        <f>IFERROR(IF(W36="","",W36*0.0155),"")</f>
        <v>0.94550000000000001</v>
      </c>
      <c r="Z36" s="56"/>
      <c r="AA36" s="57"/>
      <c r="AE36" s="67"/>
      <c r="BB36" s="73" t="s">
        <v>1</v>
      </c>
      <c r="BL36" s="67">
        <f>IFERROR(W36*I36,"0")</f>
        <v>382.46999999999997</v>
      </c>
      <c r="BM36" s="67">
        <f>IFERROR(X36*I36,"0")</f>
        <v>382.46999999999997</v>
      </c>
      <c r="BN36" s="67">
        <f>IFERROR(W36/J36,"0")</f>
        <v>0.72619047619047616</v>
      </c>
      <c r="BO36" s="67">
        <f>IFERROR(X36/J36,"0")</f>
        <v>0.72619047619047616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210">
        <v>4607111036308</v>
      </c>
      <c r="E37" s="207"/>
      <c r="F37" s="201">
        <v>0.75</v>
      </c>
      <c r="G37" s="32">
        <v>8</v>
      </c>
      <c r="H37" s="201">
        <v>6</v>
      </c>
      <c r="I37" s="20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209"/>
      <c r="Q37" s="209"/>
      <c r="R37" s="209"/>
      <c r="S37" s="207"/>
      <c r="T37" s="34"/>
      <c r="U37" s="34"/>
      <c r="V37" s="35" t="s">
        <v>66</v>
      </c>
      <c r="W37" s="202">
        <v>33</v>
      </c>
      <c r="X37" s="203">
        <f>IFERROR(IF(W37="","",W37),"")</f>
        <v>33</v>
      </c>
      <c r="Y37" s="36">
        <f>IFERROR(IF(W37="","",W37*0.0155),"")</f>
        <v>0.51149999999999995</v>
      </c>
      <c r="Z37" s="56"/>
      <c r="AA37" s="57"/>
      <c r="AE37" s="67"/>
      <c r="BB37" s="74" t="s">
        <v>1</v>
      </c>
      <c r="BL37" s="67">
        <f>IFERROR(W37*I37,"0")</f>
        <v>206.91</v>
      </c>
      <c r="BM37" s="67">
        <f>IFERROR(X37*I37,"0")</f>
        <v>206.91</v>
      </c>
      <c r="BN37" s="67">
        <f>IFERROR(W37/J37,"0")</f>
        <v>0.39285714285714285</v>
      </c>
      <c r="BO37" s="67">
        <f>IFERROR(X37/J37,"0")</f>
        <v>0.39285714285714285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210">
        <v>4607111036315</v>
      </c>
      <c r="E38" s="207"/>
      <c r="F38" s="201">
        <v>0.75</v>
      </c>
      <c r="G38" s="32">
        <v>8</v>
      </c>
      <c r="H38" s="201">
        <v>6</v>
      </c>
      <c r="I38" s="20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40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9"/>
      <c r="Q38" s="209"/>
      <c r="R38" s="209"/>
      <c r="S38" s="207"/>
      <c r="T38" s="34"/>
      <c r="U38" s="34"/>
      <c r="V38" s="35" t="s">
        <v>66</v>
      </c>
      <c r="W38" s="202">
        <v>0</v>
      </c>
      <c r="X38" s="20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10">
        <v>4607111036292</v>
      </c>
      <c r="E39" s="207"/>
      <c r="F39" s="201">
        <v>0.75</v>
      </c>
      <c r="G39" s="32">
        <v>8</v>
      </c>
      <c r="H39" s="201">
        <v>6</v>
      </c>
      <c r="I39" s="20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7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9"/>
      <c r="Q39" s="209"/>
      <c r="R39" s="209"/>
      <c r="S39" s="207"/>
      <c r="T39" s="34"/>
      <c r="U39" s="34"/>
      <c r="V39" s="35" t="s">
        <v>66</v>
      </c>
      <c r="W39" s="202">
        <v>60</v>
      </c>
      <c r="X39" s="203">
        <f>IFERROR(IF(W39="","",W39),"")</f>
        <v>60</v>
      </c>
      <c r="Y39" s="36">
        <f>IFERROR(IF(W39="","",W39*0.0155),"")</f>
        <v>0.92999999999999994</v>
      </c>
      <c r="Z39" s="56"/>
      <c r="AA39" s="57"/>
      <c r="AE39" s="67"/>
      <c r="BB39" s="76" t="s">
        <v>1</v>
      </c>
      <c r="BL39" s="67">
        <f>IFERROR(W39*I39,"0")</f>
        <v>376.2</v>
      </c>
      <c r="BM39" s="67">
        <f>IFERROR(X39*I39,"0")</f>
        <v>376.2</v>
      </c>
      <c r="BN39" s="67">
        <f>IFERROR(W39/J39,"0")</f>
        <v>0.7142857142857143</v>
      </c>
      <c r="BO39" s="67">
        <f>IFERROR(X39/J39,"0")</f>
        <v>0.7142857142857143</v>
      </c>
    </row>
    <row r="40" spans="1:67" x14ac:dyDescent="0.2">
      <c r="A40" s="238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39"/>
      <c r="O40" s="224" t="s">
        <v>67</v>
      </c>
      <c r="P40" s="225"/>
      <c r="Q40" s="225"/>
      <c r="R40" s="225"/>
      <c r="S40" s="225"/>
      <c r="T40" s="225"/>
      <c r="U40" s="226"/>
      <c r="V40" s="37" t="s">
        <v>66</v>
      </c>
      <c r="W40" s="204">
        <f>IFERROR(SUM(W36:W39),"0")</f>
        <v>154</v>
      </c>
      <c r="X40" s="204">
        <f>IFERROR(SUM(X36:X39),"0")</f>
        <v>154</v>
      </c>
      <c r="Y40" s="204">
        <f>IFERROR(IF(Y36="",0,Y36),"0")+IFERROR(IF(Y37="",0,Y37),"0")+IFERROR(IF(Y38="",0,Y38),"0")+IFERROR(IF(Y39="",0,Y39),"0")</f>
        <v>2.3869999999999996</v>
      </c>
      <c r="Z40" s="205"/>
      <c r="AA40" s="205"/>
    </row>
    <row r="41" spans="1:67" x14ac:dyDescent="0.2">
      <c r="A41" s="229"/>
      <c r="B41" s="229"/>
      <c r="C41" s="229"/>
      <c r="D41" s="229"/>
      <c r="E41" s="229"/>
      <c r="F41" s="229"/>
      <c r="G41" s="229"/>
      <c r="H41" s="229"/>
      <c r="I41" s="229"/>
      <c r="J41" s="229"/>
      <c r="K41" s="229"/>
      <c r="L41" s="229"/>
      <c r="M41" s="229"/>
      <c r="N41" s="239"/>
      <c r="O41" s="224" t="s">
        <v>67</v>
      </c>
      <c r="P41" s="225"/>
      <c r="Q41" s="225"/>
      <c r="R41" s="225"/>
      <c r="S41" s="225"/>
      <c r="T41" s="225"/>
      <c r="U41" s="226"/>
      <c r="V41" s="37" t="s">
        <v>68</v>
      </c>
      <c r="W41" s="204">
        <f>IFERROR(SUMPRODUCT(W36:W39*H36:H39),"0")</f>
        <v>924</v>
      </c>
      <c r="X41" s="204">
        <f>IFERROR(SUMPRODUCT(X36:X39*H36:H39),"0")</f>
        <v>924</v>
      </c>
      <c r="Y41" s="37"/>
      <c r="Z41" s="205"/>
      <c r="AA41" s="205"/>
    </row>
    <row r="42" spans="1:67" ht="16.5" hidden="1" customHeight="1" x14ac:dyDescent="0.25">
      <c r="A42" s="241" t="s">
        <v>92</v>
      </c>
      <c r="B42" s="229"/>
      <c r="C42" s="229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196"/>
      <c r="AA42" s="196"/>
    </row>
    <row r="43" spans="1:67" ht="14.25" hidden="1" customHeight="1" x14ac:dyDescent="0.25">
      <c r="A43" s="228" t="s">
        <v>93</v>
      </c>
      <c r="B43" s="229"/>
      <c r="C43" s="229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195"/>
      <c r="AA43" s="19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210">
        <v>4607111038951</v>
      </c>
      <c r="E44" s="207"/>
      <c r="F44" s="201">
        <v>0.2</v>
      </c>
      <c r="G44" s="32">
        <v>6</v>
      </c>
      <c r="H44" s="201">
        <v>1.2</v>
      </c>
      <c r="I44" s="20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3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9"/>
      <c r="Q44" s="209"/>
      <c r="R44" s="209"/>
      <c r="S44" s="207"/>
      <c r="T44" s="34"/>
      <c r="U44" s="34"/>
      <c r="V44" s="35" t="s">
        <v>66</v>
      </c>
      <c r="W44" s="202">
        <v>0</v>
      </c>
      <c r="X44" s="20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210">
        <v>4607111037596</v>
      </c>
      <c r="E45" s="207"/>
      <c r="F45" s="201">
        <v>0.2</v>
      </c>
      <c r="G45" s="32">
        <v>6</v>
      </c>
      <c r="H45" s="201">
        <v>1.2</v>
      </c>
      <c r="I45" s="20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9"/>
      <c r="Q45" s="209"/>
      <c r="R45" s="209"/>
      <c r="S45" s="207"/>
      <c r="T45" s="34"/>
      <c r="U45" s="34"/>
      <c r="V45" s="35" t="s">
        <v>66</v>
      </c>
      <c r="W45" s="202">
        <v>0</v>
      </c>
      <c r="X45" s="20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210">
        <v>4607111038579</v>
      </c>
      <c r="E46" s="207"/>
      <c r="F46" s="201">
        <v>0.2</v>
      </c>
      <c r="G46" s="32">
        <v>6</v>
      </c>
      <c r="H46" s="201">
        <v>1.2</v>
      </c>
      <c r="I46" s="20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5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9"/>
      <c r="Q46" s="209"/>
      <c r="R46" s="209"/>
      <c r="S46" s="207"/>
      <c r="T46" s="34"/>
      <c r="U46" s="34"/>
      <c r="V46" s="35" t="s">
        <v>66</v>
      </c>
      <c r="W46" s="202">
        <v>0</v>
      </c>
      <c r="X46" s="20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10">
        <v>4607111037053</v>
      </c>
      <c r="E47" s="207"/>
      <c r="F47" s="201">
        <v>0.2</v>
      </c>
      <c r="G47" s="32">
        <v>6</v>
      </c>
      <c r="H47" s="201">
        <v>1.2</v>
      </c>
      <c r="I47" s="20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9"/>
      <c r="Q47" s="209"/>
      <c r="R47" s="209"/>
      <c r="S47" s="207"/>
      <c r="T47" s="34"/>
      <c r="U47" s="34"/>
      <c r="V47" s="35" t="s">
        <v>66</v>
      </c>
      <c r="W47" s="202">
        <v>180</v>
      </c>
      <c r="X47" s="203">
        <f t="shared" si="0"/>
        <v>180</v>
      </c>
      <c r="Y47" s="36">
        <f t="shared" si="1"/>
        <v>1.71</v>
      </c>
      <c r="Z47" s="56"/>
      <c r="AA47" s="57"/>
      <c r="AE47" s="67"/>
      <c r="BB47" s="80" t="s">
        <v>75</v>
      </c>
      <c r="BL47" s="67">
        <f t="shared" si="2"/>
        <v>286.524</v>
      </c>
      <c r="BM47" s="67">
        <f t="shared" si="3"/>
        <v>286.524</v>
      </c>
      <c r="BN47" s="67">
        <f t="shared" si="4"/>
        <v>1.3846153846153846</v>
      </c>
      <c r="BO47" s="67">
        <f t="shared" si="5"/>
        <v>1.3846153846153846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0">
        <v>4607111037060</v>
      </c>
      <c r="E48" s="207"/>
      <c r="F48" s="201">
        <v>0.2</v>
      </c>
      <c r="G48" s="32">
        <v>6</v>
      </c>
      <c r="H48" s="201">
        <v>1.2</v>
      </c>
      <c r="I48" s="20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9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9"/>
      <c r="Q48" s="209"/>
      <c r="R48" s="209"/>
      <c r="S48" s="207"/>
      <c r="T48" s="34"/>
      <c r="U48" s="34"/>
      <c r="V48" s="35" t="s">
        <v>66</v>
      </c>
      <c r="W48" s="202">
        <v>180</v>
      </c>
      <c r="X48" s="203">
        <f t="shared" si="0"/>
        <v>180</v>
      </c>
      <c r="Y48" s="36">
        <f t="shared" si="1"/>
        <v>1.71</v>
      </c>
      <c r="Z48" s="56"/>
      <c r="AA48" s="57"/>
      <c r="AE48" s="67"/>
      <c r="BB48" s="81" t="s">
        <v>75</v>
      </c>
      <c r="BL48" s="67">
        <f t="shared" si="2"/>
        <v>286.524</v>
      </c>
      <c r="BM48" s="67">
        <f t="shared" si="3"/>
        <v>286.524</v>
      </c>
      <c r="BN48" s="67">
        <f t="shared" si="4"/>
        <v>1.3846153846153846</v>
      </c>
      <c r="BO48" s="67">
        <f t="shared" si="5"/>
        <v>1.3846153846153846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210">
        <v>4607111038968</v>
      </c>
      <c r="E49" s="207"/>
      <c r="F49" s="201">
        <v>0.2</v>
      </c>
      <c r="G49" s="32">
        <v>6</v>
      </c>
      <c r="H49" s="201">
        <v>1.2</v>
      </c>
      <c r="I49" s="20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2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9"/>
      <c r="Q49" s="209"/>
      <c r="R49" s="209"/>
      <c r="S49" s="207"/>
      <c r="T49" s="34"/>
      <c r="U49" s="34"/>
      <c r="V49" s="35" t="s">
        <v>66</v>
      </c>
      <c r="W49" s="202">
        <v>0</v>
      </c>
      <c r="X49" s="20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8"/>
      <c r="B50" s="229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39"/>
      <c r="O50" s="224" t="s">
        <v>67</v>
      </c>
      <c r="P50" s="225"/>
      <c r="Q50" s="225"/>
      <c r="R50" s="225"/>
      <c r="S50" s="225"/>
      <c r="T50" s="225"/>
      <c r="U50" s="226"/>
      <c r="V50" s="37" t="s">
        <v>66</v>
      </c>
      <c r="W50" s="204">
        <f>IFERROR(SUM(W44:W49),"0")</f>
        <v>360</v>
      </c>
      <c r="X50" s="204">
        <f>IFERROR(SUM(X44:X49),"0")</f>
        <v>360</v>
      </c>
      <c r="Y50" s="204">
        <f>IFERROR(IF(Y44="",0,Y44),"0")+IFERROR(IF(Y45="",0,Y45),"0")+IFERROR(IF(Y46="",0,Y46),"0")+IFERROR(IF(Y47="",0,Y47),"0")+IFERROR(IF(Y48="",0,Y48),"0")+IFERROR(IF(Y49="",0,Y49),"0")</f>
        <v>3.42</v>
      </c>
      <c r="Z50" s="205"/>
      <c r="AA50" s="205"/>
    </row>
    <row r="51" spans="1:67" x14ac:dyDescent="0.2">
      <c r="A51" s="229"/>
      <c r="B51" s="229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39"/>
      <c r="O51" s="224" t="s">
        <v>67</v>
      </c>
      <c r="P51" s="225"/>
      <c r="Q51" s="225"/>
      <c r="R51" s="225"/>
      <c r="S51" s="225"/>
      <c r="T51" s="225"/>
      <c r="U51" s="226"/>
      <c r="V51" s="37" t="s">
        <v>68</v>
      </c>
      <c r="W51" s="204">
        <f>IFERROR(SUMPRODUCT(W44:W49*H44:H49),"0")</f>
        <v>432</v>
      </c>
      <c r="X51" s="204">
        <f>IFERROR(SUMPRODUCT(X44:X49*H44:H49),"0")</f>
        <v>432</v>
      </c>
      <c r="Y51" s="37"/>
      <c r="Z51" s="205"/>
      <c r="AA51" s="205"/>
    </row>
    <row r="52" spans="1:67" ht="16.5" hidden="1" customHeight="1" x14ac:dyDescent="0.25">
      <c r="A52" s="241" t="s">
        <v>107</v>
      </c>
      <c r="B52" s="229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196"/>
      <c r="AA52" s="196"/>
    </row>
    <row r="53" spans="1:67" ht="14.25" hidden="1" customHeight="1" x14ac:dyDescent="0.25">
      <c r="A53" s="228" t="s">
        <v>61</v>
      </c>
      <c r="B53" s="229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195"/>
      <c r="AA53" s="19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10">
        <v>4607111037190</v>
      </c>
      <c r="E54" s="207"/>
      <c r="F54" s="201">
        <v>0.43</v>
      </c>
      <c r="G54" s="32">
        <v>16</v>
      </c>
      <c r="H54" s="201">
        <v>6.88</v>
      </c>
      <c r="I54" s="20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2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9"/>
      <c r="Q54" s="209"/>
      <c r="R54" s="209"/>
      <c r="S54" s="207"/>
      <c r="T54" s="34"/>
      <c r="U54" s="34"/>
      <c r="V54" s="35" t="s">
        <v>66</v>
      </c>
      <c r="W54" s="202">
        <v>20</v>
      </c>
      <c r="X54" s="203">
        <f t="shared" ref="X54:X59" si="6">IFERROR(IF(W54="","",W54),"")</f>
        <v>20</v>
      </c>
      <c r="Y54" s="36">
        <f t="shared" ref="Y54:Y59" si="7">IFERROR(IF(W54="","",W54*0.0155),"")</f>
        <v>0.31</v>
      </c>
      <c r="Z54" s="56"/>
      <c r="AA54" s="57"/>
      <c r="AE54" s="67"/>
      <c r="BB54" s="83" t="s">
        <v>1</v>
      </c>
      <c r="BL54" s="67">
        <f t="shared" ref="BL54:BL59" si="8">IFERROR(W54*I54,"0")</f>
        <v>143.99200000000002</v>
      </c>
      <c r="BM54" s="67">
        <f t="shared" ref="BM54:BM59" si="9">IFERROR(X54*I54,"0")</f>
        <v>143.99200000000002</v>
      </c>
      <c r="BN54" s="67">
        <f t="shared" ref="BN54:BN59" si="10">IFERROR(W54/J54,"0")</f>
        <v>0.23809523809523808</v>
      </c>
      <c r="BO54" s="67">
        <f t="shared" ref="BO54:BO59" si="11">IFERROR(X54/J54,"0")</f>
        <v>0.23809523809523808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0">
        <v>4607111037183</v>
      </c>
      <c r="E55" s="207"/>
      <c r="F55" s="201">
        <v>0.9</v>
      </c>
      <c r="G55" s="32">
        <v>8</v>
      </c>
      <c r="H55" s="201">
        <v>7.2</v>
      </c>
      <c r="I55" s="20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9"/>
      <c r="Q55" s="209"/>
      <c r="R55" s="209"/>
      <c r="S55" s="207"/>
      <c r="T55" s="34"/>
      <c r="U55" s="34"/>
      <c r="V55" s="35" t="s">
        <v>66</v>
      </c>
      <c r="W55" s="202">
        <v>85</v>
      </c>
      <c r="X55" s="203">
        <f t="shared" si="6"/>
        <v>85</v>
      </c>
      <c r="Y55" s="36">
        <f t="shared" si="7"/>
        <v>1.3174999999999999</v>
      </c>
      <c r="Z55" s="56"/>
      <c r="AA55" s="57"/>
      <c r="AE55" s="67"/>
      <c r="BB55" s="84" t="s">
        <v>1</v>
      </c>
      <c r="BL55" s="67">
        <f t="shared" si="8"/>
        <v>636.30999999999995</v>
      </c>
      <c r="BM55" s="67">
        <f t="shared" si="9"/>
        <v>636.30999999999995</v>
      </c>
      <c r="BN55" s="67">
        <f t="shared" si="10"/>
        <v>1.0119047619047619</v>
      </c>
      <c r="BO55" s="67">
        <f t="shared" si="11"/>
        <v>1.0119047619047619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210">
        <v>4607111037091</v>
      </c>
      <c r="E56" s="207"/>
      <c r="F56" s="201">
        <v>0.43</v>
      </c>
      <c r="G56" s="32">
        <v>16</v>
      </c>
      <c r="H56" s="201">
        <v>6.88</v>
      </c>
      <c r="I56" s="20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9"/>
      <c r="Q56" s="209"/>
      <c r="R56" s="209"/>
      <c r="S56" s="207"/>
      <c r="T56" s="34"/>
      <c r="U56" s="34"/>
      <c r="V56" s="35" t="s">
        <v>66</v>
      </c>
      <c r="W56" s="202">
        <v>19</v>
      </c>
      <c r="X56" s="203">
        <f t="shared" si="6"/>
        <v>19</v>
      </c>
      <c r="Y56" s="36">
        <f t="shared" si="7"/>
        <v>0.29449999999999998</v>
      </c>
      <c r="Z56" s="56"/>
      <c r="AA56" s="57"/>
      <c r="AE56" s="67"/>
      <c r="BB56" s="85" t="s">
        <v>1</v>
      </c>
      <c r="BL56" s="67">
        <f t="shared" si="8"/>
        <v>135.09</v>
      </c>
      <c r="BM56" s="67">
        <f t="shared" si="9"/>
        <v>135.09</v>
      </c>
      <c r="BN56" s="67">
        <f t="shared" si="10"/>
        <v>0.22619047619047619</v>
      </c>
      <c r="BO56" s="67">
        <f t="shared" si="11"/>
        <v>0.22619047619047619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210">
        <v>4607111036902</v>
      </c>
      <c r="E57" s="207"/>
      <c r="F57" s="201">
        <v>0.9</v>
      </c>
      <c r="G57" s="32">
        <v>8</v>
      </c>
      <c r="H57" s="201">
        <v>7.2</v>
      </c>
      <c r="I57" s="20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5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9"/>
      <c r="Q57" s="209"/>
      <c r="R57" s="209"/>
      <c r="S57" s="207"/>
      <c r="T57" s="34"/>
      <c r="U57" s="34"/>
      <c r="V57" s="35" t="s">
        <v>66</v>
      </c>
      <c r="W57" s="202">
        <v>0</v>
      </c>
      <c r="X57" s="20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210">
        <v>4607111036858</v>
      </c>
      <c r="E58" s="207"/>
      <c r="F58" s="201">
        <v>0.43</v>
      </c>
      <c r="G58" s="32">
        <v>16</v>
      </c>
      <c r="H58" s="201">
        <v>6.88</v>
      </c>
      <c r="I58" s="20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7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9"/>
      <c r="Q58" s="209"/>
      <c r="R58" s="209"/>
      <c r="S58" s="207"/>
      <c r="T58" s="34"/>
      <c r="U58" s="34"/>
      <c r="V58" s="35" t="s">
        <v>66</v>
      </c>
      <c r="W58" s="202">
        <v>0</v>
      </c>
      <c r="X58" s="20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4301070968</v>
      </c>
      <c r="D59" s="210">
        <v>4607111036889</v>
      </c>
      <c r="E59" s="207"/>
      <c r="F59" s="201">
        <v>0.9</v>
      </c>
      <c r="G59" s="32">
        <v>8</v>
      </c>
      <c r="H59" s="201">
        <v>7.2</v>
      </c>
      <c r="I59" s="201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9"/>
      <c r="Q59" s="209"/>
      <c r="R59" s="209"/>
      <c r="S59" s="207"/>
      <c r="T59" s="34"/>
      <c r="U59" s="34"/>
      <c r="V59" s="35" t="s">
        <v>66</v>
      </c>
      <c r="W59" s="202">
        <v>0</v>
      </c>
      <c r="X59" s="20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38"/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39"/>
      <c r="O60" s="224" t="s">
        <v>67</v>
      </c>
      <c r="P60" s="225"/>
      <c r="Q60" s="225"/>
      <c r="R60" s="225"/>
      <c r="S60" s="225"/>
      <c r="T60" s="225"/>
      <c r="U60" s="226"/>
      <c r="V60" s="37" t="s">
        <v>66</v>
      </c>
      <c r="W60" s="204">
        <f>IFERROR(SUM(W54:W59),"0")</f>
        <v>124</v>
      </c>
      <c r="X60" s="204">
        <f>IFERROR(SUM(X54:X59),"0")</f>
        <v>124</v>
      </c>
      <c r="Y60" s="204">
        <f>IFERROR(IF(Y54="",0,Y54),"0")+IFERROR(IF(Y55="",0,Y55),"0")+IFERROR(IF(Y56="",0,Y56),"0")+IFERROR(IF(Y57="",0,Y57),"0")+IFERROR(IF(Y58="",0,Y58),"0")+IFERROR(IF(Y59="",0,Y59),"0")</f>
        <v>1.9219999999999999</v>
      </c>
      <c r="Z60" s="205"/>
      <c r="AA60" s="205"/>
    </row>
    <row r="61" spans="1:67" x14ac:dyDescent="0.2">
      <c r="A61" s="229"/>
      <c r="B61" s="229"/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39"/>
      <c r="O61" s="224" t="s">
        <v>67</v>
      </c>
      <c r="P61" s="225"/>
      <c r="Q61" s="225"/>
      <c r="R61" s="225"/>
      <c r="S61" s="225"/>
      <c r="T61" s="225"/>
      <c r="U61" s="226"/>
      <c r="V61" s="37" t="s">
        <v>68</v>
      </c>
      <c r="W61" s="204">
        <f>IFERROR(SUMPRODUCT(W54:W59*H54:H59),"0")</f>
        <v>880.32</v>
      </c>
      <c r="X61" s="204">
        <f>IFERROR(SUMPRODUCT(X54:X59*H54:H59),"0")</f>
        <v>880.32</v>
      </c>
      <c r="Y61" s="37"/>
      <c r="Z61" s="205"/>
      <c r="AA61" s="205"/>
    </row>
    <row r="62" spans="1:67" ht="16.5" hidden="1" customHeight="1" x14ac:dyDescent="0.25">
      <c r="A62" s="241" t="s">
        <v>120</v>
      </c>
      <c r="B62" s="229"/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196"/>
      <c r="AA62" s="196"/>
    </row>
    <row r="63" spans="1:67" ht="14.25" hidden="1" customHeight="1" x14ac:dyDescent="0.25">
      <c r="A63" s="228" t="s">
        <v>61</v>
      </c>
      <c r="B63" s="229"/>
      <c r="C63" s="229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195"/>
      <c r="AA63" s="195"/>
    </row>
    <row r="64" spans="1:67" ht="27" hidden="1" customHeight="1" x14ac:dyDescent="0.25">
      <c r="A64" s="54" t="s">
        <v>121</v>
      </c>
      <c r="B64" s="54" t="s">
        <v>122</v>
      </c>
      <c r="C64" s="31">
        <v>4301070977</v>
      </c>
      <c r="D64" s="210">
        <v>4607111037411</v>
      </c>
      <c r="E64" s="207"/>
      <c r="F64" s="201">
        <v>2.7</v>
      </c>
      <c r="G64" s="32">
        <v>1</v>
      </c>
      <c r="H64" s="201">
        <v>2.7</v>
      </c>
      <c r="I64" s="201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9"/>
      <c r="Q64" s="209"/>
      <c r="R64" s="209"/>
      <c r="S64" s="207"/>
      <c r="T64" s="34"/>
      <c r="U64" s="34"/>
      <c r="V64" s="35" t="s">
        <v>66</v>
      </c>
      <c r="W64" s="202">
        <v>0</v>
      </c>
      <c r="X64" s="203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hidden="1" customHeight="1" x14ac:dyDescent="0.25">
      <c r="A65" s="54" t="s">
        <v>124</v>
      </c>
      <c r="B65" s="54" t="s">
        <v>125</v>
      </c>
      <c r="C65" s="31">
        <v>4301070981</v>
      </c>
      <c r="D65" s="210">
        <v>4607111036728</v>
      </c>
      <c r="E65" s="207"/>
      <c r="F65" s="201">
        <v>5</v>
      </c>
      <c r="G65" s="32">
        <v>1</v>
      </c>
      <c r="H65" s="201">
        <v>5</v>
      </c>
      <c r="I65" s="201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2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9"/>
      <c r="Q65" s="209"/>
      <c r="R65" s="209"/>
      <c r="S65" s="207"/>
      <c r="T65" s="34"/>
      <c r="U65" s="34"/>
      <c r="V65" s="35" t="s">
        <v>66</v>
      </c>
      <c r="W65" s="202">
        <v>0</v>
      </c>
      <c r="X65" s="203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idden="1" x14ac:dyDescent="0.2">
      <c r="A66" s="238"/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29"/>
      <c r="M66" s="229"/>
      <c r="N66" s="239"/>
      <c r="O66" s="224" t="s">
        <v>67</v>
      </c>
      <c r="P66" s="225"/>
      <c r="Q66" s="225"/>
      <c r="R66" s="225"/>
      <c r="S66" s="225"/>
      <c r="T66" s="225"/>
      <c r="U66" s="226"/>
      <c r="V66" s="37" t="s">
        <v>66</v>
      </c>
      <c r="W66" s="204">
        <f>IFERROR(SUM(W64:W65),"0")</f>
        <v>0</v>
      </c>
      <c r="X66" s="204">
        <f>IFERROR(SUM(X64:X65),"0")</f>
        <v>0</v>
      </c>
      <c r="Y66" s="204">
        <f>IFERROR(IF(Y64="",0,Y64),"0")+IFERROR(IF(Y65="",0,Y65),"0")</f>
        <v>0</v>
      </c>
      <c r="Z66" s="205"/>
      <c r="AA66" s="205"/>
    </row>
    <row r="67" spans="1:67" hidden="1" x14ac:dyDescent="0.2">
      <c r="A67" s="229"/>
      <c r="B67" s="229"/>
      <c r="C67" s="229"/>
      <c r="D67" s="229"/>
      <c r="E67" s="229"/>
      <c r="F67" s="229"/>
      <c r="G67" s="229"/>
      <c r="H67" s="229"/>
      <c r="I67" s="229"/>
      <c r="J67" s="229"/>
      <c r="K67" s="229"/>
      <c r="L67" s="229"/>
      <c r="M67" s="229"/>
      <c r="N67" s="239"/>
      <c r="O67" s="224" t="s">
        <v>67</v>
      </c>
      <c r="P67" s="225"/>
      <c r="Q67" s="225"/>
      <c r="R67" s="225"/>
      <c r="S67" s="225"/>
      <c r="T67" s="225"/>
      <c r="U67" s="226"/>
      <c r="V67" s="37" t="s">
        <v>68</v>
      </c>
      <c r="W67" s="204">
        <f>IFERROR(SUMPRODUCT(W64:W65*H64:H65),"0")</f>
        <v>0</v>
      </c>
      <c r="X67" s="204">
        <f>IFERROR(SUMPRODUCT(X64:X65*H64:H65),"0")</f>
        <v>0</v>
      </c>
      <c r="Y67" s="37"/>
      <c r="Z67" s="205"/>
      <c r="AA67" s="205"/>
    </row>
    <row r="68" spans="1:67" ht="16.5" hidden="1" customHeight="1" x14ac:dyDescent="0.25">
      <c r="A68" s="241" t="s">
        <v>126</v>
      </c>
      <c r="B68" s="229"/>
      <c r="C68" s="229"/>
      <c r="D68" s="229"/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196"/>
      <c r="AA68" s="196"/>
    </row>
    <row r="69" spans="1:67" ht="14.25" hidden="1" customHeight="1" x14ac:dyDescent="0.25">
      <c r="A69" s="228" t="s">
        <v>127</v>
      </c>
      <c r="B69" s="229"/>
      <c r="C69" s="229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195"/>
      <c r="AA69" s="195"/>
    </row>
    <row r="70" spans="1:67" ht="27" customHeight="1" x14ac:dyDescent="0.25">
      <c r="A70" s="54" t="s">
        <v>128</v>
      </c>
      <c r="B70" s="54" t="s">
        <v>129</v>
      </c>
      <c r="C70" s="31">
        <v>4301135113</v>
      </c>
      <c r="D70" s="210">
        <v>4607111033659</v>
      </c>
      <c r="E70" s="207"/>
      <c r="F70" s="201">
        <v>0.3</v>
      </c>
      <c r="G70" s="32">
        <v>12</v>
      </c>
      <c r="H70" s="201">
        <v>3.6</v>
      </c>
      <c r="I70" s="201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36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9"/>
      <c r="Q70" s="209"/>
      <c r="R70" s="209"/>
      <c r="S70" s="207"/>
      <c r="T70" s="34"/>
      <c r="U70" s="34"/>
      <c r="V70" s="35" t="s">
        <v>66</v>
      </c>
      <c r="W70" s="202">
        <v>21</v>
      </c>
      <c r="X70" s="203">
        <f>IFERROR(IF(W70="","",W70),"")</f>
        <v>21</v>
      </c>
      <c r="Y70" s="36">
        <f>IFERROR(IF(W70="","",W70*0.01788),"")</f>
        <v>0.37547999999999998</v>
      </c>
      <c r="Z70" s="56"/>
      <c r="AA70" s="57"/>
      <c r="AE70" s="67"/>
      <c r="BB70" s="91" t="s">
        <v>75</v>
      </c>
      <c r="BL70" s="67">
        <f>IFERROR(W70*I70,"0")</f>
        <v>90.375600000000006</v>
      </c>
      <c r="BM70" s="67">
        <f>IFERROR(X70*I70,"0")</f>
        <v>90.375600000000006</v>
      </c>
      <c r="BN70" s="67">
        <f>IFERROR(W70/J70,"0")</f>
        <v>0.3</v>
      </c>
      <c r="BO70" s="67">
        <f>IFERROR(X70/J70,"0")</f>
        <v>0.3</v>
      </c>
    </row>
    <row r="71" spans="1:67" x14ac:dyDescent="0.2">
      <c r="A71" s="238"/>
      <c r="B71" s="229"/>
      <c r="C71" s="229"/>
      <c r="D71" s="229"/>
      <c r="E71" s="229"/>
      <c r="F71" s="229"/>
      <c r="G71" s="229"/>
      <c r="H71" s="229"/>
      <c r="I71" s="229"/>
      <c r="J71" s="229"/>
      <c r="K71" s="229"/>
      <c r="L71" s="229"/>
      <c r="M71" s="229"/>
      <c r="N71" s="239"/>
      <c r="O71" s="224" t="s">
        <v>67</v>
      </c>
      <c r="P71" s="225"/>
      <c r="Q71" s="225"/>
      <c r="R71" s="225"/>
      <c r="S71" s="225"/>
      <c r="T71" s="225"/>
      <c r="U71" s="226"/>
      <c r="V71" s="37" t="s">
        <v>66</v>
      </c>
      <c r="W71" s="204">
        <f>IFERROR(SUM(W70:W70),"0")</f>
        <v>21</v>
      </c>
      <c r="X71" s="204">
        <f>IFERROR(SUM(X70:X70),"0")</f>
        <v>21</v>
      </c>
      <c r="Y71" s="204">
        <f>IFERROR(IF(Y70="",0,Y70),"0")</f>
        <v>0.37547999999999998</v>
      </c>
      <c r="Z71" s="205"/>
      <c r="AA71" s="205"/>
    </row>
    <row r="72" spans="1:67" x14ac:dyDescent="0.2">
      <c r="A72" s="229"/>
      <c r="B72" s="229"/>
      <c r="C72" s="229"/>
      <c r="D72" s="229"/>
      <c r="E72" s="229"/>
      <c r="F72" s="229"/>
      <c r="G72" s="229"/>
      <c r="H72" s="229"/>
      <c r="I72" s="229"/>
      <c r="J72" s="229"/>
      <c r="K72" s="229"/>
      <c r="L72" s="229"/>
      <c r="M72" s="229"/>
      <c r="N72" s="239"/>
      <c r="O72" s="224" t="s">
        <v>67</v>
      </c>
      <c r="P72" s="225"/>
      <c r="Q72" s="225"/>
      <c r="R72" s="225"/>
      <c r="S72" s="225"/>
      <c r="T72" s="225"/>
      <c r="U72" s="226"/>
      <c r="V72" s="37" t="s">
        <v>68</v>
      </c>
      <c r="W72" s="204">
        <f>IFERROR(SUMPRODUCT(W70:W70*H70:H70),"0")</f>
        <v>75.600000000000009</v>
      </c>
      <c r="X72" s="204">
        <f>IFERROR(SUMPRODUCT(X70:X70*H70:H70),"0")</f>
        <v>75.600000000000009</v>
      </c>
      <c r="Y72" s="37"/>
      <c r="Z72" s="205"/>
      <c r="AA72" s="205"/>
    </row>
    <row r="73" spans="1:67" ht="16.5" hidden="1" customHeight="1" x14ac:dyDescent="0.25">
      <c r="A73" s="241" t="s">
        <v>130</v>
      </c>
      <c r="B73" s="229"/>
      <c r="C73" s="229"/>
      <c r="D73" s="229"/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196"/>
      <c r="AA73" s="196"/>
    </row>
    <row r="74" spans="1:67" ht="14.25" hidden="1" customHeight="1" x14ac:dyDescent="0.25">
      <c r="A74" s="228" t="s">
        <v>131</v>
      </c>
      <c r="B74" s="229"/>
      <c r="C74" s="229"/>
      <c r="D74" s="229"/>
      <c r="E74" s="229"/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195"/>
      <c r="AA74" s="195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0">
        <v>4607111034137</v>
      </c>
      <c r="E75" s="207"/>
      <c r="F75" s="201">
        <v>0.3</v>
      </c>
      <c r="G75" s="32">
        <v>12</v>
      </c>
      <c r="H75" s="201">
        <v>3.6</v>
      </c>
      <c r="I75" s="201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6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9"/>
      <c r="Q75" s="209"/>
      <c r="R75" s="209"/>
      <c r="S75" s="207"/>
      <c r="T75" s="34"/>
      <c r="U75" s="34"/>
      <c r="V75" s="35" t="s">
        <v>66</v>
      </c>
      <c r="W75" s="202">
        <v>45</v>
      </c>
      <c r="X75" s="203">
        <f>IFERROR(IF(W75="","",W75),"")</f>
        <v>45</v>
      </c>
      <c r="Y75" s="36">
        <f>IFERROR(IF(W75="","",W75*0.01788),"")</f>
        <v>0.80459999999999998</v>
      </c>
      <c r="Z75" s="56"/>
      <c r="AA75" s="57"/>
      <c r="AE75" s="67"/>
      <c r="BB75" s="92" t="s">
        <v>75</v>
      </c>
      <c r="BL75" s="67">
        <f>IFERROR(W75*I75,"0")</f>
        <v>193.66200000000001</v>
      </c>
      <c r="BM75" s="67">
        <f>IFERROR(X75*I75,"0")</f>
        <v>193.66200000000001</v>
      </c>
      <c r="BN75" s="67">
        <f>IFERROR(W75/J75,"0")</f>
        <v>0.6428571428571429</v>
      </c>
      <c r="BO75" s="67">
        <f>IFERROR(X75/J75,"0")</f>
        <v>0.6428571428571429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0">
        <v>4607111034120</v>
      </c>
      <c r="E76" s="207"/>
      <c r="F76" s="201">
        <v>0.3</v>
      </c>
      <c r="G76" s="32">
        <v>12</v>
      </c>
      <c r="H76" s="201">
        <v>3.6</v>
      </c>
      <c r="I76" s="20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4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9"/>
      <c r="Q76" s="209"/>
      <c r="R76" s="209"/>
      <c r="S76" s="207"/>
      <c r="T76" s="34"/>
      <c r="U76" s="34"/>
      <c r="V76" s="35" t="s">
        <v>66</v>
      </c>
      <c r="W76" s="202">
        <v>49</v>
      </c>
      <c r="X76" s="203">
        <f>IFERROR(IF(W76="","",W76),"")</f>
        <v>49</v>
      </c>
      <c r="Y76" s="36">
        <f>IFERROR(IF(W76="","",W76*0.01788),"")</f>
        <v>0.87612000000000001</v>
      </c>
      <c r="Z76" s="56"/>
      <c r="AA76" s="57"/>
      <c r="AE76" s="67"/>
      <c r="BB76" s="93" t="s">
        <v>75</v>
      </c>
      <c r="BL76" s="67">
        <f>IFERROR(W76*I76,"0")</f>
        <v>210.87640000000002</v>
      </c>
      <c r="BM76" s="67">
        <f>IFERROR(X76*I76,"0")</f>
        <v>210.87640000000002</v>
      </c>
      <c r="BN76" s="67">
        <f>IFERROR(W76/J76,"0")</f>
        <v>0.7</v>
      </c>
      <c r="BO76" s="67">
        <f>IFERROR(X76/J76,"0")</f>
        <v>0.7</v>
      </c>
    </row>
    <row r="77" spans="1:67" x14ac:dyDescent="0.2">
      <c r="A77" s="238"/>
      <c r="B77" s="229"/>
      <c r="C77" s="229"/>
      <c r="D77" s="229"/>
      <c r="E77" s="229"/>
      <c r="F77" s="229"/>
      <c r="G77" s="229"/>
      <c r="H77" s="229"/>
      <c r="I77" s="229"/>
      <c r="J77" s="229"/>
      <c r="K77" s="229"/>
      <c r="L77" s="229"/>
      <c r="M77" s="229"/>
      <c r="N77" s="239"/>
      <c r="O77" s="224" t="s">
        <v>67</v>
      </c>
      <c r="P77" s="225"/>
      <c r="Q77" s="225"/>
      <c r="R77" s="225"/>
      <c r="S77" s="225"/>
      <c r="T77" s="225"/>
      <c r="U77" s="226"/>
      <c r="V77" s="37" t="s">
        <v>66</v>
      </c>
      <c r="W77" s="204">
        <f>IFERROR(SUM(W75:W76),"0")</f>
        <v>94</v>
      </c>
      <c r="X77" s="204">
        <f>IFERROR(SUM(X75:X76),"0")</f>
        <v>94</v>
      </c>
      <c r="Y77" s="204">
        <f>IFERROR(IF(Y75="",0,Y75),"0")+IFERROR(IF(Y76="",0,Y76),"0")</f>
        <v>1.68072</v>
      </c>
      <c r="Z77" s="205"/>
      <c r="AA77" s="205"/>
    </row>
    <row r="78" spans="1:67" x14ac:dyDescent="0.2">
      <c r="A78" s="229"/>
      <c r="B78" s="229"/>
      <c r="C78" s="229"/>
      <c r="D78" s="229"/>
      <c r="E78" s="229"/>
      <c r="F78" s="229"/>
      <c r="G78" s="229"/>
      <c r="H78" s="229"/>
      <c r="I78" s="229"/>
      <c r="J78" s="229"/>
      <c r="K78" s="229"/>
      <c r="L78" s="229"/>
      <c r="M78" s="229"/>
      <c r="N78" s="239"/>
      <c r="O78" s="224" t="s">
        <v>67</v>
      </c>
      <c r="P78" s="225"/>
      <c r="Q78" s="225"/>
      <c r="R78" s="225"/>
      <c r="S78" s="225"/>
      <c r="T78" s="225"/>
      <c r="U78" s="226"/>
      <c r="V78" s="37" t="s">
        <v>68</v>
      </c>
      <c r="W78" s="204">
        <f>IFERROR(SUMPRODUCT(W75:W76*H75:H76),"0")</f>
        <v>338.4</v>
      </c>
      <c r="X78" s="204">
        <f>IFERROR(SUMPRODUCT(X75:X76*H75:H76),"0")</f>
        <v>338.4</v>
      </c>
      <c r="Y78" s="37"/>
      <c r="Z78" s="205"/>
      <c r="AA78" s="205"/>
    </row>
    <row r="79" spans="1:67" ht="16.5" hidden="1" customHeight="1" x14ac:dyDescent="0.25">
      <c r="A79" s="241" t="s">
        <v>136</v>
      </c>
      <c r="B79" s="229"/>
      <c r="C79" s="229"/>
      <c r="D79" s="229"/>
      <c r="E79" s="229"/>
      <c r="F79" s="229"/>
      <c r="G79" s="229"/>
      <c r="H79" s="229"/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196"/>
      <c r="AA79" s="196"/>
    </row>
    <row r="80" spans="1:67" ht="14.25" hidden="1" customHeight="1" x14ac:dyDescent="0.25">
      <c r="A80" s="228" t="s">
        <v>127</v>
      </c>
      <c r="B80" s="229"/>
      <c r="C80" s="229"/>
      <c r="D80" s="229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195"/>
      <c r="AA80" s="195"/>
    </row>
    <row r="81" spans="1:67" ht="27" hidden="1" customHeight="1" x14ac:dyDescent="0.25">
      <c r="A81" s="54" t="s">
        <v>137</v>
      </c>
      <c r="B81" s="54" t="s">
        <v>138</v>
      </c>
      <c r="C81" s="31">
        <v>4301135053</v>
      </c>
      <c r="D81" s="210">
        <v>4607111036407</v>
      </c>
      <c r="E81" s="207"/>
      <c r="F81" s="201">
        <v>0.3</v>
      </c>
      <c r="G81" s="32">
        <v>14</v>
      </c>
      <c r="H81" s="201">
        <v>4.2</v>
      </c>
      <c r="I81" s="201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6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9"/>
      <c r="Q81" s="209"/>
      <c r="R81" s="209"/>
      <c r="S81" s="207"/>
      <c r="T81" s="34"/>
      <c r="U81" s="34"/>
      <c r="V81" s="35" t="s">
        <v>66</v>
      </c>
      <c r="W81" s="202">
        <v>0</v>
      </c>
      <c r="X81" s="203">
        <f t="shared" ref="X81:X87" si="12">IFERROR(IF(W81="","",W81),"")</f>
        <v>0</v>
      </c>
      <c r="Y81" s="36">
        <f t="shared" ref="Y81:Y87" si="13">IFERROR(IF(W81="","",W81*0.01788),"")</f>
        <v>0</v>
      </c>
      <c r="Z81" s="56"/>
      <c r="AA81" s="57"/>
      <c r="AE81" s="67"/>
      <c r="BB81" s="94" t="s">
        <v>75</v>
      </c>
      <c r="BL81" s="67">
        <f t="shared" ref="BL81:BL87" si="14">IFERROR(W81*I81,"0")</f>
        <v>0</v>
      </c>
      <c r="BM81" s="67">
        <f t="shared" ref="BM81:BM87" si="15">IFERROR(X81*I81,"0")</f>
        <v>0</v>
      </c>
      <c r="BN81" s="67">
        <f t="shared" ref="BN81:BN87" si="16">IFERROR(W81/J81,"0")</f>
        <v>0</v>
      </c>
      <c r="BO81" s="67">
        <f t="shared" ref="BO81:BO87" si="17">IFERROR(X81/J81,"0")</f>
        <v>0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0">
        <v>4607111033628</v>
      </c>
      <c r="E82" s="207"/>
      <c r="F82" s="201">
        <v>0.3</v>
      </c>
      <c r="G82" s="32">
        <v>12</v>
      </c>
      <c r="H82" s="201">
        <v>3.6</v>
      </c>
      <c r="I82" s="201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8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9"/>
      <c r="Q82" s="209"/>
      <c r="R82" s="209"/>
      <c r="S82" s="207"/>
      <c r="T82" s="34"/>
      <c r="U82" s="34"/>
      <c r="V82" s="35" t="s">
        <v>66</v>
      </c>
      <c r="W82" s="202">
        <v>47</v>
      </c>
      <c r="X82" s="203">
        <f t="shared" si="12"/>
        <v>47</v>
      </c>
      <c r="Y82" s="36">
        <f t="shared" si="13"/>
        <v>0.84036</v>
      </c>
      <c r="Z82" s="56"/>
      <c r="AA82" s="57"/>
      <c r="AE82" s="67"/>
      <c r="BB82" s="95" t="s">
        <v>75</v>
      </c>
      <c r="BL82" s="67">
        <f t="shared" si="14"/>
        <v>202.26920000000001</v>
      </c>
      <c r="BM82" s="67">
        <f t="shared" si="15"/>
        <v>202.26920000000001</v>
      </c>
      <c r="BN82" s="67">
        <f t="shared" si="16"/>
        <v>0.67142857142857137</v>
      </c>
      <c r="BO82" s="67">
        <f t="shared" si="17"/>
        <v>0.67142857142857137</v>
      </c>
    </row>
    <row r="83" spans="1:67" ht="27" customHeight="1" x14ac:dyDescent="0.25">
      <c r="A83" s="54" t="s">
        <v>141</v>
      </c>
      <c r="B83" s="54" t="s">
        <v>142</v>
      </c>
      <c r="C83" s="31">
        <v>4301135292</v>
      </c>
      <c r="D83" s="210">
        <v>4607111033451</v>
      </c>
      <c r="E83" s="207"/>
      <c r="F83" s="201">
        <v>0.3</v>
      </c>
      <c r="G83" s="32">
        <v>12</v>
      </c>
      <c r="H83" s="201">
        <v>3.6</v>
      </c>
      <c r="I83" s="20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40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9"/>
      <c r="Q83" s="209"/>
      <c r="R83" s="209"/>
      <c r="S83" s="207"/>
      <c r="T83" s="34"/>
      <c r="U83" s="34"/>
      <c r="V83" s="35" t="s">
        <v>66</v>
      </c>
      <c r="W83" s="202">
        <v>35</v>
      </c>
      <c r="X83" s="203">
        <f t="shared" si="12"/>
        <v>35</v>
      </c>
      <c r="Y83" s="36">
        <f t="shared" si="13"/>
        <v>0.62580000000000002</v>
      </c>
      <c r="Z83" s="56"/>
      <c r="AA83" s="57"/>
      <c r="AE83" s="67"/>
      <c r="BB83" s="96" t="s">
        <v>75</v>
      </c>
      <c r="BL83" s="67">
        <f t="shared" si="14"/>
        <v>150.626</v>
      </c>
      <c r="BM83" s="67">
        <f t="shared" si="15"/>
        <v>150.626</v>
      </c>
      <c r="BN83" s="67">
        <f t="shared" si="16"/>
        <v>0.5</v>
      </c>
      <c r="BO83" s="67">
        <f t="shared" si="17"/>
        <v>0.5</v>
      </c>
    </row>
    <row r="84" spans="1:67" ht="27" customHeight="1" x14ac:dyDescent="0.25">
      <c r="A84" s="54" t="s">
        <v>143</v>
      </c>
      <c r="B84" s="54" t="s">
        <v>144</v>
      </c>
      <c r="C84" s="31">
        <v>4301135120</v>
      </c>
      <c r="D84" s="210">
        <v>4607111035141</v>
      </c>
      <c r="E84" s="207"/>
      <c r="F84" s="201">
        <v>0.3</v>
      </c>
      <c r="G84" s="32">
        <v>12</v>
      </c>
      <c r="H84" s="201">
        <v>3.6</v>
      </c>
      <c r="I84" s="20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6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9"/>
      <c r="Q84" s="209"/>
      <c r="R84" s="209"/>
      <c r="S84" s="207"/>
      <c r="T84" s="34"/>
      <c r="U84" s="34"/>
      <c r="V84" s="35" t="s">
        <v>66</v>
      </c>
      <c r="W84" s="202">
        <v>61</v>
      </c>
      <c r="X84" s="203">
        <f t="shared" si="12"/>
        <v>61</v>
      </c>
      <c r="Y84" s="36">
        <f t="shared" si="13"/>
        <v>1.0906800000000001</v>
      </c>
      <c r="Z84" s="56"/>
      <c r="AA84" s="57"/>
      <c r="AE84" s="67"/>
      <c r="BB84" s="97" t="s">
        <v>75</v>
      </c>
      <c r="BL84" s="67">
        <f t="shared" si="14"/>
        <v>262.51960000000003</v>
      </c>
      <c r="BM84" s="67">
        <f t="shared" si="15"/>
        <v>262.51960000000003</v>
      </c>
      <c r="BN84" s="67">
        <f t="shared" si="16"/>
        <v>0.87142857142857144</v>
      </c>
      <c r="BO84" s="67">
        <f t="shared" si="17"/>
        <v>0.87142857142857144</v>
      </c>
    </row>
    <row r="85" spans="1:67" ht="27" hidden="1" customHeight="1" x14ac:dyDescent="0.25">
      <c r="A85" s="54" t="s">
        <v>145</v>
      </c>
      <c r="B85" s="54" t="s">
        <v>146</v>
      </c>
      <c r="C85" s="31">
        <v>4301135111</v>
      </c>
      <c r="D85" s="210">
        <v>4607111035028</v>
      </c>
      <c r="E85" s="207"/>
      <c r="F85" s="201">
        <v>0.48</v>
      </c>
      <c r="G85" s="32">
        <v>8</v>
      </c>
      <c r="H85" s="201">
        <v>3.84</v>
      </c>
      <c r="I85" s="201">
        <v>4.4488000000000003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4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9"/>
      <c r="Q85" s="209"/>
      <c r="R85" s="209"/>
      <c r="S85" s="207"/>
      <c r="T85" s="34"/>
      <c r="U85" s="34"/>
      <c r="V85" s="35" t="s">
        <v>66</v>
      </c>
      <c r="W85" s="202">
        <v>0</v>
      </c>
      <c r="X85" s="20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4301135109</v>
      </c>
      <c r="D86" s="210">
        <v>4607111033444</v>
      </c>
      <c r="E86" s="207"/>
      <c r="F86" s="201">
        <v>0.3</v>
      </c>
      <c r="G86" s="32">
        <v>12</v>
      </c>
      <c r="H86" s="201">
        <v>3.6</v>
      </c>
      <c r="I86" s="201">
        <v>4.3036000000000003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9"/>
      <c r="Q86" s="209"/>
      <c r="R86" s="209"/>
      <c r="S86" s="207"/>
      <c r="T86" s="34"/>
      <c r="U86" s="34"/>
      <c r="V86" s="35" t="s">
        <v>66</v>
      </c>
      <c r="W86" s="202">
        <v>0</v>
      </c>
      <c r="X86" s="20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hidden="1" customHeight="1" x14ac:dyDescent="0.25">
      <c r="A87" s="54" t="s">
        <v>147</v>
      </c>
      <c r="B87" s="54" t="s">
        <v>149</v>
      </c>
      <c r="C87" s="31">
        <v>4301135270</v>
      </c>
      <c r="D87" s="210">
        <v>4607111033444</v>
      </c>
      <c r="E87" s="207"/>
      <c r="F87" s="201">
        <v>0.3</v>
      </c>
      <c r="G87" s="32">
        <v>12</v>
      </c>
      <c r="H87" s="201">
        <v>3.6</v>
      </c>
      <c r="I87" s="20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22" t="str">
        <f>HYPERLINK("https://abi.ru/products/Замороженные/Горячая штучка/Чебупели/Снеки/P004087/","Чебупели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9"/>
      <c r="Q87" s="209"/>
      <c r="R87" s="209"/>
      <c r="S87" s="207"/>
      <c r="T87" s="34"/>
      <c r="U87" s="34"/>
      <c r="V87" s="35" t="s">
        <v>66</v>
      </c>
      <c r="W87" s="202">
        <v>0</v>
      </c>
      <c r="X87" s="203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x14ac:dyDescent="0.2">
      <c r="A88" s="238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39"/>
      <c r="O88" s="224" t="s">
        <v>67</v>
      </c>
      <c r="P88" s="225"/>
      <c r="Q88" s="225"/>
      <c r="R88" s="225"/>
      <c r="S88" s="225"/>
      <c r="T88" s="225"/>
      <c r="U88" s="226"/>
      <c r="V88" s="37" t="s">
        <v>66</v>
      </c>
      <c r="W88" s="204">
        <f>IFERROR(SUM(W81:W87),"0")</f>
        <v>143</v>
      </c>
      <c r="X88" s="204">
        <f>IFERROR(SUM(X81:X87),"0")</f>
        <v>143</v>
      </c>
      <c r="Y88" s="204">
        <f>IFERROR(IF(Y81="",0,Y81),"0")+IFERROR(IF(Y82="",0,Y82),"0")+IFERROR(IF(Y83="",0,Y83),"0")+IFERROR(IF(Y84="",0,Y84),"0")+IFERROR(IF(Y85="",0,Y85),"0")+IFERROR(IF(Y86="",0,Y86),"0")+IFERROR(IF(Y87="",0,Y87),"0")</f>
        <v>2.5568400000000002</v>
      </c>
      <c r="Z88" s="205"/>
      <c r="AA88" s="205"/>
    </row>
    <row r="89" spans="1:67" x14ac:dyDescent="0.2">
      <c r="A89" s="229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39"/>
      <c r="O89" s="224" t="s">
        <v>67</v>
      </c>
      <c r="P89" s="225"/>
      <c r="Q89" s="225"/>
      <c r="R89" s="225"/>
      <c r="S89" s="225"/>
      <c r="T89" s="225"/>
      <c r="U89" s="226"/>
      <c r="V89" s="37" t="s">
        <v>68</v>
      </c>
      <c r="W89" s="204">
        <f>IFERROR(SUMPRODUCT(W81:W87*H81:H87),"0")</f>
        <v>514.80000000000007</v>
      </c>
      <c r="X89" s="204">
        <f>IFERROR(SUMPRODUCT(X81:X87*H81:H87),"0")</f>
        <v>514.80000000000007</v>
      </c>
      <c r="Y89" s="37"/>
      <c r="Z89" s="205"/>
      <c r="AA89" s="205"/>
    </row>
    <row r="90" spans="1:67" ht="16.5" hidden="1" customHeight="1" x14ac:dyDescent="0.25">
      <c r="A90" s="241" t="s">
        <v>150</v>
      </c>
      <c r="B90" s="229"/>
      <c r="C90" s="229"/>
      <c r="D90" s="229"/>
      <c r="E90" s="229"/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196"/>
      <c r="AA90" s="196"/>
    </row>
    <row r="91" spans="1:67" ht="14.25" hidden="1" customHeight="1" x14ac:dyDescent="0.25">
      <c r="A91" s="228" t="s">
        <v>150</v>
      </c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195"/>
      <c r="AA91" s="195"/>
    </row>
    <row r="92" spans="1:67" ht="27" customHeight="1" x14ac:dyDescent="0.25">
      <c r="A92" s="54" t="s">
        <v>151</v>
      </c>
      <c r="B92" s="54" t="s">
        <v>152</v>
      </c>
      <c r="C92" s="31">
        <v>4301136013</v>
      </c>
      <c r="D92" s="210">
        <v>4607025784012</v>
      </c>
      <c r="E92" s="207"/>
      <c r="F92" s="201">
        <v>0.09</v>
      </c>
      <c r="G92" s="32">
        <v>24</v>
      </c>
      <c r="H92" s="201">
        <v>2.16</v>
      </c>
      <c r="I92" s="20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3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9"/>
      <c r="Q92" s="209"/>
      <c r="R92" s="209"/>
      <c r="S92" s="207"/>
      <c r="T92" s="34"/>
      <c r="U92" s="34"/>
      <c r="V92" s="35" t="s">
        <v>66</v>
      </c>
      <c r="W92" s="202">
        <v>142</v>
      </c>
      <c r="X92" s="203">
        <f>IFERROR(IF(W92="","",W92),"")</f>
        <v>142</v>
      </c>
      <c r="Y92" s="36">
        <f>IFERROR(IF(W92="","",W92*0.00936),"")</f>
        <v>1.3291200000000001</v>
      </c>
      <c r="Z92" s="56"/>
      <c r="AA92" s="57"/>
      <c r="AE92" s="67"/>
      <c r="BB92" s="101" t="s">
        <v>75</v>
      </c>
      <c r="BL92" s="67">
        <f>IFERROR(W92*I92,"0")</f>
        <v>353.75040000000001</v>
      </c>
      <c r="BM92" s="67">
        <f>IFERROR(X92*I92,"0")</f>
        <v>353.75040000000001</v>
      </c>
      <c r="BN92" s="67">
        <f>IFERROR(W92/J92,"0")</f>
        <v>1.126984126984127</v>
      </c>
      <c r="BO92" s="67">
        <f>IFERROR(X92/J92,"0")</f>
        <v>1.126984126984127</v>
      </c>
    </row>
    <row r="93" spans="1:67" ht="27" customHeight="1" x14ac:dyDescent="0.25">
      <c r="A93" s="54" t="s">
        <v>153</v>
      </c>
      <c r="B93" s="54" t="s">
        <v>154</v>
      </c>
      <c r="C93" s="31">
        <v>4301136012</v>
      </c>
      <c r="D93" s="210">
        <v>4607025784319</v>
      </c>
      <c r="E93" s="207"/>
      <c r="F93" s="201">
        <v>0.36</v>
      </c>
      <c r="G93" s="32">
        <v>10</v>
      </c>
      <c r="H93" s="201">
        <v>3.6</v>
      </c>
      <c r="I93" s="20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9"/>
      <c r="Q93" s="209"/>
      <c r="R93" s="209"/>
      <c r="S93" s="207"/>
      <c r="T93" s="34"/>
      <c r="U93" s="34"/>
      <c r="V93" s="35" t="s">
        <v>66</v>
      </c>
      <c r="W93" s="202">
        <v>140</v>
      </c>
      <c r="X93" s="203">
        <f>IFERROR(IF(W93="","",W93),"")</f>
        <v>140</v>
      </c>
      <c r="Y93" s="36">
        <f>IFERROR(IF(W93="","",W93*0.01788),"")</f>
        <v>2.5032000000000001</v>
      </c>
      <c r="Z93" s="56"/>
      <c r="AA93" s="57"/>
      <c r="AE93" s="67"/>
      <c r="BB93" s="102" t="s">
        <v>75</v>
      </c>
      <c r="BL93" s="67">
        <f>IFERROR(W93*I93,"0")</f>
        <v>594.16</v>
      </c>
      <c r="BM93" s="67">
        <f>IFERROR(X93*I93,"0")</f>
        <v>594.16</v>
      </c>
      <c r="BN93" s="67">
        <f>IFERROR(W93/J93,"0")</f>
        <v>2</v>
      </c>
      <c r="BO93" s="67">
        <f>IFERROR(X93/J93,"0")</f>
        <v>2</v>
      </c>
    </row>
    <row r="94" spans="1:67" ht="16.5" hidden="1" customHeight="1" x14ac:dyDescent="0.25">
      <c r="A94" s="54" t="s">
        <v>155</v>
      </c>
      <c r="B94" s="54" t="s">
        <v>156</v>
      </c>
      <c r="C94" s="31">
        <v>4301136014</v>
      </c>
      <c r="D94" s="210">
        <v>4607111035370</v>
      </c>
      <c r="E94" s="207"/>
      <c r="F94" s="201">
        <v>0.14000000000000001</v>
      </c>
      <c r="G94" s="32">
        <v>22</v>
      </c>
      <c r="H94" s="201">
        <v>3.08</v>
      </c>
      <c r="I94" s="20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1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9"/>
      <c r="Q94" s="209"/>
      <c r="R94" s="209"/>
      <c r="S94" s="207"/>
      <c r="T94" s="34"/>
      <c r="U94" s="34"/>
      <c r="V94" s="35" t="s">
        <v>66</v>
      </c>
      <c r="W94" s="202">
        <v>0</v>
      </c>
      <c r="X94" s="20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38"/>
      <c r="B95" s="229"/>
      <c r="C95" s="229"/>
      <c r="D95" s="229"/>
      <c r="E95" s="229"/>
      <c r="F95" s="229"/>
      <c r="G95" s="229"/>
      <c r="H95" s="229"/>
      <c r="I95" s="229"/>
      <c r="J95" s="229"/>
      <c r="K95" s="229"/>
      <c r="L95" s="229"/>
      <c r="M95" s="229"/>
      <c r="N95" s="239"/>
      <c r="O95" s="224" t="s">
        <v>67</v>
      </c>
      <c r="P95" s="225"/>
      <c r="Q95" s="225"/>
      <c r="R95" s="225"/>
      <c r="S95" s="225"/>
      <c r="T95" s="225"/>
      <c r="U95" s="226"/>
      <c r="V95" s="37" t="s">
        <v>66</v>
      </c>
      <c r="W95" s="204">
        <f>IFERROR(SUM(W92:W94),"0")</f>
        <v>282</v>
      </c>
      <c r="X95" s="204">
        <f>IFERROR(SUM(X92:X94),"0")</f>
        <v>282</v>
      </c>
      <c r="Y95" s="204">
        <f>IFERROR(IF(Y92="",0,Y92),"0")+IFERROR(IF(Y93="",0,Y93),"0")+IFERROR(IF(Y94="",0,Y94),"0")</f>
        <v>3.8323200000000002</v>
      </c>
      <c r="Z95" s="205"/>
      <c r="AA95" s="205"/>
    </row>
    <row r="96" spans="1:67" x14ac:dyDescent="0.2">
      <c r="A96" s="229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39"/>
      <c r="O96" s="224" t="s">
        <v>67</v>
      </c>
      <c r="P96" s="225"/>
      <c r="Q96" s="225"/>
      <c r="R96" s="225"/>
      <c r="S96" s="225"/>
      <c r="T96" s="225"/>
      <c r="U96" s="226"/>
      <c r="V96" s="37" t="s">
        <v>68</v>
      </c>
      <c r="W96" s="204">
        <f>IFERROR(SUMPRODUCT(W92:W94*H92:H94),"0")</f>
        <v>810.72</v>
      </c>
      <c r="X96" s="204">
        <f>IFERROR(SUMPRODUCT(X92:X94*H92:H94),"0")</f>
        <v>810.72</v>
      </c>
      <c r="Y96" s="37"/>
      <c r="Z96" s="205"/>
      <c r="AA96" s="205"/>
    </row>
    <row r="97" spans="1:67" ht="16.5" hidden="1" customHeight="1" x14ac:dyDescent="0.25">
      <c r="A97" s="241" t="s">
        <v>157</v>
      </c>
      <c r="B97" s="229"/>
      <c r="C97" s="229"/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196"/>
      <c r="AA97" s="196"/>
    </row>
    <row r="98" spans="1:67" ht="14.25" hidden="1" customHeight="1" x14ac:dyDescent="0.25">
      <c r="A98" s="228" t="s">
        <v>61</v>
      </c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195"/>
      <c r="AA98" s="195"/>
    </row>
    <row r="99" spans="1:67" ht="27" customHeight="1" x14ac:dyDescent="0.25">
      <c r="A99" s="54" t="s">
        <v>158</v>
      </c>
      <c r="B99" s="54" t="s">
        <v>159</v>
      </c>
      <c r="C99" s="31">
        <v>4301070975</v>
      </c>
      <c r="D99" s="210">
        <v>4607111033970</v>
      </c>
      <c r="E99" s="207"/>
      <c r="F99" s="201">
        <v>0.43</v>
      </c>
      <c r="G99" s="32">
        <v>16</v>
      </c>
      <c r="H99" s="201">
        <v>6.88</v>
      </c>
      <c r="I99" s="20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4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9"/>
      <c r="Q99" s="209"/>
      <c r="R99" s="209"/>
      <c r="S99" s="207"/>
      <c r="T99" s="34"/>
      <c r="U99" s="34"/>
      <c r="V99" s="35" t="s">
        <v>66</v>
      </c>
      <c r="W99" s="202">
        <v>37</v>
      </c>
      <c r="X99" s="203">
        <f>IFERROR(IF(W99="","",W99),"")</f>
        <v>37</v>
      </c>
      <c r="Y99" s="36">
        <f>IFERROR(IF(W99="","",W99*0.0155),"")</f>
        <v>0.57350000000000001</v>
      </c>
      <c r="Z99" s="56"/>
      <c r="AA99" s="57"/>
      <c r="AE99" s="67"/>
      <c r="BB99" s="104" t="s">
        <v>1</v>
      </c>
      <c r="BL99" s="67">
        <f>IFERROR(W99*I99,"0")</f>
        <v>266.3852</v>
      </c>
      <c r="BM99" s="67">
        <f>IFERROR(X99*I99,"0")</f>
        <v>266.3852</v>
      </c>
      <c r="BN99" s="67">
        <f>IFERROR(W99/J99,"0")</f>
        <v>0.44047619047619047</v>
      </c>
      <c r="BO99" s="67">
        <f>IFERROR(X99/J99,"0")</f>
        <v>0.44047619047619047</v>
      </c>
    </row>
    <row r="100" spans="1:67" ht="27" customHeight="1" x14ac:dyDescent="0.25">
      <c r="A100" s="54" t="s">
        <v>160</v>
      </c>
      <c r="B100" s="54" t="s">
        <v>161</v>
      </c>
      <c r="C100" s="31">
        <v>4301070976</v>
      </c>
      <c r="D100" s="210">
        <v>4607111034144</v>
      </c>
      <c r="E100" s="207"/>
      <c r="F100" s="201">
        <v>0.9</v>
      </c>
      <c r="G100" s="32">
        <v>8</v>
      </c>
      <c r="H100" s="201">
        <v>7.2</v>
      </c>
      <c r="I100" s="20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9"/>
      <c r="Q100" s="209"/>
      <c r="R100" s="209"/>
      <c r="S100" s="207"/>
      <c r="T100" s="34"/>
      <c r="U100" s="34"/>
      <c r="V100" s="35" t="s">
        <v>66</v>
      </c>
      <c r="W100" s="202">
        <v>275</v>
      </c>
      <c r="X100" s="203">
        <f>IFERROR(IF(W100="","",W100),"")</f>
        <v>275</v>
      </c>
      <c r="Y100" s="36">
        <f>IFERROR(IF(W100="","",W100*0.0155),"")</f>
        <v>4.2625000000000002</v>
      </c>
      <c r="Z100" s="56"/>
      <c r="AA100" s="57"/>
      <c r="AE100" s="67"/>
      <c r="BB100" s="105" t="s">
        <v>1</v>
      </c>
      <c r="BL100" s="67">
        <f>IFERROR(W100*I100,"0")</f>
        <v>2058.65</v>
      </c>
      <c r="BM100" s="67">
        <f>IFERROR(X100*I100,"0")</f>
        <v>2058.65</v>
      </c>
      <c r="BN100" s="67">
        <f>IFERROR(W100/J100,"0")</f>
        <v>3.2738095238095237</v>
      </c>
      <c r="BO100" s="67">
        <f>IFERROR(X100/J100,"0")</f>
        <v>3.2738095238095237</v>
      </c>
    </row>
    <row r="101" spans="1:67" ht="27" customHeight="1" x14ac:dyDescent="0.25">
      <c r="A101" s="54" t="s">
        <v>162</v>
      </c>
      <c r="B101" s="54" t="s">
        <v>163</v>
      </c>
      <c r="C101" s="31">
        <v>4301070973</v>
      </c>
      <c r="D101" s="210">
        <v>4607111033987</v>
      </c>
      <c r="E101" s="207"/>
      <c r="F101" s="201">
        <v>0.43</v>
      </c>
      <c r="G101" s="32">
        <v>16</v>
      </c>
      <c r="H101" s="201">
        <v>6.88</v>
      </c>
      <c r="I101" s="20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40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9"/>
      <c r="Q101" s="209"/>
      <c r="R101" s="209"/>
      <c r="S101" s="207"/>
      <c r="T101" s="34"/>
      <c r="U101" s="34"/>
      <c r="V101" s="35" t="s">
        <v>66</v>
      </c>
      <c r="W101" s="202">
        <v>18</v>
      </c>
      <c r="X101" s="203">
        <f>IFERROR(IF(W101="","",W101),"")</f>
        <v>18</v>
      </c>
      <c r="Y101" s="36">
        <f>IFERROR(IF(W101="","",W101*0.0155),"")</f>
        <v>0.27900000000000003</v>
      </c>
      <c r="Z101" s="56"/>
      <c r="AA101" s="57"/>
      <c r="AE101" s="67"/>
      <c r="BB101" s="106" t="s">
        <v>1</v>
      </c>
      <c r="BL101" s="67">
        <f>IFERROR(W101*I101,"0")</f>
        <v>129.59280000000001</v>
      </c>
      <c r="BM101" s="67">
        <f>IFERROR(X101*I101,"0")</f>
        <v>129.59280000000001</v>
      </c>
      <c r="BN101" s="67">
        <f>IFERROR(W101/J101,"0")</f>
        <v>0.21428571428571427</v>
      </c>
      <c r="BO101" s="67">
        <f>IFERROR(X101/J101,"0")</f>
        <v>0.21428571428571427</v>
      </c>
    </row>
    <row r="102" spans="1:67" ht="27" customHeight="1" x14ac:dyDescent="0.25">
      <c r="A102" s="54" t="s">
        <v>164</v>
      </c>
      <c r="B102" s="54" t="s">
        <v>165</v>
      </c>
      <c r="C102" s="31">
        <v>4301070974</v>
      </c>
      <c r="D102" s="210">
        <v>4607111034151</v>
      </c>
      <c r="E102" s="207"/>
      <c r="F102" s="201">
        <v>0.9</v>
      </c>
      <c r="G102" s="32">
        <v>8</v>
      </c>
      <c r="H102" s="201">
        <v>7.2</v>
      </c>
      <c r="I102" s="20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9"/>
      <c r="Q102" s="209"/>
      <c r="R102" s="209"/>
      <c r="S102" s="207"/>
      <c r="T102" s="34"/>
      <c r="U102" s="34"/>
      <c r="V102" s="35" t="s">
        <v>66</v>
      </c>
      <c r="W102" s="202">
        <v>275</v>
      </c>
      <c r="X102" s="203">
        <f>IFERROR(IF(W102="","",W102),"")</f>
        <v>275</v>
      </c>
      <c r="Y102" s="36">
        <f>IFERROR(IF(W102="","",W102*0.0155),"")</f>
        <v>4.2625000000000002</v>
      </c>
      <c r="Z102" s="56"/>
      <c r="AA102" s="57"/>
      <c r="AE102" s="67"/>
      <c r="BB102" s="107" t="s">
        <v>1</v>
      </c>
      <c r="BL102" s="67">
        <f>IFERROR(W102*I102,"0")</f>
        <v>2058.65</v>
      </c>
      <c r="BM102" s="67">
        <f>IFERROR(X102*I102,"0")</f>
        <v>2058.65</v>
      </c>
      <c r="BN102" s="67">
        <f>IFERROR(W102/J102,"0")</f>
        <v>3.2738095238095237</v>
      </c>
      <c r="BO102" s="67">
        <f>IFERROR(X102/J102,"0")</f>
        <v>3.2738095238095237</v>
      </c>
    </row>
    <row r="103" spans="1:67" x14ac:dyDescent="0.2">
      <c r="A103" s="238"/>
      <c r="B103" s="229"/>
      <c r="C103" s="229"/>
      <c r="D103" s="229"/>
      <c r="E103" s="229"/>
      <c r="F103" s="229"/>
      <c r="G103" s="229"/>
      <c r="H103" s="229"/>
      <c r="I103" s="229"/>
      <c r="J103" s="229"/>
      <c r="K103" s="229"/>
      <c r="L103" s="229"/>
      <c r="M103" s="229"/>
      <c r="N103" s="239"/>
      <c r="O103" s="224" t="s">
        <v>67</v>
      </c>
      <c r="P103" s="225"/>
      <c r="Q103" s="225"/>
      <c r="R103" s="225"/>
      <c r="S103" s="225"/>
      <c r="T103" s="225"/>
      <c r="U103" s="226"/>
      <c r="V103" s="37" t="s">
        <v>66</v>
      </c>
      <c r="W103" s="204">
        <f>IFERROR(SUM(W99:W102),"0")</f>
        <v>605</v>
      </c>
      <c r="X103" s="204">
        <f>IFERROR(SUM(X99:X102),"0")</f>
        <v>605</v>
      </c>
      <c r="Y103" s="204">
        <f>IFERROR(IF(Y99="",0,Y99),"0")+IFERROR(IF(Y100="",0,Y100),"0")+IFERROR(IF(Y101="",0,Y101),"0")+IFERROR(IF(Y102="",0,Y102),"0")</f>
        <v>9.3775000000000013</v>
      </c>
      <c r="Z103" s="205"/>
      <c r="AA103" s="205"/>
    </row>
    <row r="104" spans="1:67" x14ac:dyDescent="0.2">
      <c r="A104" s="229"/>
      <c r="B104" s="229"/>
      <c r="C104" s="229"/>
      <c r="D104" s="229"/>
      <c r="E104" s="229"/>
      <c r="F104" s="229"/>
      <c r="G104" s="229"/>
      <c r="H104" s="229"/>
      <c r="I104" s="229"/>
      <c r="J104" s="229"/>
      <c r="K104" s="229"/>
      <c r="L104" s="229"/>
      <c r="M104" s="229"/>
      <c r="N104" s="239"/>
      <c r="O104" s="224" t="s">
        <v>67</v>
      </c>
      <c r="P104" s="225"/>
      <c r="Q104" s="225"/>
      <c r="R104" s="225"/>
      <c r="S104" s="225"/>
      <c r="T104" s="225"/>
      <c r="U104" s="226"/>
      <c r="V104" s="37" t="s">
        <v>68</v>
      </c>
      <c r="W104" s="204">
        <f>IFERROR(SUMPRODUCT(W99:W102*H99:H102),"0")</f>
        <v>4338.3999999999996</v>
      </c>
      <c r="X104" s="204">
        <f>IFERROR(SUMPRODUCT(X99:X102*H99:H102),"0")</f>
        <v>4338.3999999999996</v>
      </c>
      <c r="Y104" s="37"/>
      <c r="Z104" s="205"/>
      <c r="AA104" s="205"/>
    </row>
    <row r="105" spans="1:67" ht="16.5" hidden="1" customHeight="1" x14ac:dyDescent="0.25">
      <c r="A105" s="241" t="s">
        <v>166</v>
      </c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196"/>
      <c r="AA105" s="196"/>
    </row>
    <row r="106" spans="1:67" ht="14.25" hidden="1" customHeight="1" x14ac:dyDescent="0.25">
      <c r="A106" s="228" t="s">
        <v>127</v>
      </c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195"/>
      <c r="AA106" s="195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0">
        <v>4607111034014</v>
      </c>
      <c r="E107" s="207"/>
      <c r="F107" s="201">
        <v>0.25</v>
      </c>
      <c r="G107" s="32">
        <v>12</v>
      </c>
      <c r="H107" s="201">
        <v>3</v>
      </c>
      <c r="I107" s="20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4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9"/>
      <c r="Q107" s="209"/>
      <c r="R107" s="209"/>
      <c r="S107" s="207"/>
      <c r="T107" s="34"/>
      <c r="U107" s="34"/>
      <c r="V107" s="35" t="s">
        <v>66</v>
      </c>
      <c r="W107" s="202">
        <v>63</v>
      </c>
      <c r="X107" s="203">
        <f>IFERROR(IF(W107="","",W107),"")</f>
        <v>63</v>
      </c>
      <c r="Y107" s="36">
        <f>IFERROR(IF(W107="","",W107*0.01788),"")</f>
        <v>1.1264400000000001</v>
      </c>
      <c r="Z107" s="56"/>
      <c r="AA107" s="57"/>
      <c r="AE107" s="67"/>
      <c r="BB107" s="108" t="s">
        <v>75</v>
      </c>
      <c r="BL107" s="67">
        <f>IFERROR(W107*I107,"0")</f>
        <v>233.32679999999999</v>
      </c>
      <c r="BM107" s="67">
        <f>IFERROR(X107*I107,"0")</f>
        <v>233.32679999999999</v>
      </c>
      <c r="BN107" s="67">
        <f>IFERROR(W107/J107,"0")</f>
        <v>0.9</v>
      </c>
      <c r="BO107" s="67">
        <f>IFERROR(X107/J107,"0")</f>
        <v>0.9</v>
      </c>
    </row>
    <row r="108" spans="1:67" ht="27" customHeight="1" x14ac:dyDescent="0.25">
      <c r="A108" s="54" t="s">
        <v>169</v>
      </c>
      <c r="B108" s="54" t="s">
        <v>170</v>
      </c>
      <c r="C108" s="31">
        <v>4301135117</v>
      </c>
      <c r="D108" s="210">
        <v>4607111033994</v>
      </c>
      <c r="E108" s="207"/>
      <c r="F108" s="201">
        <v>0.25</v>
      </c>
      <c r="G108" s="32">
        <v>12</v>
      </c>
      <c r="H108" s="201">
        <v>3</v>
      </c>
      <c r="I108" s="20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22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9"/>
      <c r="Q108" s="209"/>
      <c r="R108" s="209"/>
      <c r="S108" s="207"/>
      <c r="T108" s="34"/>
      <c r="U108" s="34"/>
      <c r="V108" s="35" t="s">
        <v>66</v>
      </c>
      <c r="W108" s="202">
        <v>95</v>
      </c>
      <c r="X108" s="203">
        <f>IFERROR(IF(W108="","",W108),"")</f>
        <v>95</v>
      </c>
      <c r="Y108" s="36">
        <f>IFERROR(IF(W108="","",W108*0.01788),"")</f>
        <v>1.6986000000000001</v>
      </c>
      <c r="Z108" s="56"/>
      <c r="AA108" s="57"/>
      <c r="AE108" s="67"/>
      <c r="BB108" s="109" t="s">
        <v>75</v>
      </c>
      <c r="BL108" s="67">
        <f>IFERROR(W108*I108,"0")</f>
        <v>351.84199999999998</v>
      </c>
      <c r="BM108" s="67">
        <f>IFERROR(X108*I108,"0")</f>
        <v>351.84199999999998</v>
      </c>
      <c r="BN108" s="67">
        <f>IFERROR(W108/J108,"0")</f>
        <v>1.3571428571428572</v>
      </c>
      <c r="BO108" s="67">
        <f>IFERROR(X108/J108,"0")</f>
        <v>1.3571428571428572</v>
      </c>
    </row>
    <row r="109" spans="1:67" ht="27" hidden="1" customHeight="1" x14ac:dyDescent="0.25">
      <c r="A109" s="54" t="s">
        <v>171</v>
      </c>
      <c r="B109" s="54" t="s">
        <v>172</v>
      </c>
      <c r="C109" s="31">
        <v>4301135151</v>
      </c>
      <c r="D109" s="210">
        <v>4607111033994</v>
      </c>
      <c r="E109" s="207"/>
      <c r="F109" s="201">
        <v>0.25</v>
      </c>
      <c r="G109" s="32">
        <v>6</v>
      </c>
      <c r="H109" s="201">
        <v>1.5</v>
      </c>
      <c r="I109" s="201">
        <v>1.9218</v>
      </c>
      <c r="J109" s="32">
        <v>126</v>
      </c>
      <c r="K109" s="32" t="s">
        <v>74</v>
      </c>
      <c r="L109" s="33" t="s">
        <v>65</v>
      </c>
      <c r="M109" s="33"/>
      <c r="N109" s="32">
        <v>180</v>
      </c>
      <c r="O109" s="335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9"/>
      <c r="Q109" s="209"/>
      <c r="R109" s="209"/>
      <c r="S109" s="207"/>
      <c r="T109" s="34"/>
      <c r="U109" s="34"/>
      <c r="V109" s="35" t="s">
        <v>66</v>
      </c>
      <c r="W109" s="202">
        <v>0</v>
      </c>
      <c r="X109" s="203">
        <f>IFERROR(IF(W109="","",W109),"")</f>
        <v>0</v>
      </c>
      <c r="Y109" s="36">
        <f>IFERROR(IF(W109="","",W109*0.00936),"")</f>
        <v>0</v>
      </c>
      <c r="Z109" s="56"/>
      <c r="AA109" s="57"/>
      <c r="AE109" s="67"/>
      <c r="BB109" s="110" t="s">
        <v>75</v>
      </c>
      <c r="BL109" s="67">
        <f>IFERROR(W109*I109,"0")</f>
        <v>0</v>
      </c>
      <c r="BM109" s="67">
        <f>IFERROR(X109*I109,"0")</f>
        <v>0</v>
      </c>
      <c r="BN109" s="67">
        <f>IFERROR(W109/J109,"0")</f>
        <v>0</v>
      </c>
      <c r="BO109" s="67">
        <f>IFERROR(X109/J109,"0")</f>
        <v>0</v>
      </c>
    </row>
    <row r="110" spans="1:67" ht="27" hidden="1" customHeight="1" x14ac:dyDescent="0.25">
      <c r="A110" s="54" t="s">
        <v>169</v>
      </c>
      <c r="B110" s="54" t="s">
        <v>173</v>
      </c>
      <c r="C110" s="31">
        <v>4301135299</v>
      </c>
      <c r="D110" s="210">
        <v>4607111033994</v>
      </c>
      <c r="E110" s="207"/>
      <c r="F110" s="201">
        <v>0.25</v>
      </c>
      <c r="G110" s="32">
        <v>12</v>
      </c>
      <c r="H110" s="201">
        <v>3</v>
      </c>
      <c r="I110" s="201">
        <v>3.7035999999999998</v>
      </c>
      <c r="J110" s="32">
        <v>70</v>
      </c>
      <c r="K110" s="32" t="s">
        <v>74</v>
      </c>
      <c r="L110" s="33" t="s">
        <v>65</v>
      </c>
      <c r="M110" s="33"/>
      <c r="N110" s="32">
        <v>180</v>
      </c>
      <c r="O110" s="41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9"/>
      <c r="Q110" s="209"/>
      <c r="R110" s="209"/>
      <c r="S110" s="207"/>
      <c r="T110" s="34"/>
      <c r="U110" s="34"/>
      <c r="V110" s="35" t="s">
        <v>66</v>
      </c>
      <c r="W110" s="202">
        <v>0</v>
      </c>
      <c r="X110" s="203">
        <f>IFERROR(IF(W110="","",W110),"")</f>
        <v>0</v>
      </c>
      <c r="Y110" s="36">
        <f>IFERROR(IF(W110="","",W110*0.01788),"")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x14ac:dyDescent="0.2">
      <c r="A111" s="238"/>
      <c r="B111" s="229"/>
      <c r="C111" s="229"/>
      <c r="D111" s="229"/>
      <c r="E111" s="229"/>
      <c r="F111" s="229"/>
      <c r="G111" s="229"/>
      <c r="H111" s="229"/>
      <c r="I111" s="229"/>
      <c r="J111" s="229"/>
      <c r="K111" s="229"/>
      <c r="L111" s="229"/>
      <c r="M111" s="229"/>
      <c r="N111" s="239"/>
      <c r="O111" s="224" t="s">
        <v>67</v>
      </c>
      <c r="P111" s="225"/>
      <c r="Q111" s="225"/>
      <c r="R111" s="225"/>
      <c r="S111" s="225"/>
      <c r="T111" s="225"/>
      <c r="U111" s="226"/>
      <c r="V111" s="37" t="s">
        <v>66</v>
      </c>
      <c r="W111" s="204">
        <f>IFERROR(SUM(W107:W110),"0")</f>
        <v>158</v>
      </c>
      <c r="X111" s="204">
        <f>IFERROR(SUM(X107:X110),"0")</f>
        <v>158</v>
      </c>
      <c r="Y111" s="204">
        <f>IFERROR(IF(Y107="",0,Y107),"0")+IFERROR(IF(Y108="",0,Y108),"0")+IFERROR(IF(Y109="",0,Y109),"0")+IFERROR(IF(Y110="",0,Y110),"0")</f>
        <v>2.8250400000000004</v>
      </c>
      <c r="Z111" s="205"/>
      <c r="AA111" s="205"/>
    </row>
    <row r="112" spans="1:67" x14ac:dyDescent="0.2">
      <c r="A112" s="229"/>
      <c r="B112" s="229"/>
      <c r="C112" s="229"/>
      <c r="D112" s="229"/>
      <c r="E112" s="229"/>
      <c r="F112" s="229"/>
      <c r="G112" s="229"/>
      <c r="H112" s="229"/>
      <c r="I112" s="229"/>
      <c r="J112" s="229"/>
      <c r="K112" s="229"/>
      <c r="L112" s="229"/>
      <c r="M112" s="229"/>
      <c r="N112" s="239"/>
      <c r="O112" s="224" t="s">
        <v>67</v>
      </c>
      <c r="P112" s="225"/>
      <c r="Q112" s="225"/>
      <c r="R112" s="225"/>
      <c r="S112" s="225"/>
      <c r="T112" s="225"/>
      <c r="U112" s="226"/>
      <c r="V112" s="37" t="s">
        <v>68</v>
      </c>
      <c r="W112" s="204">
        <f>IFERROR(SUMPRODUCT(W107:W110*H107:H110),"0")</f>
        <v>474</v>
      </c>
      <c r="X112" s="204">
        <f>IFERROR(SUMPRODUCT(X107:X110*H107:H110),"0")</f>
        <v>474</v>
      </c>
      <c r="Y112" s="37"/>
      <c r="Z112" s="205"/>
      <c r="AA112" s="205"/>
    </row>
    <row r="113" spans="1:67" ht="16.5" hidden="1" customHeight="1" x14ac:dyDescent="0.25">
      <c r="A113" s="241" t="s">
        <v>174</v>
      </c>
      <c r="B113" s="229"/>
      <c r="C113" s="229"/>
      <c r="D113" s="229"/>
      <c r="E113" s="229"/>
      <c r="F113" s="229"/>
      <c r="G113" s="229"/>
      <c r="H113" s="229"/>
      <c r="I113" s="229"/>
      <c r="J113" s="229"/>
      <c r="K113" s="229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196"/>
      <c r="AA113" s="196"/>
    </row>
    <row r="114" spans="1:67" ht="14.25" hidden="1" customHeight="1" x14ac:dyDescent="0.25">
      <c r="A114" s="228" t="s">
        <v>127</v>
      </c>
      <c r="B114" s="229"/>
      <c r="C114" s="229"/>
      <c r="D114" s="229"/>
      <c r="E114" s="229"/>
      <c r="F114" s="229"/>
      <c r="G114" s="229"/>
      <c r="H114" s="229"/>
      <c r="I114" s="229"/>
      <c r="J114" s="229"/>
      <c r="K114" s="229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195"/>
      <c r="AA114" s="195"/>
    </row>
    <row r="115" spans="1:67" ht="16.5" hidden="1" customHeight="1" x14ac:dyDescent="0.25">
      <c r="A115" s="54" t="s">
        <v>175</v>
      </c>
      <c r="B115" s="54" t="s">
        <v>176</v>
      </c>
      <c r="C115" s="31">
        <v>4301135145</v>
      </c>
      <c r="D115" s="210">
        <v>4607111034199</v>
      </c>
      <c r="E115" s="207"/>
      <c r="F115" s="201">
        <v>0.25</v>
      </c>
      <c r="G115" s="32">
        <v>6</v>
      </c>
      <c r="H115" s="201">
        <v>1.5</v>
      </c>
      <c r="I115" s="201">
        <v>1.9218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92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5" s="209"/>
      <c r="Q115" s="209"/>
      <c r="R115" s="209"/>
      <c r="S115" s="207"/>
      <c r="T115" s="34"/>
      <c r="U115" s="34"/>
      <c r="V115" s="35" t="s">
        <v>66</v>
      </c>
      <c r="W115" s="202">
        <v>0</v>
      </c>
      <c r="X115" s="203">
        <f>IFERROR(IF(W115="","",W115),"")</f>
        <v>0</v>
      </c>
      <c r="Y115" s="36">
        <f>IFERROR(IF(W115="","",W115*0.00936),"")</f>
        <v>0</v>
      </c>
      <c r="Z115" s="56"/>
      <c r="AA115" s="57"/>
      <c r="AE115" s="67"/>
      <c r="BB115" s="112" t="s">
        <v>75</v>
      </c>
      <c r="BL115" s="67">
        <f>IFERROR(W115*I115,"0")</f>
        <v>0</v>
      </c>
      <c r="BM115" s="67">
        <f>IFERROR(X115*I115,"0")</f>
        <v>0</v>
      </c>
      <c r="BN115" s="67">
        <f>IFERROR(W115/J115,"0")</f>
        <v>0</v>
      </c>
      <c r="BO115" s="67">
        <f>IFERROR(X115/J115,"0")</f>
        <v>0</v>
      </c>
    </row>
    <row r="116" spans="1:67" ht="16.5" customHeight="1" x14ac:dyDescent="0.25">
      <c r="A116" s="54" t="s">
        <v>177</v>
      </c>
      <c r="B116" s="54" t="s">
        <v>178</v>
      </c>
      <c r="C116" s="31">
        <v>4301135112</v>
      </c>
      <c r="D116" s="210">
        <v>4607111034199</v>
      </c>
      <c r="E116" s="207"/>
      <c r="F116" s="201">
        <v>0.25</v>
      </c>
      <c r="G116" s="32">
        <v>12</v>
      </c>
      <c r="H116" s="201">
        <v>3</v>
      </c>
      <c r="I116" s="201">
        <v>3.7035999999999998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2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6" s="209"/>
      <c r="Q116" s="209"/>
      <c r="R116" s="209"/>
      <c r="S116" s="207"/>
      <c r="T116" s="34"/>
      <c r="U116" s="34"/>
      <c r="V116" s="35" t="s">
        <v>66</v>
      </c>
      <c r="W116" s="202">
        <v>160</v>
      </c>
      <c r="X116" s="203">
        <f>IFERROR(IF(W116="","",W116),"")</f>
        <v>160</v>
      </c>
      <c r="Y116" s="36">
        <f>IFERROR(IF(W116="","",W116*0.01788),"")</f>
        <v>2.8608000000000002</v>
      </c>
      <c r="Z116" s="56"/>
      <c r="AA116" s="57"/>
      <c r="AE116" s="67"/>
      <c r="BB116" s="113" t="s">
        <v>75</v>
      </c>
      <c r="BL116" s="67">
        <f>IFERROR(W116*I116,"0")</f>
        <v>592.57600000000002</v>
      </c>
      <c r="BM116" s="67">
        <f>IFERROR(X116*I116,"0")</f>
        <v>592.57600000000002</v>
      </c>
      <c r="BN116" s="67">
        <f>IFERROR(W116/J116,"0")</f>
        <v>2.2857142857142856</v>
      </c>
      <c r="BO116" s="67">
        <f>IFERROR(X116/J116,"0")</f>
        <v>2.2857142857142856</v>
      </c>
    </row>
    <row r="117" spans="1:67" x14ac:dyDescent="0.2">
      <c r="A117" s="238"/>
      <c r="B117" s="229"/>
      <c r="C117" s="229"/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39"/>
      <c r="O117" s="224" t="s">
        <v>67</v>
      </c>
      <c r="P117" s="225"/>
      <c r="Q117" s="225"/>
      <c r="R117" s="225"/>
      <c r="S117" s="225"/>
      <c r="T117" s="225"/>
      <c r="U117" s="226"/>
      <c r="V117" s="37" t="s">
        <v>66</v>
      </c>
      <c r="W117" s="204">
        <f>IFERROR(SUM(W115:W116),"0")</f>
        <v>160</v>
      </c>
      <c r="X117" s="204">
        <f>IFERROR(SUM(X115:X116),"0")</f>
        <v>160</v>
      </c>
      <c r="Y117" s="204">
        <f>IFERROR(IF(Y115="",0,Y115),"0")+IFERROR(IF(Y116="",0,Y116),"0")</f>
        <v>2.8608000000000002</v>
      </c>
      <c r="Z117" s="205"/>
      <c r="AA117" s="205"/>
    </row>
    <row r="118" spans="1:67" x14ac:dyDescent="0.2">
      <c r="A118" s="229"/>
      <c r="B118" s="229"/>
      <c r="C118" s="229"/>
      <c r="D118" s="229"/>
      <c r="E118" s="229"/>
      <c r="F118" s="229"/>
      <c r="G118" s="229"/>
      <c r="H118" s="229"/>
      <c r="I118" s="229"/>
      <c r="J118" s="229"/>
      <c r="K118" s="229"/>
      <c r="L118" s="229"/>
      <c r="M118" s="229"/>
      <c r="N118" s="239"/>
      <c r="O118" s="224" t="s">
        <v>67</v>
      </c>
      <c r="P118" s="225"/>
      <c r="Q118" s="225"/>
      <c r="R118" s="225"/>
      <c r="S118" s="225"/>
      <c r="T118" s="225"/>
      <c r="U118" s="226"/>
      <c r="V118" s="37" t="s">
        <v>68</v>
      </c>
      <c r="W118" s="204">
        <f>IFERROR(SUMPRODUCT(W115:W116*H115:H116),"0")</f>
        <v>480</v>
      </c>
      <c r="X118" s="204">
        <f>IFERROR(SUMPRODUCT(X115:X116*H115:H116),"0")</f>
        <v>480</v>
      </c>
      <c r="Y118" s="37"/>
      <c r="Z118" s="205"/>
      <c r="AA118" s="205"/>
    </row>
    <row r="119" spans="1:67" ht="16.5" hidden="1" customHeight="1" x14ac:dyDescent="0.25">
      <c r="A119" s="241" t="s">
        <v>179</v>
      </c>
      <c r="B119" s="229"/>
      <c r="C119" s="229"/>
      <c r="D119" s="229"/>
      <c r="E119" s="229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196"/>
      <c r="AA119" s="196"/>
    </row>
    <row r="120" spans="1:67" ht="14.25" hidden="1" customHeight="1" x14ac:dyDescent="0.25">
      <c r="A120" s="228" t="s">
        <v>127</v>
      </c>
      <c r="B120" s="229"/>
      <c r="C120" s="229"/>
      <c r="D120" s="229"/>
      <c r="E120" s="229"/>
      <c r="F120" s="229"/>
      <c r="G120" s="229"/>
      <c r="H120" s="229"/>
      <c r="I120" s="229"/>
      <c r="J120" s="229"/>
      <c r="K120" s="229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195"/>
      <c r="AA120" s="195"/>
    </row>
    <row r="121" spans="1:67" ht="27" hidden="1" customHeight="1" x14ac:dyDescent="0.25">
      <c r="A121" s="54" t="s">
        <v>180</v>
      </c>
      <c r="B121" s="54" t="s">
        <v>181</v>
      </c>
      <c r="C121" s="31">
        <v>4301130006</v>
      </c>
      <c r="D121" s="210">
        <v>4607111034670</v>
      </c>
      <c r="E121" s="207"/>
      <c r="F121" s="201">
        <v>3</v>
      </c>
      <c r="G121" s="32">
        <v>1</v>
      </c>
      <c r="H121" s="201">
        <v>3</v>
      </c>
      <c r="I121" s="201">
        <v>3.1949999999999998</v>
      </c>
      <c r="J121" s="32">
        <v>126</v>
      </c>
      <c r="K121" s="32" t="s">
        <v>74</v>
      </c>
      <c r="L121" s="33" t="s">
        <v>65</v>
      </c>
      <c r="M121" s="33"/>
      <c r="N121" s="32">
        <v>180</v>
      </c>
      <c r="O121" s="3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1" s="209"/>
      <c r="Q121" s="209"/>
      <c r="R121" s="209"/>
      <c r="S121" s="207"/>
      <c r="T121" s="34"/>
      <c r="U121" s="34"/>
      <c r="V121" s="35" t="s">
        <v>66</v>
      </c>
      <c r="W121" s="202">
        <v>0</v>
      </c>
      <c r="X121" s="203">
        <f>IFERROR(IF(W121="","",W121),"")</f>
        <v>0</v>
      </c>
      <c r="Y121" s="36">
        <f>IFERROR(IF(W121="","",W121*0.00936),"")</f>
        <v>0</v>
      </c>
      <c r="Z121" s="56" t="s">
        <v>182</v>
      </c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hidden="1" customHeight="1" x14ac:dyDescent="0.25">
      <c r="A122" s="54" t="s">
        <v>183</v>
      </c>
      <c r="B122" s="54" t="s">
        <v>184</v>
      </c>
      <c r="C122" s="31">
        <v>4301130003</v>
      </c>
      <c r="D122" s="210">
        <v>4607111034687</v>
      </c>
      <c r="E122" s="207"/>
      <c r="F122" s="201">
        <v>3</v>
      </c>
      <c r="G122" s="32">
        <v>1</v>
      </c>
      <c r="H122" s="201">
        <v>3</v>
      </c>
      <c r="I122" s="201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1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2" s="209"/>
      <c r="Q122" s="209"/>
      <c r="R122" s="209"/>
      <c r="S122" s="207"/>
      <c r="T122" s="34"/>
      <c r="U122" s="34"/>
      <c r="V122" s="35" t="s">
        <v>66</v>
      </c>
      <c r="W122" s="202">
        <v>0</v>
      </c>
      <c r="X122" s="203">
        <f>IFERROR(IF(W122="","",W122),"")</f>
        <v>0</v>
      </c>
      <c r="Y122" s="36">
        <f>IFERROR(IF(W122="","",W122*0.00936),"")</f>
        <v>0</v>
      </c>
      <c r="Z122" s="56" t="s">
        <v>182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customHeight="1" x14ac:dyDescent="0.25">
      <c r="A123" s="54" t="s">
        <v>185</v>
      </c>
      <c r="B123" s="54" t="s">
        <v>186</v>
      </c>
      <c r="C123" s="31">
        <v>4301135181</v>
      </c>
      <c r="D123" s="210">
        <v>4607111034380</v>
      </c>
      <c r="E123" s="207"/>
      <c r="F123" s="201">
        <v>0.25</v>
      </c>
      <c r="G123" s="32">
        <v>12</v>
      </c>
      <c r="H123" s="201">
        <v>3</v>
      </c>
      <c r="I123" s="201">
        <v>3.28</v>
      </c>
      <c r="J123" s="32">
        <v>70</v>
      </c>
      <c r="K123" s="32" t="s">
        <v>74</v>
      </c>
      <c r="L123" s="33" t="s">
        <v>65</v>
      </c>
      <c r="M123" s="33"/>
      <c r="N123" s="32">
        <v>180</v>
      </c>
      <c r="O123" s="41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3" s="209"/>
      <c r="Q123" s="209"/>
      <c r="R123" s="209"/>
      <c r="S123" s="207"/>
      <c r="T123" s="34"/>
      <c r="U123" s="34"/>
      <c r="V123" s="35" t="s">
        <v>66</v>
      </c>
      <c r="W123" s="202">
        <v>33</v>
      </c>
      <c r="X123" s="203">
        <f>IFERROR(IF(W123="","",W123),"")</f>
        <v>33</v>
      </c>
      <c r="Y123" s="36">
        <f>IFERROR(IF(W123="","",W123*0.01788),"")</f>
        <v>0.59004000000000001</v>
      </c>
      <c r="Z123" s="56"/>
      <c r="AA123" s="57"/>
      <c r="AE123" s="67"/>
      <c r="BB123" s="116" t="s">
        <v>75</v>
      </c>
      <c r="BL123" s="67">
        <f>IFERROR(W123*I123,"0")</f>
        <v>108.24</v>
      </c>
      <c r="BM123" s="67">
        <f>IFERROR(X123*I123,"0")</f>
        <v>108.24</v>
      </c>
      <c r="BN123" s="67">
        <f>IFERROR(W123/J123,"0")</f>
        <v>0.47142857142857142</v>
      </c>
      <c r="BO123" s="67">
        <f>IFERROR(X123/J123,"0")</f>
        <v>0.47142857142857142</v>
      </c>
    </row>
    <row r="124" spans="1:67" ht="27" customHeight="1" x14ac:dyDescent="0.25">
      <c r="A124" s="54" t="s">
        <v>187</v>
      </c>
      <c r="B124" s="54" t="s">
        <v>188</v>
      </c>
      <c r="C124" s="31">
        <v>4301135180</v>
      </c>
      <c r="D124" s="210">
        <v>4607111034397</v>
      </c>
      <c r="E124" s="207"/>
      <c r="F124" s="201">
        <v>0.25</v>
      </c>
      <c r="G124" s="32">
        <v>12</v>
      </c>
      <c r="H124" s="201">
        <v>3</v>
      </c>
      <c r="I124" s="201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23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4" s="209"/>
      <c r="Q124" s="209"/>
      <c r="R124" s="209"/>
      <c r="S124" s="207"/>
      <c r="T124" s="34"/>
      <c r="U124" s="34"/>
      <c r="V124" s="35" t="s">
        <v>66</v>
      </c>
      <c r="W124" s="202">
        <v>21</v>
      </c>
      <c r="X124" s="203">
        <f>IFERROR(IF(W124="","",W124),"")</f>
        <v>21</v>
      </c>
      <c r="Y124" s="36">
        <f>IFERROR(IF(W124="","",W124*0.01788),"")</f>
        <v>0.37547999999999998</v>
      </c>
      <c r="Z124" s="56"/>
      <c r="AA124" s="57"/>
      <c r="AE124" s="67"/>
      <c r="BB124" s="117" t="s">
        <v>75</v>
      </c>
      <c r="BL124" s="67">
        <f>IFERROR(W124*I124,"0")</f>
        <v>68.88</v>
      </c>
      <c r="BM124" s="67">
        <f>IFERROR(X124*I124,"0")</f>
        <v>68.88</v>
      </c>
      <c r="BN124" s="67">
        <f>IFERROR(W124/J124,"0")</f>
        <v>0.3</v>
      </c>
      <c r="BO124" s="67">
        <f>IFERROR(X124/J124,"0")</f>
        <v>0.3</v>
      </c>
    </row>
    <row r="125" spans="1:67" x14ac:dyDescent="0.2">
      <c r="A125" s="238"/>
      <c r="B125" s="229"/>
      <c r="C125" s="229"/>
      <c r="D125" s="229"/>
      <c r="E125" s="229"/>
      <c r="F125" s="229"/>
      <c r="G125" s="229"/>
      <c r="H125" s="229"/>
      <c r="I125" s="229"/>
      <c r="J125" s="229"/>
      <c r="K125" s="229"/>
      <c r="L125" s="229"/>
      <c r="M125" s="229"/>
      <c r="N125" s="239"/>
      <c r="O125" s="224" t="s">
        <v>67</v>
      </c>
      <c r="P125" s="225"/>
      <c r="Q125" s="225"/>
      <c r="R125" s="225"/>
      <c r="S125" s="225"/>
      <c r="T125" s="225"/>
      <c r="U125" s="226"/>
      <c r="V125" s="37" t="s">
        <v>66</v>
      </c>
      <c r="W125" s="204">
        <f>IFERROR(SUM(W121:W124),"0")</f>
        <v>54</v>
      </c>
      <c r="X125" s="204">
        <f>IFERROR(SUM(X121:X124),"0")</f>
        <v>54</v>
      </c>
      <c r="Y125" s="204">
        <f>IFERROR(IF(Y121="",0,Y121),"0")+IFERROR(IF(Y122="",0,Y122),"0")+IFERROR(IF(Y123="",0,Y123),"0")+IFERROR(IF(Y124="",0,Y124),"0")</f>
        <v>0.96551999999999993</v>
      </c>
      <c r="Z125" s="205"/>
      <c r="AA125" s="205"/>
    </row>
    <row r="126" spans="1:67" x14ac:dyDescent="0.2">
      <c r="A126" s="229"/>
      <c r="B126" s="229"/>
      <c r="C126" s="229"/>
      <c r="D126" s="229"/>
      <c r="E126" s="229"/>
      <c r="F126" s="229"/>
      <c r="G126" s="229"/>
      <c r="H126" s="229"/>
      <c r="I126" s="229"/>
      <c r="J126" s="229"/>
      <c r="K126" s="229"/>
      <c r="L126" s="229"/>
      <c r="M126" s="229"/>
      <c r="N126" s="239"/>
      <c r="O126" s="224" t="s">
        <v>67</v>
      </c>
      <c r="P126" s="225"/>
      <c r="Q126" s="225"/>
      <c r="R126" s="225"/>
      <c r="S126" s="225"/>
      <c r="T126" s="225"/>
      <c r="U126" s="226"/>
      <c r="V126" s="37" t="s">
        <v>68</v>
      </c>
      <c r="W126" s="204">
        <f>IFERROR(SUMPRODUCT(W121:W124*H121:H124),"0")</f>
        <v>162</v>
      </c>
      <c r="X126" s="204">
        <f>IFERROR(SUMPRODUCT(X121:X124*H121:H124),"0")</f>
        <v>162</v>
      </c>
      <c r="Y126" s="37"/>
      <c r="Z126" s="205"/>
      <c r="AA126" s="205"/>
    </row>
    <row r="127" spans="1:67" ht="16.5" hidden="1" customHeight="1" x14ac:dyDescent="0.25">
      <c r="A127" s="241" t="s">
        <v>189</v>
      </c>
      <c r="B127" s="229"/>
      <c r="C127" s="229"/>
      <c r="D127" s="229"/>
      <c r="E127" s="229"/>
      <c r="F127" s="229"/>
      <c r="G127" s="229"/>
      <c r="H127" s="229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196"/>
      <c r="AA127" s="196"/>
    </row>
    <row r="128" spans="1:67" ht="14.25" hidden="1" customHeight="1" x14ac:dyDescent="0.25">
      <c r="A128" s="228" t="s">
        <v>127</v>
      </c>
      <c r="B128" s="229"/>
      <c r="C128" s="229"/>
      <c r="D128" s="229"/>
      <c r="E128" s="229"/>
      <c r="F128" s="229"/>
      <c r="G128" s="229"/>
      <c r="H128" s="229"/>
      <c r="I128" s="229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195"/>
      <c r="AA128" s="195"/>
    </row>
    <row r="129" spans="1:67" ht="27" customHeight="1" x14ac:dyDescent="0.25">
      <c r="A129" s="54" t="s">
        <v>190</v>
      </c>
      <c r="B129" s="54" t="s">
        <v>191</v>
      </c>
      <c r="C129" s="31">
        <v>4301135134</v>
      </c>
      <c r="D129" s="210">
        <v>4607111035806</v>
      </c>
      <c r="E129" s="207"/>
      <c r="F129" s="201">
        <v>0.25</v>
      </c>
      <c r="G129" s="32">
        <v>12</v>
      </c>
      <c r="H129" s="201">
        <v>3</v>
      </c>
      <c r="I129" s="201">
        <v>3.7035999999999998</v>
      </c>
      <c r="J129" s="32">
        <v>70</v>
      </c>
      <c r="K129" s="32" t="s">
        <v>74</v>
      </c>
      <c r="L129" s="33" t="s">
        <v>65</v>
      </c>
      <c r="M129" s="33"/>
      <c r="N129" s="32">
        <v>180</v>
      </c>
      <c r="O129" s="31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9" s="209"/>
      <c r="Q129" s="209"/>
      <c r="R129" s="209"/>
      <c r="S129" s="207"/>
      <c r="T129" s="34"/>
      <c r="U129" s="34"/>
      <c r="V129" s="35" t="s">
        <v>66</v>
      </c>
      <c r="W129" s="202">
        <v>18</v>
      </c>
      <c r="X129" s="203">
        <f>IFERROR(IF(W129="","",W129),"")</f>
        <v>18</v>
      </c>
      <c r="Y129" s="36">
        <f>IFERROR(IF(W129="","",W129*0.01788),"")</f>
        <v>0.32184000000000001</v>
      </c>
      <c r="Z129" s="56"/>
      <c r="AA129" s="57"/>
      <c r="AE129" s="67"/>
      <c r="BB129" s="118" t="s">
        <v>75</v>
      </c>
      <c r="BL129" s="67">
        <f>IFERROR(W129*I129,"0")</f>
        <v>66.6648</v>
      </c>
      <c r="BM129" s="67">
        <f>IFERROR(X129*I129,"0")</f>
        <v>66.6648</v>
      </c>
      <c r="BN129" s="67">
        <f>IFERROR(W129/J129,"0")</f>
        <v>0.25714285714285712</v>
      </c>
      <c r="BO129" s="67">
        <f>IFERROR(X129/J129,"0")</f>
        <v>0.25714285714285712</v>
      </c>
    </row>
    <row r="130" spans="1:67" x14ac:dyDescent="0.2">
      <c r="A130" s="238"/>
      <c r="B130" s="229"/>
      <c r="C130" s="229"/>
      <c r="D130" s="229"/>
      <c r="E130" s="229"/>
      <c r="F130" s="229"/>
      <c r="G130" s="229"/>
      <c r="H130" s="229"/>
      <c r="I130" s="229"/>
      <c r="J130" s="229"/>
      <c r="K130" s="229"/>
      <c r="L130" s="229"/>
      <c r="M130" s="229"/>
      <c r="N130" s="239"/>
      <c r="O130" s="224" t="s">
        <v>67</v>
      </c>
      <c r="P130" s="225"/>
      <c r="Q130" s="225"/>
      <c r="R130" s="225"/>
      <c r="S130" s="225"/>
      <c r="T130" s="225"/>
      <c r="U130" s="226"/>
      <c r="V130" s="37" t="s">
        <v>66</v>
      </c>
      <c r="W130" s="204">
        <f>IFERROR(SUM(W129:W129),"0")</f>
        <v>18</v>
      </c>
      <c r="X130" s="204">
        <f>IFERROR(SUM(X129:X129),"0")</f>
        <v>18</v>
      </c>
      <c r="Y130" s="204">
        <f>IFERROR(IF(Y129="",0,Y129),"0")</f>
        <v>0.32184000000000001</v>
      </c>
      <c r="Z130" s="205"/>
      <c r="AA130" s="205"/>
    </row>
    <row r="131" spans="1:67" x14ac:dyDescent="0.2">
      <c r="A131" s="229"/>
      <c r="B131" s="229"/>
      <c r="C131" s="229"/>
      <c r="D131" s="229"/>
      <c r="E131" s="229"/>
      <c r="F131" s="229"/>
      <c r="G131" s="229"/>
      <c r="H131" s="229"/>
      <c r="I131" s="229"/>
      <c r="J131" s="229"/>
      <c r="K131" s="229"/>
      <c r="L131" s="229"/>
      <c r="M131" s="229"/>
      <c r="N131" s="239"/>
      <c r="O131" s="224" t="s">
        <v>67</v>
      </c>
      <c r="P131" s="225"/>
      <c r="Q131" s="225"/>
      <c r="R131" s="225"/>
      <c r="S131" s="225"/>
      <c r="T131" s="225"/>
      <c r="U131" s="226"/>
      <c r="V131" s="37" t="s">
        <v>68</v>
      </c>
      <c r="W131" s="204">
        <f>IFERROR(SUMPRODUCT(W129:W129*H129:H129),"0")</f>
        <v>54</v>
      </c>
      <c r="X131" s="204">
        <f>IFERROR(SUMPRODUCT(X129:X129*H129:H129),"0")</f>
        <v>54</v>
      </c>
      <c r="Y131" s="37"/>
      <c r="Z131" s="205"/>
      <c r="AA131" s="205"/>
    </row>
    <row r="132" spans="1:67" ht="16.5" hidden="1" customHeight="1" x14ac:dyDescent="0.25">
      <c r="A132" s="241" t="s">
        <v>192</v>
      </c>
      <c r="B132" s="229"/>
      <c r="C132" s="229"/>
      <c r="D132" s="229"/>
      <c r="E132" s="229"/>
      <c r="F132" s="229"/>
      <c r="G132" s="229"/>
      <c r="H132" s="229"/>
      <c r="I132" s="229"/>
      <c r="J132" s="229"/>
      <c r="K132" s="229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196"/>
      <c r="AA132" s="196"/>
    </row>
    <row r="133" spans="1:67" ht="14.25" hidden="1" customHeight="1" x14ac:dyDescent="0.25">
      <c r="A133" s="228" t="s">
        <v>193</v>
      </c>
      <c r="B133" s="229"/>
      <c r="C133" s="229"/>
      <c r="D133" s="229"/>
      <c r="E133" s="229"/>
      <c r="F133" s="229"/>
      <c r="G133" s="229"/>
      <c r="H133" s="229"/>
      <c r="I133" s="229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195"/>
      <c r="AA133" s="195"/>
    </row>
    <row r="134" spans="1:67" ht="27" hidden="1" customHeight="1" x14ac:dyDescent="0.25">
      <c r="A134" s="54" t="s">
        <v>194</v>
      </c>
      <c r="B134" s="54" t="s">
        <v>195</v>
      </c>
      <c r="C134" s="31">
        <v>4301070768</v>
      </c>
      <c r="D134" s="210">
        <v>4607111035639</v>
      </c>
      <c r="E134" s="207"/>
      <c r="F134" s="201">
        <v>0.2</v>
      </c>
      <c r="G134" s="32">
        <v>12</v>
      </c>
      <c r="H134" s="201">
        <v>2.4</v>
      </c>
      <c r="I134" s="201">
        <v>3.13</v>
      </c>
      <c r="J134" s="32">
        <v>48</v>
      </c>
      <c r="K134" s="32" t="s">
        <v>196</v>
      </c>
      <c r="L134" s="33" t="s">
        <v>65</v>
      </c>
      <c r="M134" s="33"/>
      <c r="N134" s="32">
        <v>180</v>
      </c>
      <c r="O134" s="33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4" s="209"/>
      <c r="Q134" s="209"/>
      <c r="R134" s="209"/>
      <c r="S134" s="207"/>
      <c r="T134" s="34"/>
      <c r="U134" s="34"/>
      <c r="V134" s="35" t="s">
        <v>66</v>
      </c>
      <c r="W134" s="202">
        <v>0</v>
      </c>
      <c r="X134" s="203">
        <f>IFERROR(IF(W134="","",W134),"")</f>
        <v>0</v>
      </c>
      <c r="Y134" s="36">
        <f>IFERROR(IF(W134="","",W134*0.01786),"")</f>
        <v>0</v>
      </c>
      <c r="Z134" s="56"/>
      <c r="AA134" s="57"/>
      <c r="AE134" s="67"/>
      <c r="BB134" s="119" t="s">
        <v>75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ht="27" hidden="1" customHeight="1" x14ac:dyDescent="0.25">
      <c r="A135" s="54" t="s">
        <v>197</v>
      </c>
      <c r="B135" s="54" t="s">
        <v>198</v>
      </c>
      <c r="C135" s="31">
        <v>4301070796</v>
      </c>
      <c r="D135" s="210">
        <v>4607111035639</v>
      </c>
      <c r="E135" s="207"/>
      <c r="F135" s="201">
        <v>0.2</v>
      </c>
      <c r="G135" s="32">
        <v>8</v>
      </c>
      <c r="H135" s="201">
        <v>1.6</v>
      </c>
      <c r="I135" s="201">
        <v>2.12</v>
      </c>
      <c r="J135" s="32">
        <v>72</v>
      </c>
      <c r="K135" s="32" t="s">
        <v>199</v>
      </c>
      <c r="L135" s="33" t="s">
        <v>65</v>
      </c>
      <c r="M135" s="33"/>
      <c r="N135" s="32">
        <v>180</v>
      </c>
      <c r="O135" s="412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09"/>
      <c r="Q135" s="209"/>
      <c r="R135" s="209"/>
      <c r="S135" s="207"/>
      <c r="T135" s="34"/>
      <c r="U135" s="34"/>
      <c r="V135" s="35" t="s">
        <v>66</v>
      </c>
      <c r="W135" s="202">
        <v>0</v>
      </c>
      <c r="X135" s="203">
        <f>IFERROR(IF(W135="","",W135),"")</f>
        <v>0</v>
      </c>
      <c r="Y135" s="36">
        <f>IFERROR(IF(W135="","",W135*0.01157),"")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hidden="1" customHeight="1" x14ac:dyDescent="0.25">
      <c r="A136" s="54" t="s">
        <v>200</v>
      </c>
      <c r="B136" s="54" t="s">
        <v>201</v>
      </c>
      <c r="C136" s="31">
        <v>4301070797</v>
      </c>
      <c r="D136" s="210">
        <v>4607111035646</v>
      </c>
      <c r="E136" s="207"/>
      <c r="F136" s="201">
        <v>0.2</v>
      </c>
      <c r="G136" s="32">
        <v>8</v>
      </c>
      <c r="H136" s="201">
        <v>1.6</v>
      </c>
      <c r="I136" s="201">
        <v>2.12</v>
      </c>
      <c r="J136" s="32">
        <v>72</v>
      </c>
      <c r="K136" s="32" t="s">
        <v>199</v>
      </c>
      <c r="L136" s="33" t="s">
        <v>65</v>
      </c>
      <c r="M136" s="33"/>
      <c r="N136" s="32">
        <v>180</v>
      </c>
      <c r="O136" s="35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09"/>
      <c r="Q136" s="209"/>
      <c r="R136" s="209"/>
      <c r="S136" s="207"/>
      <c r="T136" s="34"/>
      <c r="U136" s="34"/>
      <c r="V136" s="35" t="s">
        <v>66</v>
      </c>
      <c r="W136" s="202">
        <v>0</v>
      </c>
      <c r="X136" s="203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38"/>
      <c r="B137" s="229"/>
      <c r="C137" s="229"/>
      <c r="D137" s="229"/>
      <c r="E137" s="229"/>
      <c r="F137" s="229"/>
      <c r="G137" s="229"/>
      <c r="H137" s="229"/>
      <c r="I137" s="229"/>
      <c r="J137" s="229"/>
      <c r="K137" s="229"/>
      <c r="L137" s="229"/>
      <c r="M137" s="229"/>
      <c r="N137" s="239"/>
      <c r="O137" s="224" t="s">
        <v>67</v>
      </c>
      <c r="P137" s="225"/>
      <c r="Q137" s="225"/>
      <c r="R137" s="225"/>
      <c r="S137" s="225"/>
      <c r="T137" s="225"/>
      <c r="U137" s="226"/>
      <c r="V137" s="37" t="s">
        <v>66</v>
      </c>
      <c r="W137" s="204">
        <f>IFERROR(SUM(W134:W136),"0")</f>
        <v>0</v>
      </c>
      <c r="X137" s="204">
        <f>IFERROR(SUM(X134:X136),"0")</f>
        <v>0</v>
      </c>
      <c r="Y137" s="204">
        <f>IFERROR(IF(Y134="",0,Y134),"0")+IFERROR(IF(Y135="",0,Y135),"0")+IFERROR(IF(Y136="",0,Y136),"0")</f>
        <v>0</v>
      </c>
      <c r="Z137" s="205"/>
      <c r="AA137" s="205"/>
    </row>
    <row r="138" spans="1:67" hidden="1" x14ac:dyDescent="0.2">
      <c r="A138" s="229"/>
      <c r="B138" s="229"/>
      <c r="C138" s="229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39"/>
      <c r="O138" s="224" t="s">
        <v>67</v>
      </c>
      <c r="P138" s="225"/>
      <c r="Q138" s="225"/>
      <c r="R138" s="225"/>
      <c r="S138" s="225"/>
      <c r="T138" s="225"/>
      <c r="U138" s="226"/>
      <c r="V138" s="37" t="s">
        <v>68</v>
      </c>
      <c r="W138" s="204">
        <f>IFERROR(SUMPRODUCT(W134:W136*H134:H136),"0")</f>
        <v>0</v>
      </c>
      <c r="X138" s="204">
        <f>IFERROR(SUMPRODUCT(X134:X136*H134:H136),"0")</f>
        <v>0</v>
      </c>
      <c r="Y138" s="37"/>
      <c r="Z138" s="205"/>
      <c r="AA138" s="205"/>
    </row>
    <row r="139" spans="1:67" ht="16.5" hidden="1" customHeight="1" x14ac:dyDescent="0.25">
      <c r="A139" s="241" t="s">
        <v>202</v>
      </c>
      <c r="B139" s="229"/>
      <c r="C139" s="229"/>
      <c r="D139" s="229"/>
      <c r="E139" s="229"/>
      <c r="F139" s="229"/>
      <c r="G139" s="229"/>
      <c r="H139" s="229"/>
      <c r="I139" s="229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196"/>
      <c r="AA139" s="196"/>
    </row>
    <row r="140" spans="1:67" ht="14.25" hidden="1" customHeight="1" x14ac:dyDescent="0.25">
      <c r="A140" s="228" t="s">
        <v>127</v>
      </c>
      <c r="B140" s="229"/>
      <c r="C140" s="229"/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195"/>
      <c r="AA140" s="195"/>
    </row>
    <row r="141" spans="1:67" ht="27" hidden="1" customHeight="1" x14ac:dyDescent="0.25">
      <c r="A141" s="54" t="s">
        <v>203</v>
      </c>
      <c r="B141" s="54" t="s">
        <v>204</v>
      </c>
      <c r="C141" s="31">
        <v>4301135133</v>
      </c>
      <c r="D141" s="210">
        <v>4607111036568</v>
      </c>
      <c r="E141" s="207"/>
      <c r="F141" s="201">
        <v>0.28000000000000003</v>
      </c>
      <c r="G141" s="32">
        <v>6</v>
      </c>
      <c r="H141" s="201">
        <v>1.68</v>
      </c>
      <c r="I141" s="201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35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09"/>
      <c r="Q141" s="209"/>
      <c r="R141" s="209"/>
      <c r="S141" s="207"/>
      <c r="T141" s="34"/>
      <c r="U141" s="34"/>
      <c r="V141" s="35" t="s">
        <v>66</v>
      </c>
      <c r="W141" s="202">
        <v>0</v>
      </c>
      <c r="X141" s="203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hidden="1" x14ac:dyDescent="0.2">
      <c r="A142" s="238"/>
      <c r="B142" s="229"/>
      <c r="C142" s="229"/>
      <c r="D142" s="229"/>
      <c r="E142" s="229"/>
      <c r="F142" s="229"/>
      <c r="G142" s="229"/>
      <c r="H142" s="229"/>
      <c r="I142" s="229"/>
      <c r="J142" s="229"/>
      <c r="K142" s="229"/>
      <c r="L142" s="229"/>
      <c r="M142" s="229"/>
      <c r="N142" s="239"/>
      <c r="O142" s="224" t="s">
        <v>67</v>
      </c>
      <c r="P142" s="225"/>
      <c r="Q142" s="225"/>
      <c r="R142" s="225"/>
      <c r="S142" s="225"/>
      <c r="T142" s="225"/>
      <c r="U142" s="226"/>
      <c r="V142" s="37" t="s">
        <v>66</v>
      </c>
      <c r="W142" s="204">
        <f>IFERROR(SUM(W141:W141),"0")</f>
        <v>0</v>
      </c>
      <c r="X142" s="204">
        <f>IFERROR(SUM(X141:X141),"0")</f>
        <v>0</v>
      </c>
      <c r="Y142" s="204">
        <f>IFERROR(IF(Y141="",0,Y141),"0")</f>
        <v>0</v>
      </c>
      <c r="Z142" s="205"/>
      <c r="AA142" s="205"/>
    </row>
    <row r="143" spans="1:67" hidden="1" x14ac:dyDescent="0.2">
      <c r="A143" s="229"/>
      <c r="B143" s="229"/>
      <c r="C143" s="229"/>
      <c r="D143" s="229"/>
      <c r="E143" s="229"/>
      <c r="F143" s="229"/>
      <c r="G143" s="229"/>
      <c r="H143" s="229"/>
      <c r="I143" s="229"/>
      <c r="J143" s="229"/>
      <c r="K143" s="229"/>
      <c r="L143" s="229"/>
      <c r="M143" s="229"/>
      <c r="N143" s="239"/>
      <c r="O143" s="224" t="s">
        <v>67</v>
      </c>
      <c r="P143" s="225"/>
      <c r="Q143" s="225"/>
      <c r="R143" s="225"/>
      <c r="S143" s="225"/>
      <c r="T143" s="225"/>
      <c r="U143" s="226"/>
      <c r="V143" s="37" t="s">
        <v>68</v>
      </c>
      <c r="W143" s="204">
        <f>IFERROR(SUMPRODUCT(W141:W141*H141:H141),"0")</f>
        <v>0</v>
      </c>
      <c r="X143" s="204">
        <f>IFERROR(SUMPRODUCT(X141:X141*H141:H141),"0")</f>
        <v>0</v>
      </c>
      <c r="Y143" s="37"/>
      <c r="Z143" s="205"/>
      <c r="AA143" s="205"/>
    </row>
    <row r="144" spans="1:67" ht="27.75" hidden="1" customHeight="1" x14ac:dyDescent="0.2">
      <c r="A144" s="222" t="s">
        <v>205</v>
      </c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48"/>
      <c r="AA144" s="48"/>
    </row>
    <row r="145" spans="1:67" ht="16.5" hidden="1" customHeight="1" x14ac:dyDescent="0.25">
      <c r="A145" s="241" t="s">
        <v>206</v>
      </c>
      <c r="B145" s="229"/>
      <c r="C145" s="229"/>
      <c r="D145" s="229"/>
      <c r="E145" s="229"/>
      <c r="F145" s="229"/>
      <c r="G145" s="229"/>
      <c r="H145" s="229"/>
      <c r="I145" s="229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196"/>
      <c r="AA145" s="196"/>
    </row>
    <row r="146" spans="1:67" ht="14.25" hidden="1" customHeight="1" x14ac:dyDescent="0.25">
      <c r="A146" s="228" t="s">
        <v>131</v>
      </c>
      <c r="B146" s="229"/>
      <c r="C146" s="229"/>
      <c r="D146" s="229"/>
      <c r="E146" s="229"/>
      <c r="F146" s="229"/>
      <c r="G146" s="229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195"/>
      <c r="AA146" s="195"/>
    </row>
    <row r="147" spans="1:67" ht="27" hidden="1" customHeight="1" x14ac:dyDescent="0.25">
      <c r="A147" s="54" t="s">
        <v>207</v>
      </c>
      <c r="B147" s="54" t="s">
        <v>208</v>
      </c>
      <c r="C147" s="31">
        <v>4301131018</v>
      </c>
      <c r="D147" s="210">
        <v>4607111037930</v>
      </c>
      <c r="E147" s="207"/>
      <c r="F147" s="201">
        <v>1.8</v>
      </c>
      <c r="G147" s="32">
        <v>1</v>
      </c>
      <c r="H147" s="201">
        <v>1.8</v>
      </c>
      <c r="I147" s="201">
        <v>1.915</v>
      </c>
      <c r="J147" s="32">
        <v>234</v>
      </c>
      <c r="K147" s="32" t="s">
        <v>123</v>
      </c>
      <c r="L147" s="33" t="s">
        <v>65</v>
      </c>
      <c r="M147" s="33"/>
      <c r="N147" s="32">
        <v>180</v>
      </c>
      <c r="O147" s="28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7" s="209"/>
      <c r="Q147" s="209"/>
      <c r="R147" s="209"/>
      <c r="S147" s="207"/>
      <c r="T147" s="34"/>
      <c r="U147" s="34"/>
      <c r="V147" s="35" t="s">
        <v>66</v>
      </c>
      <c r="W147" s="202">
        <v>0</v>
      </c>
      <c r="X147" s="203">
        <f>IFERROR(IF(W147="","",W147),"")</f>
        <v>0</v>
      </c>
      <c r="Y147" s="36">
        <f>IFERROR(IF(W147="","",W147*0.00502),"")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idden="1" x14ac:dyDescent="0.2">
      <c r="A148" s="238"/>
      <c r="B148" s="229"/>
      <c r="C148" s="229"/>
      <c r="D148" s="229"/>
      <c r="E148" s="229"/>
      <c r="F148" s="229"/>
      <c r="G148" s="229"/>
      <c r="H148" s="229"/>
      <c r="I148" s="229"/>
      <c r="J148" s="229"/>
      <c r="K148" s="229"/>
      <c r="L148" s="229"/>
      <c r="M148" s="229"/>
      <c r="N148" s="239"/>
      <c r="O148" s="224" t="s">
        <v>67</v>
      </c>
      <c r="P148" s="225"/>
      <c r="Q148" s="225"/>
      <c r="R148" s="225"/>
      <c r="S148" s="225"/>
      <c r="T148" s="225"/>
      <c r="U148" s="226"/>
      <c r="V148" s="37" t="s">
        <v>66</v>
      </c>
      <c r="W148" s="204">
        <f>IFERROR(SUM(W147:W147),"0")</f>
        <v>0</v>
      </c>
      <c r="X148" s="204">
        <f>IFERROR(SUM(X147:X147),"0")</f>
        <v>0</v>
      </c>
      <c r="Y148" s="204">
        <f>IFERROR(IF(Y147="",0,Y147),"0")</f>
        <v>0</v>
      </c>
      <c r="Z148" s="205"/>
      <c r="AA148" s="205"/>
    </row>
    <row r="149" spans="1:67" hidden="1" x14ac:dyDescent="0.2">
      <c r="A149" s="229"/>
      <c r="B149" s="229"/>
      <c r="C149" s="229"/>
      <c r="D149" s="229"/>
      <c r="E149" s="229"/>
      <c r="F149" s="229"/>
      <c r="G149" s="229"/>
      <c r="H149" s="229"/>
      <c r="I149" s="229"/>
      <c r="J149" s="229"/>
      <c r="K149" s="229"/>
      <c r="L149" s="229"/>
      <c r="M149" s="229"/>
      <c r="N149" s="239"/>
      <c r="O149" s="224" t="s">
        <v>67</v>
      </c>
      <c r="P149" s="225"/>
      <c r="Q149" s="225"/>
      <c r="R149" s="225"/>
      <c r="S149" s="225"/>
      <c r="T149" s="225"/>
      <c r="U149" s="226"/>
      <c r="V149" s="37" t="s">
        <v>68</v>
      </c>
      <c r="W149" s="204">
        <f>IFERROR(SUMPRODUCT(W147:W147*H147:H147),"0")</f>
        <v>0</v>
      </c>
      <c r="X149" s="204">
        <f>IFERROR(SUMPRODUCT(X147:X147*H147:H147),"0")</f>
        <v>0</v>
      </c>
      <c r="Y149" s="37"/>
      <c r="Z149" s="205"/>
      <c r="AA149" s="205"/>
    </row>
    <row r="150" spans="1:67" ht="14.25" hidden="1" customHeight="1" x14ac:dyDescent="0.25">
      <c r="A150" s="228" t="s">
        <v>150</v>
      </c>
      <c r="B150" s="229"/>
      <c r="C150" s="229"/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195"/>
      <c r="AA150" s="195"/>
    </row>
    <row r="151" spans="1:67" ht="27" hidden="1" customHeight="1" x14ac:dyDescent="0.25">
      <c r="A151" s="54" t="s">
        <v>209</v>
      </c>
      <c r="B151" s="54" t="s">
        <v>210</v>
      </c>
      <c r="C151" s="31">
        <v>4301136008</v>
      </c>
      <c r="D151" s="210">
        <v>4607111036438</v>
      </c>
      <c r="E151" s="207"/>
      <c r="F151" s="201">
        <v>2.7</v>
      </c>
      <c r="G151" s="32">
        <v>1</v>
      </c>
      <c r="H151" s="201">
        <v>2.7</v>
      </c>
      <c r="I151" s="201">
        <v>2.8906000000000001</v>
      </c>
      <c r="J151" s="32">
        <v>126</v>
      </c>
      <c r="K151" s="32" t="s">
        <v>74</v>
      </c>
      <c r="L151" s="33" t="s">
        <v>65</v>
      </c>
      <c r="M151" s="33"/>
      <c r="N151" s="32">
        <v>180</v>
      </c>
      <c r="O151" s="25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51" s="209"/>
      <c r="Q151" s="209"/>
      <c r="R151" s="209"/>
      <c r="S151" s="207"/>
      <c r="T151" s="34"/>
      <c r="U151" s="34"/>
      <c r="V151" s="35" t="s">
        <v>66</v>
      </c>
      <c r="W151" s="202">
        <v>0</v>
      </c>
      <c r="X151" s="203">
        <f>IFERROR(IF(W151="","",W151),"")</f>
        <v>0</v>
      </c>
      <c r="Y151" s="36">
        <f>IFERROR(IF(W151="","",W151*0.00936),"")</f>
        <v>0</v>
      </c>
      <c r="Z151" s="56"/>
      <c r="AA151" s="57"/>
      <c r="AE151" s="67"/>
      <c r="BB151" s="124" t="s">
        <v>75</v>
      </c>
      <c r="BL151" s="67">
        <f>IFERROR(W151*I151,"0")</f>
        <v>0</v>
      </c>
      <c r="BM151" s="67">
        <f>IFERROR(X151*I151,"0")</f>
        <v>0</v>
      </c>
      <c r="BN151" s="67">
        <f>IFERROR(W151/J151,"0")</f>
        <v>0</v>
      </c>
      <c r="BO151" s="67">
        <f>IFERROR(X151/J151,"0")</f>
        <v>0</v>
      </c>
    </row>
    <row r="152" spans="1:67" ht="37.5" hidden="1" customHeight="1" x14ac:dyDescent="0.25">
      <c r="A152" s="54" t="s">
        <v>211</v>
      </c>
      <c r="B152" s="54" t="s">
        <v>212</v>
      </c>
      <c r="C152" s="31">
        <v>4301136007</v>
      </c>
      <c r="D152" s="210">
        <v>4607111036636</v>
      </c>
      <c r="E152" s="207"/>
      <c r="F152" s="201">
        <v>2.7</v>
      </c>
      <c r="G152" s="32">
        <v>1</v>
      </c>
      <c r="H152" s="201">
        <v>2.7</v>
      </c>
      <c r="I152" s="201">
        <v>2.8919999999999999</v>
      </c>
      <c r="J152" s="32">
        <v>126</v>
      </c>
      <c r="K152" s="32" t="s">
        <v>74</v>
      </c>
      <c r="L152" s="33" t="s">
        <v>65</v>
      </c>
      <c r="M152" s="33"/>
      <c r="N152" s="32">
        <v>180</v>
      </c>
      <c r="O152" s="351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52" s="209"/>
      <c r="Q152" s="209"/>
      <c r="R152" s="209"/>
      <c r="S152" s="207"/>
      <c r="T152" s="34"/>
      <c r="U152" s="34"/>
      <c r="V152" s="35" t="s">
        <v>66</v>
      </c>
      <c r="W152" s="202">
        <v>0</v>
      </c>
      <c r="X152" s="203">
        <f>IFERROR(IF(W152="","",W152),"")</f>
        <v>0</v>
      </c>
      <c r="Y152" s="36">
        <f>IFERROR(IF(W152="","",W152*0.00936),"")</f>
        <v>0</v>
      </c>
      <c r="Z152" s="56"/>
      <c r="AA152" s="57"/>
      <c r="AE152" s="67"/>
      <c r="BB152" s="125" t="s">
        <v>75</v>
      </c>
      <c r="BL152" s="67">
        <f>IFERROR(W152*I152,"0")</f>
        <v>0</v>
      </c>
      <c r="BM152" s="67">
        <f>IFERROR(X152*I152,"0")</f>
        <v>0</v>
      </c>
      <c r="BN152" s="67">
        <f>IFERROR(W152/J152,"0")</f>
        <v>0</v>
      </c>
      <c r="BO152" s="67">
        <f>IFERROR(X152/J152,"0")</f>
        <v>0</v>
      </c>
    </row>
    <row r="153" spans="1:67" hidden="1" x14ac:dyDescent="0.2">
      <c r="A153" s="238"/>
      <c r="B153" s="229"/>
      <c r="C153" s="229"/>
      <c r="D153" s="229"/>
      <c r="E153" s="229"/>
      <c r="F153" s="229"/>
      <c r="G153" s="229"/>
      <c r="H153" s="229"/>
      <c r="I153" s="229"/>
      <c r="J153" s="229"/>
      <c r="K153" s="229"/>
      <c r="L153" s="229"/>
      <c r="M153" s="229"/>
      <c r="N153" s="239"/>
      <c r="O153" s="224" t="s">
        <v>67</v>
      </c>
      <c r="P153" s="225"/>
      <c r="Q153" s="225"/>
      <c r="R153" s="225"/>
      <c r="S153" s="225"/>
      <c r="T153" s="225"/>
      <c r="U153" s="226"/>
      <c r="V153" s="37" t="s">
        <v>66</v>
      </c>
      <c r="W153" s="204">
        <f>IFERROR(SUM(W151:W152),"0")</f>
        <v>0</v>
      </c>
      <c r="X153" s="204">
        <f>IFERROR(SUM(X151:X152),"0")</f>
        <v>0</v>
      </c>
      <c r="Y153" s="204">
        <f>IFERROR(IF(Y151="",0,Y151),"0")+IFERROR(IF(Y152="",0,Y152),"0")</f>
        <v>0</v>
      </c>
      <c r="Z153" s="205"/>
      <c r="AA153" s="205"/>
    </row>
    <row r="154" spans="1:67" hidden="1" x14ac:dyDescent="0.2">
      <c r="A154" s="229"/>
      <c r="B154" s="229"/>
      <c r="C154" s="229"/>
      <c r="D154" s="229"/>
      <c r="E154" s="229"/>
      <c r="F154" s="229"/>
      <c r="G154" s="229"/>
      <c r="H154" s="229"/>
      <c r="I154" s="229"/>
      <c r="J154" s="229"/>
      <c r="K154" s="229"/>
      <c r="L154" s="229"/>
      <c r="M154" s="229"/>
      <c r="N154" s="239"/>
      <c r="O154" s="224" t="s">
        <v>67</v>
      </c>
      <c r="P154" s="225"/>
      <c r="Q154" s="225"/>
      <c r="R154" s="225"/>
      <c r="S154" s="225"/>
      <c r="T154" s="225"/>
      <c r="U154" s="226"/>
      <c r="V154" s="37" t="s">
        <v>68</v>
      </c>
      <c r="W154" s="204">
        <f>IFERROR(SUMPRODUCT(W151:W152*H151:H152),"0")</f>
        <v>0</v>
      </c>
      <c r="X154" s="204">
        <f>IFERROR(SUMPRODUCT(X151:X152*H151:H152),"0")</f>
        <v>0</v>
      </c>
      <c r="Y154" s="37"/>
      <c r="Z154" s="205"/>
      <c r="AA154" s="205"/>
    </row>
    <row r="155" spans="1:67" ht="14.25" hidden="1" customHeight="1" x14ac:dyDescent="0.25">
      <c r="A155" s="228" t="s">
        <v>127</v>
      </c>
      <c r="B155" s="229"/>
      <c r="C155" s="229"/>
      <c r="D155" s="229"/>
      <c r="E155" s="229"/>
      <c r="F155" s="229"/>
      <c r="G155" s="229"/>
      <c r="H155" s="229"/>
      <c r="I155" s="229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195"/>
      <c r="AA155" s="195"/>
    </row>
    <row r="156" spans="1:67" ht="37.5" hidden="1" customHeight="1" x14ac:dyDescent="0.25">
      <c r="A156" s="54" t="s">
        <v>213</v>
      </c>
      <c r="B156" s="54" t="s">
        <v>214</v>
      </c>
      <c r="C156" s="31">
        <v>4301135129</v>
      </c>
      <c r="D156" s="210">
        <v>4607111036841</v>
      </c>
      <c r="E156" s="207"/>
      <c r="F156" s="201">
        <v>3.5</v>
      </c>
      <c r="G156" s="32">
        <v>1</v>
      </c>
      <c r="H156" s="201">
        <v>3.5</v>
      </c>
      <c r="I156" s="201">
        <v>3.6920000000000002</v>
      </c>
      <c r="J156" s="32">
        <v>126</v>
      </c>
      <c r="K156" s="32" t="s">
        <v>74</v>
      </c>
      <c r="L156" s="33" t="s">
        <v>65</v>
      </c>
      <c r="M156" s="33"/>
      <c r="N156" s="32">
        <v>180</v>
      </c>
      <c r="O156" s="372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6" s="209"/>
      <c r="Q156" s="209"/>
      <c r="R156" s="209"/>
      <c r="S156" s="207"/>
      <c r="T156" s="34"/>
      <c r="U156" s="34"/>
      <c r="V156" s="35" t="s">
        <v>66</v>
      </c>
      <c r="W156" s="202">
        <v>0</v>
      </c>
      <c r="X156" s="203">
        <f>IFERROR(IF(W156="","",W156),"")</f>
        <v>0</v>
      </c>
      <c r="Y156" s="36">
        <f>IFERROR(IF(W156="","",W156*0.00936),"")</f>
        <v>0</v>
      </c>
      <c r="Z156" s="56"/>
      <c r="AA156" s="57"/>
      <c r="AE156" s="67"/>
      <c r="BB156" s="126" t="s">
        <v>75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16.5" hidden="1" customHeight="1" x14ac:dyDescent="0.25">
      <c r="A157" s="54" t="s">
        <v>215</v>
      </c>
      <c r="B157" s="54" t="s">
        <v>216</v>
      </c>
      <c r="C157" s="31">
        <v>4301135317</v>
      </c>
      <c r="D157" s="210">
        <v>4607111039057</v>
      </c>
      <c r="E157" s="207"/>
      <c r="F157" s="201">
        <v>1.8</v>
      </c>
      <c r="G157" s="32">
        <v>1</v>
      </c>
      <c r="H157" s="201">
        <v>1.8</v>
      </c>
      <c r="I157" s="201">
        <v>1.9</v>
      </c>
      <c r="J157" s="32">
        <v>234</v>
      </c>
      <c r="K157" s="32" t="s">
        <v>123</v>
      </c>
      <c r="L157" s="33" t="s">
        <v>65</v>
      </c>
      <c r="M157" s="33"/>
      <c r="N157" s="32">
        <v>180</v>
      </c>
      <c r="O157" s="260" t="s">
        <v>217</v>
      </c>
      <c r="P157" s="209"/>
      <c r="Q157" s="209"/>
      <c r="R157" s="209"/>
      <c r="S157" s="207"/>
      <c r="T157" s="34"/>
      <c r="U157" s="34"/>
      <c r="V157" s="35" t="s">
        <v>66</v>
      </c>
      <c r="W157" s="202">
        <v>0</v>
      </c>
      <c r="X157" s="203">
        <f>IFERROR(IF(W157="","",W157),"")</f>
        <v>0</v>
      </c>
      <c r="Y157" s="36">
        <f>IFERROR(IF(W157="","",W157*0.00502),"")</f>
        <v>0</v>
      </c>
      <c r="Z157" s="56"/>
      <c r="AA157" s="57"/>
      <c r="AE157" s="67"/>
      <c r="BB157" s="127" t="s">
        <v>75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idden="1" x14ac:dyDescent="0.2">
      <c r="A158" s="238"/>
      <c r="B158" s="229"/>
      <c r="C158" s="229"/>
      <c r="D158" s="229"/>
      <c r="E158" s="229"/>
      <c r="F158" s="229"/>
      <c r="G158" s="229"/>
      <c r="H158" s="229"/>
      <c r="I158" s="229"/>
      <c r="J158" s="229"/>
      <c r="K158" s="229"/>
      <c r="L158" s="229"/>
      <c r="M158" s="229"/>
      <c r="N158" s="239"/>
      <c r="O158" s="224" t="s">
        <v>67</v>
      </c>
      <c r="P158" s="225"/>
      <c r="Q158" s="225"/>
      <c r="R158" s="225"/>
      <c r="S158" s="225"/>
      <c r="T158" s="225"/>
      <c r="U158" s="226"/>
      <c r="V158" s="37" t="s">
        <v>66</v>
      </c>
      <c r="W158" s="204">
        <f>IFERROR(SUM(W156:W157),"0")</f>
        <v>0</v>
      </c>
      <c r="X158" s="204">
        <f>IFERROR(SUM(X156:X157),"0")</f>
        <v>0</v>
      </c>
      <c r="Y158" s="204">
        <f>IFERROR(IF(Y156="",0,Y156),"0")+IFERROR(IF(Y157="",0,Y157),"0")</f>
        <v>0</v>
      </c>
      <c r="Z158" s="205"/>
      <c r="AA158" s="205"/>
    </row>
    <row r="159" spans="1:67" hidden="1" x14ac:dyDescent="0.2">
      <c r="A159" s="229"/>
      <c r="B159" s="229"/>
      <c r="C159" s="229"/>
      <c r="D159" s="229"/>
      <c r="E159" s="229"/>
      <c r="F159" s="229"/>
      <c r="G159" s="229"/>
      <c r="H159" s="229"/>
      <c r="I159" s="229"/>
      <c r="J159" s="229"/>
      <c r="K159" s="229"/>
      <c r="L159" s="229"/>
      <c r="M159" s="229"/>
      <c r="N159" s="239"/>
      <c r="O159" s="224" t="s">
        <v>67</v>
      </c>
      <c r="P159" s="225"/>
      <c r="Q159" s="225"/>
      <c r="R159" s="225"/>
      <c r="S159" s="225"/>
      <c r="T159" s="225"/>
      <c r="U159" s="226"/>
      <c r="V159" s="37" t="s">
        <v>68</v>
      </c>
      <c r="W159" s="204">
        <f>IFERROR(SUMPRODUCT(W156:W157*H156:H157),"0")</f>
        <v>0</v>
      </c>
      <c r="X159" s="204">
        <f>IFERROR(SUMPRODUCT(X156:X157*H156:H157),"0")</f>
        <v>0</v>
      </c>
      <c r="Y159" s="37"/>
      <c r="Z159" s="205"/>
      <c r="AA159" s="205"/>
    </row>
    <row r="160" spans="1:67" ht="16.5" hidden="1" customHeight="1" x14ac:dyDescent="0.25">
      <c r="A160" s="241" t="s">
        <v>218</v>
      </c>
      <c r="B160" s="229"/>
      <c r="C160" s="229"/>
      <c r="D160" s="229"/>
      <c r="E160" s="229"/>
      <c r="F160" s="229"/>
      <c r="G160" s="229"/>
      <c r="H160" s="229"/>
      <c r="I160" s="229"/>
      <c r="J160" s="229"/>
      <c r="K160" s="229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196"/>
      <c r="AA160" s="196"/>
    </row>
    <row r="161" spans="1:67" ht="14.25" hidden="1" customHeight="1" x14ac:dyDescent="0.25">
      <c r="A161" s="228" t="s">
        <v>193</v>
      </c>
      <c r="B161" s="229"/>
      <c r="C161" s="229"/>
      <c r="D161" s="229"/>
      <c r="E161" s="229"/>
      <c r="F161" s="229"/>
      <c r="G161" s="22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195"/>
      <c r="AA161" s="195"/>
    </row>
    <row r="162" spans="1:67" ht="16.5" hidden="1" customHeight="1" x14ac:dyDescent="0.25">
      <c r="A162" s="54" t="s">
        <v>219</v>
      </c>
      <c r="B162" s="54" t="s">
        <v>220</v>
      </c>
      <c r="C162" s="31">
        <v>4301071010</v>
      </c>
      <c r="D162" s="210">
        <v>4607111037701</v>
      </c>
      <c r="E162" s="207"/>
      <c r="F162" s="201">
        <v>5</v>
      </c>
      <c r="G162" s="32">
        <v>1</v>
      </c>
      <c r="H162" s="201">
        <v>5</v>
      </c>
      <c r="I162" s="201">
        <v>5.2</v>
      </c>
      <c r="J162" s="32">
        <v>144</v>
      </c>
      <c r="K162" s="32" t="s">
        <v>64</v>
      </c>
      <c r="L162" s="33" t="s">
        <v>65</v>
      </c>
      <c r="M162" s="33"/>
      <c r="N162" s="32">
        <v>180</v>
      </c>
      <c r="O162" s="37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62" s="209"/>
      <c r="Q162" s="209"/>
      <c r="R162" s="209"/>
      <c r="S162" s="207"/>
      <c r="T162" s="34"/>
      <c r="U162" s="34"/>
      <c r="V162" s="35" t="s">
        <v>66</v>
      </c>
      <c r="W162" s="202">
        <v>0</v>
      </c>
      <c r="X162" s="20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8" t="s">
        <v>75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38"/>
      <c r="B163" s="229"/>
      <c r="C163" s="229"/>
      <c r="D163" s="229"/>
      <c r="E163" s="229"/>
      <c r="F163" s="229"/>
      <c r="G163" s="229"/>
      <c r="H163" s="229"/>
      <c r="I163" s="229"/>
      <c r="J163" s="229"/>
      <c r="K163" s="229"/>
      <c r="L163" s="229"/>
      <c r="M163" s="229"/>
      <c r="N163" s="239"/>
      <c r="O163" s="224" t="s">
        <v>67</v>
      </c>
      <c r="P163" s="225"/>
      <c r="Q163" s="225"/>
      <c r="R163" s="225"/>
      <c r="S163" s="225"/>
      <c r="T163" s="225"/>
      <c r="U163" s="226"/>
      <c r="V163" s="37" t="s">
        <v>66</v>
      </c>
      <c r="W163" s="204">
        <f>IFERROR(SUM(W162:W162),"0")</f>
        <v>0</v>
      </c>
      <c r="X163" s="204">
        <f>IFERROR(SUM(X162:X162),"0")</f>
        <v>0</v>
      </c>
      <c r="Y163" s="204">
        <f>IFERROR(IF(Y162="",0,Y162),"0")</f>
        <v>0</v>
      </c>
      <c r="Z163" s="205"/>
      <c r="AA163" s="205"/>
    </row>
    <row r="164" spans="1:67" hidden="1" x14ac:dyDescent="0.2">
      <c r="A164" s="229"/>
      <c r="B164" s="229"/>
      <c r="C164" s="229"/>
      <c r="D164" s="229"/>
      <c r="E164" s="229"/>
      <c r="F164" s="229"/>
      <c r="G164" s="229"/>
      <c r="H164" s="229"/>
      <c r="I164" s="229"/>
      <c r="J164" s="229"/>
      <c r="K164" s="229"/>
      <c r="L164" s="229"/>
      <c r="M164" s="229"/>
      <c r="N164" s="239"/>
      <c r="O164" s="224" t="s">
        <v>67</v>
      </c>
      <c r="P164" s="225"/>
      <c r="Q164" s="225"/>
      <c r="R164" s="225"/>
      <c r="S164" s="225"/>
      <c r="T164" s="225"/>
      <c r="U164" s="226"/>
      <c r="V164" s="37" t="s">
        <v>68</v>
      </c>
      <c r="W164" s="204">
        <f>IFERROR(SUMPRODUCT(W162:W162*H162:H162),"0")</f>
        <v>0</v>
      </c>
      <c r="X164" s="204">
        <f>IFERROR(SUMPRODUCT(X162:X162*H162:H162),"0")</f>
        <v>0</v>
      </c>
      <c r="Y164" s="37"/>
      <c r="Z164" s="205"/>
      <c r="AA164" s="205"/>
    </row>
    <row r="165" spans="1:67" ht="16.5" hidden="1" customHeight="1" x14ac:dyDescent="0.25">
      <c r="A165" s="241" t="s">
        <v>221</v>
      </c>
      <c r="B165" s="229"/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196"/>
      <c r="AA165" s="196"/>
    </row>
    <row r="166" spans="1:67" ht="14.25" hidden="1" customHeight="1" x14ac:dyDescent="0.25">
      <c r="A166" s="228" t="s">
        <v>61</v>
      </c>
      <c r="B166" s="229"/>
      <c r="C166" s="229"/>
      <c r="D166" s="229"/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195"/>
      <c r="AA166" s="195"/>
    </row>
    <row r="167" spans="1:67" ht="16.5" hidden="1" customHeight="1" x14ac:dyDescent="0.25">
      <c r="A167" s="54" t="s">
        <v>222</v>
      </c>
      <c r="B167" s="54" t="s">
        <v>223</v>
      </c>
      <c r="C167" s="31">
        <v>4301071026</v>
      </c>
      <c r="D167" s="210">
        <v>4607111036384</v>
      </c>
      <c r="E167" s="207"/>
      <c r="F167" s="201">
        <v>1</v>
      </c>
      <c r="G167" s="32">
        <v>5</v>
      </c>
      <c r="H167" s="201">
        <v>5</v>
      </c>
      <c r="I167" s="201">
        <v>5.2530000000000001</v>
      </c>
      <c r="J167" s="32">
        <v>144</v>
      </c>
      <c r="K167" s="32" t="s">
        <v>64</v>
      </c>
      <c r="L167" s="33" t="s">
        <v>65</v>
      </c>
      <c r="M167" s="33"/>
      <c r="N167" s="32">
        <v>180</v>
      </c>
      <c r="O167" s="316" t="s">
        <v>224</v>
      </c>
      <c r="P167" s="209"/>
      <c r="Q167" s="209"/>
      <c r="R167" s="209"/>
      <c r="S167" s="207"/>
      <c r="T167" s="34"/>
      <c r="U167" s="34"/>
      <c r="V167" s="35" t="s">
        <v>66</v>
      </c>
      <c r="W167" s="202">
        <v>0</v>
      </c>
      <c r="X167" s="203">
        <f>IFERROR(IF(W167="","",W167),"")</f>
        <v>0</v>
      </c>
      <c r="Y167" s="36">
        <f>IFERROR(IF(W167="","",W167*0.00866),"")</f>
        <v>0</v>
      </c>
      <c r="Z167" s="56"/>
      <c r="AA167" s="57"/>
      <c r="AE167" s="67"/>
      <c r="BB167" s="129" t="s">
        <v>1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hidden="1" customHeight="1" x14ac:dyDescent="0.25">
      <c r="A168" s="54" t="s">
        <v>225</v>
      </c>
      <c r="B168" s="54" t="s">
        <v>226</v>
      </c>
      <c r="C168" s="31">
        <v>4301070956</v>
      </c>
      <c r="D168" s="210">
        <v>4640242180250</v>
      </c>
      <c r="E168" s="207"/>
      <c r="F168" s="201">
        <v>5</v>
      </c>
      <c r="G168" s="32">
        <v>1</v>
      </c>
      <c r="H168" s="201">
        <v>5</v>
      </c>
      <c r="I168" s="201">
        <v>5.2131999999999996</v>
      </c>
      <c r="J168" s="32">
        <v>144</v>
      </c>
      <c r="K168" s="32" t="s">
        <v>64</v>
      </c>
      <c r="L168" s="33" t="s">
        <v>65</v>
      </c>
      <c r="M168" s="33"/>
      <c r="N168" s="32">
        <v>180</v>
      </c>
      <c r="O168" s="306" t="s">
        <v>227</v>
      </c>
      <c r="P168" s="209"/>
      <c r="Q168" s="209"/>
      <c r="R168" s="209"/>
      <c r="S168" s="207"/>
      <c r="T168" s="34"/>
      <c r="U168" s="34"/>
      <c r="V168" s="35" t="s">
        <v>66</v>
      </c>
      <c r="W168" s="202">
        <v>0</v>
      </c>
      <c r="X168" s="203">
        <f>IFERROR(IF(W168="","",W168),"")</f>
        <v>0</v>
      </c>
      <c r="Y168" s="36">
        <f>IFERROR(IF(W168="","",W168*0.00866),"")</f>
        <v>0</v>
      </c>
      <c r="Z168" s="56"/>
      <c r="AA168" s="57"/>
      <c r="AE168" s="67"/>
      <c r="BB168" s="130" t="s">
        <v>1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hidden="1" customHeight="1" x14ac:dyDescent="0.25">
      <c r="A169" s="54" t="s">
        <v>228</v>
      </c>
      <c r="B169" s="54" t="s">
        <v>229</v>
      </c>
      <c r="C169" s="31">
        <v>4301071028</v>
      </c>
      <c r="D169" s="210">
        <v>4607111036216</v>
      </c>
      <c r="E169" s="207"/>
      <c r="F169" s="201">
        <v>1</v>
      </c>
      <c r="G169" s="32">
        <v>5</v>
      </c>
      <c r="H169" s="201">
        <v>5</v>
      </c>
      <c r="I169" s="201">
        <v>5.266</v>
      </c>
      <c r="J169" s="32">
        <v>144</v>
      </c>
      <c r="K169" s="32" t="s">
        <v>64</v>
      </c>
      <c r="L169" s="33" t="s">
        <v>65</v>
      </c>
      <c r="M169" s="33"/>
      <c r="N169" s="32">
        <v>180</v>
      </c>
      <c r="O169" s="31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9" s="209"/>
      <c r="Q169" s="209"/>
      <c r="R169" s="209"/>
      <c r="S169" s="207"/>
      <c r="T169" s="34"/>
      <c r="U169" s="34"/>
      <c r="V169" s="35" t="s">
        <v>66</v>
      </c>
      <c r="W169" s="202">
        <v>0</v>
      </c>
      <c r="X169" s="203">
        <f>IFERROR(IF(W169="","",W169),"")</f>
        <v>0</v>
      </c>
      <c r="Y169" s="36">
        <f>IFERROR(IF(W169="","",W169*0.00866),"")</f>
        <v>0</v>
      </c>
      <c r="Z169" s="56"/>
      <c r="AA169" s="57"/>
      <c r="AE169" s="67"/>
      <c r="BB169" s="131" t="s">
        <v>1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ht="27" hidden="1" customHeight="1" x14ac:dyDescent="0.25">
      <c r="A170" s="54" t="s">
        <v>230</v>
      </c>
      <c r="B170" s="54" t="s">
        <v>231</v>
      </c>
      <c r="C170" s="31">
        <v>4301071027</v>
      </c>
      <c r="D170" s="210">
        <v>4607111036278</v>
      </c>
      <c r="E170" s="207"/>
      <c r="F170" s="201">
        <v>1</v>
      </c>
      <c r="G170" s="32">
        <v>5</v>
      </c>
      <c r="H170" s="201">
        <v>5</v>
      </c>
      <c r="I170" s="201">
        <v>5.2830000000000004</v>
      </c>
      <c r="J170" s="32">
        <v>84</v>
      </c>
      <c r="K170" s="32" t="s">
        <v>64</v>
      </c>
      <c r="L170" s="33" t="s">
        <v>65</v>
      </c>
      <c r="M170" s="33"/>
      <c r="N170" s="32">
        <v>180</v>
      </c>
      <c r="O170" s="280" t="s">
        <v>232</v>
      </c>
      <c r="P170" s="209"/>
      <c r="Q170" s="209"/>
      <c r="R170" s="209"/>
      <c r="S170" s="207"/>
      <c r="T170" s="34"/>
      <c r="U170" s="34"/>
      <c r="V170" s="35" t="s">
        <v>66</v>
      </c>
      <c r="W170" s="202">
        <v>0</v>
      </c>
      <c r="X170" s="203">
        <f>IFERROR(IF(W170="","",W170),"")</f>
        <v>0</v>
      </c>
      <c r="Y170" s="36">
        <f>IFERROR(IF(W170="","",W170*0.0155),"")</f>
        <v>0</v>
      </c>
      <c r="Z170" s="56"/>
      <c r="AA170" s="57"/>
      <c r="AE170" s="67"/>
      <c r="BB170" s="132" t="s">
        <v>1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idden="1" x14ac:dyDescent="0.2">
      <c r="A171" s="238"/>
      <c r="B171" s="229"/>
      <c r="C171" s="229"/>
      <c r="D171" s="229"/>
      <c r="E171" s="229"/>
      <c r="F171" s="229"/>
      <c r="G171" s="229"/>
      <c r="H171" s="229"/>
      <c r="I171" s="229"/>
      <c r="J171" s="229"/>
      <c r="K171" s="229"/>
      <c r="L171" s="229"/>
      <c r="M171" s="229"/>
      <c r="N171" s="239"/>
      <c r="O171" s="224" t="s">
        <v>67</v>
      </c>
      <c r="P171" s="225"/>
      <c r="Q171" s="225"/>
      <c r="R171" s="225"/>
      <c r="S171" s="225"/>
      <c r="T171" s="225"/>
      <c r="U171" s="226"/>
      <c r="V171" s="37" t="s">
        <v>66</v>
      </c>
      <c r="W171" s="204">
        <f>IFERROR(SUM(W167:W170),"0")</f>
        <v>0</v>
      </c>
      <c r="X171" s="204">
        <f>IFERROR(SUM(X167:X170),"0")</f>
        <v>0</v>
      </c>
      <c r="Y171" s="204">
        <f>IFERROR(IF(Y167="",0,Y167),"0")+IFERROR(IF(Y168="",0,Y168),"0")+IFERROR(IF(Y169="",0,Y169),"0")+IFERROR(IF(Y170="",0,Y170),"0")</f>
        <v>0</v>
      </c>
      <c r="Z171" s="205"/>
      <c r="AA171" s="205"/>
    </row>
    <row r="172" spans="1:67" hidden="1" x14ac:dyDescent="0.2">
      <c r="A172" s="229"/>
      <c r="B172" s="229"/>
      <c r="C172" s="229"/>
      <c r="D172" s="229"/>
      <c r="E172" s="229"/>
      <c r="F172" s="229"/>
      <c r="G172" s="229"/>
      <c r="H172" s="229"/>
      <c r="I172" s="229"/>
      <c r="J172" s="229"/>
      <c r="K172" s="229"/>
      <c r="L172" s="229"/>
      <c r="M172" s="229"/>
      <c r="N172" s="239"/>
      <c r="O172" s="224" t="s">
        <v>67</v>
      </c>
      <c r="P172" s="225"/>
      <c r="Q172" s="225"/>
      <c r="R172" s="225"/>
      <c r="S172" s="225"/>
      <c r="T172" s="225"/>
      <c r="U172" s="226"/>
      <c r="V172" s="37" t="s">
        <v>68</v>
      </c>
      <c r="W172" s="204">
        <f>IFERROR(SUMPRODUCT(W167:W170*H167:H170),"0")</f>
        <v>0</v>
      </c>
      <c r="X172" s="204">
        <f>IFERROR(SUMPRODUCT(X167:X170*H167:H170),"0")</f>
        <v>0</v>
      </c>
      <c r="Y172" s="37"/>
      <c r="Z172" s="205"/>
      <c r="AA172" s="205"/>
    </row>
    <row r="173" spans="1:67" ht="14.25" hidden="1" customHeight="1" x14ac:dyDescent="0.25">
      <c r="A173" s="228" t="s">
        <v>233</v>
      </c>
      <c r="B173" s="229"/>
      <c r="C173" s="229"/>
      <c r="D173" s="229"/>
      <c r="E173" s="229"/>
      <c r="F173" s="229"/>
      <c r="G173" s="229"/>
      <c r="H173" s="229"/>
      <c r="I173" s="229"/>
      <c r="J173" s="229"/>
      <c r="K173" s="229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195"/>
      <c r="AA173" s="195"/>
    </row>
    <row r="174" spans="1:67" ht="27" hidden="1" customHeight="1" x14ac:dyDescent="0.25">
      <c r="A174" s="54" t="s">
        <v>234</v>
      </c>
      <c r="B174" s="54" t="s">
        <v>235</v>
      </c>
      <c r="C174" s="31">
        <v>4301080153</v>
      </c>
      <c r="D174" s="210">
        <v>4607111036827</v>
      </c>
      <c r="E174" s="207"/>
      <c r="F174" s="201">
        <v>1</v>
      </c>
      <c r="G174" s="32">
        <v>5</v>
      </c>
      <c r="H174" s="201">
        <v>5</v>
      </c>
      <c r="I174" s="201">
        <v>5.2</v>
      </c>
      <c r="J174" s="32">
        <v>144</v>
      </c>
      <c r="K174" s="32" t="s">
        <v>64</v>
      </c>
      <c r="L174" s="33" t="s">
        <v>65</v>
      </c>
      <c r="M174" s="33"/>
      <c r="N174" s="32">
        <v>90</v>
      </c>
      <c r="O174" s="3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4" s="209"/>
      <c r="Q174" s="209"/>
      <c r="R174" s="209"/>
      <c r="S174" s="207"/>
      <c r="T174" s="34"/>
      <c r="U174" s="34"/>
      <c r="V174" s="35" t="s">
        <v>66</v>
      </c>
      <c r="W174" s="202">
        <v>0</v>
      </c>
      <c r="X174" s="203">
        <f>IFERROR(IF(W174="","",W174),"")</f>
        <v>0</v>
      </c>
      <c r="Y174" s="36">
        <f>IFERROR(IF(W174="","",W174*0.00866),"")</f>
        <v>0</v>
      </c>
      <c r="Z174" s="56"/>
      <c r="AA174" s="57"/>
      <c r="AE174" s="67"/>
      <c r="BB174" s="133" t="s">
        <v>1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t="27" hidden="1" customHeight="1" x14ac:dyDescent="0.25">
      <c r="A175" s="54" t="s">
        <v>236</v>
      </c>
      <c r="B175" s="54" t="s">
        <v>237</v>
      </c>
      <c r="C175" s="31">
        <v>4301080154</v>
      </c>
      <c r="D175" s="210">
        <v>4607111036834</v>
      </c>
      <c r="E175" s="207"/>
      <c r="F175" s="201">
        <v>1</v>
      </c>
      <c r="G175" s="32">
        <v>5</v>
      </c>
      <c r="H175" s="201">
        <v>5</v>
      </c>
      <c r="I175" s="201">
        <v>5.2530000000000001</v>
      </c>
      <c r="J175" s="32">
        <v>144</v>
      </c>
      <c r="K175" s="32" t="s">
        <v>64</v>
      </c>
      <c r="L175" s="33" t="s">
        <v>65</v>
      </c>
      <c r="M175" s="33"/>
      <c r="N175" s="32">
        <v>90</v>
      </c>
      <c r="O175" s="3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5" s="209"/>
      <c r="Q175" s="209"/>
      <c r="R175" s="209"/>
      <c r="S175" s="207"/>
      <c r="T175" s="34"/>
      <c r="U175" s="34"/>
      <c r="V175" s="35" t="s">
        <v>66</v>
      </c>
      <c r="W175" s="202">
        <v>0</v>
      </c>
      <c r="X175" s="203">
        <f>IFERROR(IF(W175="","",W175),"")</f>
        <v>0</v>
      </c>
      <c r="Y175" s="36">
        <f>IFERROR(IF(W175="","",W175*0.00866),"")</f>
        <v>0</v>
      </c>
      <c r="Z175" s="56"/>
      <c r="AA175" s="57"/>
      <c r="AE175" s="67"/>
      <c r="BB175" s="134" t="s">
        <v>1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hidden="1" x14ac:dyDescent="0.2">
      <c r="A176" s="238"/>
      <c r="B176" s="229"/>
      <c r="C176" s="229"/>
      <c r="D176" s="229"/>
      <c r="E176" s="229"/>
      <c r="F176" s="229"/>
      <c r="G176" s="229"/>
      <c r="H176" s="229"/>
      <c r="I176" s="229"/>
      <c r="J176" s="229"/>
      <c r="K176" s="229"/>
      <c r="L176" s="229"/>
      <c r="M176" s="229"/>
      <c r="N176" s="239"/>
      <c r="O176" s="224" t="s">
        <v>67</v>
      </c>
      <c r="P176" s="225"/>
      <c r="Q176" s="225"/>
      <c r="R176" s="225"/>
      <c r="S176" s="225"/>
      <c r="T176" s="225"/>
      <c r="U176" s="226"/>
      <c r="V176" s="37" t="s">
        <v>66</v>
      </c>
      <c r="W176" s="204">
        <f>IFERROR(SUM(W174:W175),"0")</f>
        <v>0</v>
      </c>
      <c r="X176" s="204">
        <f>IFERROR(SUM(X174:X175),"0")</f>
        <v>0</v>
      </c>
      <c r="Y176" s="204">
        <f>IFERROR(IF(Y174="",0,Y174),"0")+IFERROR(IF(Y175="",0,Y175),"0")</f>
        <v>0</v>
      </c>
      <c r="Z176" s="205"/>
      <c r="AA176" s="205"/>
    </row>
    <row r="177" spans="1:67" hidden="1" x14ac:dyDescent="0.2">
      <c r="A177" s="229"/>
      <c r="B177" s="229"/>
      <c r="C177" s="229"/>
      <c r="D177" s="229"/>
      <c r="E177" s="229"/>
      <c r="F177" s="229"/>
      <c r="G177" s="229"/>
      <c r="H177" s="229"/>
      <c r="I177" s="229"/>
      <c r="J177" s="229"/>
      <c r="K177" s="229"/>
      <c r="L177" s="229"/>
      <c r="M177" s="229"/>
      <c r="N177" s="239"/>
      <c r="O177" s="224" t="s">
        <v>67</v>
      </c>
      <c r="P177" s="225"/>
      <c r="Q177" s="225"/>
      <c r="R177" s="225"/>
      <c r="S177" s="225"/>
      <c r="T177" s="225"/>
      <c r="U177" s="226"/>
      <c r="V177" s="37" t="s">
        <v>68</v>
      </c>
      <c r="W177" s="204">
        <f>IFERROR(SUMPRODUCT(W174:W175*H174:H175),"0")</f>
        <v>0</v>
      </c>
      <c r="X177" s="204">
        <f>IFERROR(SUMPRODUCT(X174:X175*H174:H175),"0")</f>
        <v>0</v>
      </c>
      <c r="Y177" s="37"/>
      <c r="Z177" s="205"/>
      <c r="AA177" s="205"/>
    </row>
    <row r="178" spans="1:67" ht="27.75" hidden="1" customHeight="1" x14ac:dyDescent="0.2">
      <c r="A178" s="222" t="s">
        <v>238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48"/>
      <c r="AA178" s="48"/>
    </row>
    <row r="179" spans="1:67" ht="16.5" hidden="1" customHeight="1" x14ac:dyDescent="0.25">
      <c r="A179" s="241" t="s">
        <v>239</v>
      </c>
      <c r="B179" s="229"/>
      <c r="C179" s="229"/>
      <c r="D179" s="229"/>
      <c r="E179" s="229"/>
      <c r="F179" s="229"/>
      <c r="G179" s="229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196"/>
      <c r="AA179" s="196"/>
    </row>
    <row r="180" spans="1:67" ht="14.25" hidden="1" customHeight="1" x14ac:dyDescent="0.25">
      <c r="A180" s="228" t="s">
        <v>71</v>
      </c>
      <c r="B180" s="229"/>
      <c r="C180" s="229"/>
      <c r="D180" s="229"/>
      <c r="E180" s="229"/>
      <c r="F180" s="229"/>
      <c r="G180" s="229"/>
      <c r="H180" s="229"/>
      <c r="I180" s="229"/>
      <c r="J180" s="229"/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195"/>
      <c r="AA180" s="195"/>
    </row>
    <row r="181" spans="1:67" ht="16.5" hidden="1" customHeight="1" x14ac:dyDescent="0.25">
      <c r="A181" s="54" t="s">
        <v>240</v>
      </c>
      <c r="B181" s="54" t="s">
        <v>241</v>
      </c>
      <c r="C181" s="31">
        <v>4301132097</v>
      </c>
      <c r="D181" s="210">
        <v>4607111035721</v>
      </c>
      <c r="E181" s="207"/>
      <c r="F181" s="201">
        <v>0.25</v>
      </c>
      <c r="G181" s="32">
        <v>12</v>
      </c>
      <c r="H181" s="201">
        <v>3</v>
      </c>
      <c r="I181" s="201">
        <v>3.3879999999999999</v>
      </c>
      <c r="J181" s="32">
        <v>70</v>
      </c>
      <c r="K181" s="32" t="s">
        <v>74</v>
      </c>
      <c r="L181" s="33" t="s">
        <v>65</v>
      </c>
      <c r="M181" s="33"/>
      <c r="N181" s="32">
        <v>365</v>
      </c>
      <c r="O181" s="32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81" s="209"/>
      <c r="Q181" s="209"/>
      <c r="R181" s="209"/>
      <c r="S181" s="207"/>
      <c r="T181" s="34"/>
      <c r="U181" s="34"/>
      <c r="V181" s="35" t="s">
        <v>66</v>
      </c>
      <c r="W181" s="202">
        <v>0</v>
      </c>
      <c r="X181" s="203">
        <f>IFERROR(IF(W181="","",W181),"")</f>
        <v>0</v>
      </c>
      <c r="Y181" s="36">
        <f>IFERROR(IF(W181="","",W181*0.01788),"")</f>
        <v>0</v>
      </c>
      <c r="Z181" s="56"/>
      <c r="AA181" s="57"/>
      <c r="AE181" s="67"/>
      <c r="BB181" s="135" t="s">
        <v>75</v>
      </c>
      <c r="BL181" s="67">
        <f>IFERROR(W181*I181,"0")</f>
        <v>0</v>
      </c>
      <c r="BM181" s="67">
        <f>IFERROR(X181*I181,"0")</f>
        <v>0</v>
      </c>
      <c r="BN181" s="67">
        <f>IFERROR(W181/J181,"0")</f>
        <v>0</v>
      </c>
      <c r="BO181" s="67">
        <f>IFERROR(X181/J181,"0")</f>
        <v>0</v>
      </c>
    </row>
    <row r="182" spans="1:67" ht="27" customHeight="1" x14ac:dyDescent="0.25">
      <c r="A182" s="54" t="s">
        <v>242</v>
      </c>
      <c r="B182" s="54" t="s">
        <v>243</v>
      </c>
      <c r="C182" s="31">
        <v>4301132100</v>
      </c>
      <c r="D182" s="210">
        <v>4607111035691</v>
      </c>
      <c r="E182" s="207"/>
      <c r="F182" s="201">
        <v>0.25</v>
      </c>
      <c r="G182" s="32">
        <v>12</v>
      </c>
      <c r="H182" s="201">
        <v>3</v>
      </c>
      <c r="I182" s="201">
        <v>3.3879999999999999</v>
      </c>
      <c r="J182" s="32">
        <v>70</v>
      </c>
      <c r="K182" s="32" t="s">
        <v>74</v>
      </c>
      <c r="L182" s="33" t="s">
        <v>65</v>
      </c>
      <c r="M182" s="33"/>
      <c r="N182" s="32">
        <v>365</v>
      </c>
      <c r="O182" s="32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82" s="209"/>
      <c r="Q182" s="209"/>
      <c r="R182" s="209"/>
      <c r="S182" s="207"/>
      <c r="T182" s="34"/>
      <c r="U182" s="34"/>
      <c r="V182" s="35" t="s">
        <v>66</v>
      </c>
      <c r="W182" s="202">
        <v>200</v>
      </c>
      <c r="X182" s="203">
        <f>IFERROR(IF(W182="","",W182),"")</f>
        <v>200</v>
      </c>
      <c r="Y182" s="36">
        <f>IFERROR(IF(W182="","",W182*0.01788),"")</f>
        <v>3.5760000000000001</v>
      </c>
      <c r="Z182" s="56"/>
      <c r="AA182" s="57"/>
      <c r="AE182" s="67"/>
      <c r="BB182" s="136" t="s">
        <v>75</v>
      </c>
      <c r="BL182" s="67">
        <f>IFERROR(W182*I182,"0")</f>
        <v>677.6</v>
      </c>
      <c r="BM182" s="67">
        <f>IFERROR(X182*I182,"0")</f>
        <v>677.6</v>
      </c>
      <c r="BN182" s="67">
        <f>IFERROR(W182/J182,"0")</f>
        <v>2.8571428571428572</v>
      </c>
      <c r="BO182" s="67">
        <f>IFERROR(X182/J182,"0")</f>
        <v>2.8571428571428572</v>
      </c>
    </row>
    <row r="183" spans="1:67" x14ac:dyDescent="0.2">
      <c r="A183" s="238"/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39"/>
      <c r="O183" s="224" t="s">
        <v>67</v>
      </c>
      <c r="P183" s="225"/>
      <c r="Q183" s="225"/>
      <c r="R183" s="225"/>
      <c r="S183" s="225"/>
      <c r="T183" s="225"/>
      <c r="U183" s="226"/>
      <c r="V183" s="37" t="s">
        <v>66</v>
      </c>
      <c r="W183" s="204">
        <f>IFERROR(SUM(W181:W182),"0")</f>
        <v>200</v>
      </c>
      <c r="X183" s="204">
        <f>IFERROR(SUM(X181:X182),"0")</f>
        <v>200</v>
      </c>
      <c r="Y183" s="204">
        <f>IFERROR(IF(Y181="",0,Y181),"0")+IFERROR(IF(Y182="",0,Y182),"0")</f>
        <v>3.5760000000000001</v>
      </c>
      <c r="Z183" s="205"/>
      <c r="AA183" s="205"/>
    </row>
    <row r="184" spans="1:67" x14ac:dyDescent="0.2">
      <c r="A184" s="229"/>
      <c r="B184" s="229"/>
      <c r="C184" s="229"/>
      <c r="D184" s="229"/>
      <c r="E184" s="229"/>
      <c r="F184" s="229"/>
      <c r="G184" s="229"/>
      <c r="H184" s="229"/>
      <c r="I184" s="229"/>
      <c r="J184" s="229"/>
      <c r="K184" s="229"/>
      <c r="L184" s="229"/>
      <c r="M184" s="229"/>
      <c r="N184" s="239"/>
      <c r="O184" s="224" t="s">
        <v>67</v>
      </c>
      <c r="P184" s="225"/>
      <c r="Q184" s="225"/>
      <c r="R184" s="225"/>
      <c r="S184" s="225"/>
      <c r="T184" s="225"/>
      <c r="U184" s="226"/>
      <c r="V184" s="37" t="s">
        <v>68</v>
      </c>
      <c r="W184" s="204">
        <f>IFERROR(SUMPRODUCT(W181:W182*H181:H182),"0")</f>
        <v>600</v>
      </c>
      <c r="X184" s="204">
        <f>IFERROR(SUMPRODUCT(X181:X182*H181:H182),"0")</f>
        <v>600</v>
      </c>
      <c r="Y184" s="37"/>
      <c r="Z184" s="205"/>
      <c r="AA184" s="205"/>
    </row>
    <row r="185" spans="1:67" ht="16.5" hidden="1" customHeight="1" x14ac:dyDescent="0.25">
      <c r="A185" s="241" t="s">
        <v>244</v>
      </c>
      <c r="B185" s="229"/>
      <c r="C185" s="229"/>
      <c r="D185" s="229"/>
      <c r="E185" s="229"/>
      <c r="F185" s="229"/>
      <c r="G185" s="229"/>
      <c r="H185" s="229"/>
      <c r="I185" s="229"/>
      <c r="J185" s="229"/>
      <c r="K185" s="229"/>
      <c r="L185" s="229"/>
      <c r="M185" s="229"/>
      <c r="N185" s="229"/>
      <c r="O185" s="229"/>
      <c r="P185" s="229"/>
      <c r="Q185" s="229"/>
      <c r="R185" s="229"/>
      <c r="S185" s="229"/>
      <c r="T185" s="229"/>
      <c r="U185" s="229"/>
      <c r="V185" s="229"/>
      <c r="W185" s="229"/>
      <c r="X185" s="229"/>
      <c r="Y185" s="229"/>
      <c r="Z185" s="196"/>
      <c r="AA185" s="196"/>
    </row>
    <row r="186" spans="1:67" ht="14.25" hidden="1" customHeight="1" x14ac:dyDescent="0.25">
      <c r="A186" s="228" t="s">
        <v>244</v>
      </c>
      <c r="B186" s="229"/>
      <c r="C186" s="229"/>
      <c r="D186" s="229"/>
      <c r="E186" s="229"/>
      <c r="F186" s="229"/>
      <c r="G186" s="229"/>
      <c r="H186" s="229"/>
      <c r="I186" s="229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195"/>
      <c r="AA186" s="195"/>
    </row>
    <row r="187" spans="1:67" ht="27" hidden="1" customHeight="1" x14ac:dyDescent="0.25">
      <c r="A187" s="54" t="s">
        <v>245</v>
      </c>
      <c r="B187" s="54" t="s">
        <v>246</v>
      </c>
      <c r="C187" s="31">
        <v>4301133002</v>
      </c>
      <c r="D187" s="210">
        <v>4607111035783</v>
      </c>
      <c r="E187" s="207"/>
      <c r="F187" s="201">
        <v>0.2</v>
      </c>
      <c r="G187" s="32">
        <v>8</v>
      </c>
      <c r="H187" s="201">
        <v>1.6</v>
      </c>
      <c r="I187" s="201">
        <v>2.12</v>
      </c>
      <c r="J187" s="32">
        <v>72</v>
      </c>
      <c r="K187" s="32" t="s">
        <v>199</v>
      </c>
      <c r="L187" s="33" t="s">
        <v>65</v>
      </c>
      <c r="M187" s="33"/>
      <c r="N187" s="32">
        <v>180</v>
      </c>
      <c r="O187" s="37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7" s="209"/>
      <c r="Q187" s="209"/>
      <c r="R187" s="209"/>
      <c r="S187" s="207"/>
      <c r="T187" s="34"/>
      <c r="U187" s="34"/>
      <c r="V187" s="35" t="s">
        <v>66</v>
      </c>
      <c r="W187" s="202">
        <v>0</v>
      </c>
      <c r="X187" s="203">
        <f>IFERROR(IF(W187="","",W187),"")</f>
        <v>0</v>
      </c>
      <c r="Y187" s="36">
        <f>IFERROR(IF(W187="","",W187*0.01157),"")</f>
        <v>0</v>
      </c>
      <c r="Z187" s="56"/>
      <c r="AA187" s="57"/>
      <c r="AE187" s="67"/>
      <c r="BB187" s="137" t="s">
        <v>75</v>
      </c>
      <c r="BL187" s="67">
        <f>IFERROR(W187*I187,"0")</f>
        <v>0</v>
      </c>
      <c r="BM187" s="67">
        <f>IFERROR(X187*I187,"0")</f>
        <v>0</v>
      </c>
      <c r="BN187" s="67">
        <f>IFERROR(W187/J187,"0")</f>
        <v>0</v>
      </c>
      <c r="BO187" s="67">
        <f>IFERROR(X187/J187,"0")</f>
        <v>0</v>
      </c>
    </row>
    <row r="188" spans="1:67" hidden="1" x14ac:dyDescent="0.2">
      <c r="A188" s="238"/>
      <c r="B188" s="229"/>
      <c r="C188" s="229"/>
      <c r="D188" s="229"/>
      <c r="E188" s="229"/>
      <c r="F188" s="229"/>
      <c r="G188" s="229"/>
      <c r="H188" s="229"/>
      <c r="I188" s="229"/>
      <c r="J188" s="229"/>
      <c r="K188" s="229"/>
      <c r="L188" s="229"/>
      <c r="M188" s="229"/>
      <c r="N188" s="239"/>
      <c r="O188" s="224" t="s">
        <v>67</v>
      </c>
      <c r="P188" s="225"/>
      <c r="Q188" s="225"/>
      <c r="R188" s="225"/>
      <c r="S188" s="225"/>
      <c r="T188" s="225"/>
      <c r="U188" s="226"/>
      <c r="V188" s="37" t="s">
        <v>66</v>
      </c>
      <c r="W188" s="204">
        <f>IFERROR(SUM(W187:W187),"0")</f>
        <v>0</v>
      </c>
      <c r="X188" s="204">
        <f>IFERROR(SUM(X187:X187),"0")</f>
        <v>0</v>
      </c>
      <c r="Y188" s="204">
        <f>IFERROR(IF(Y187="",0,Y187),"0")</f>
        <v>0</v>
      </c>
      <c r="Z188" s="205"/>
      <c r="AA188" s="205"/>
    </row>
    <row r="189" spans="1:67" hidden="1" x14ac:dyDescent="0.2">
      <c r="A189" s="229"/>
      <c r="B189" s="229"/>
      <c r="C189" s="229"/>
      <c r="D189" s="229"/>
      <c r="E189" s="229"/>
      <c r="F189" s="229"/>
      <c r="G189" s="229"/>
      <c r="H189" s="229"/>
      <c r="I189" s="229"/>
      <c r="J189" s="229"/>
      <c r="K189" s="229"/>
      <c r="L189" s="229"/>
      <c r="M189" s="229"/>
      <c r="N189" s="239"/>
      <c r="O189" s="224" t="s">
        <v>67</v>
      </c>
      <c r="P189" s="225"/>
      <c r="Q189" s="225"/>
      <c r="R189" s="225"/>
      <c r="S189" s="225"/>
      <c r="T189" s="225"/>
      <c r="U189" s="226"/>
      <c r="V189" s="37" t="s">
        <v>68</v>
      </c>
      <c r="W189" s="204">
        <f>IFERROR(SUMPRODUCT(W187:W187*H187:H187),"0")</f>
        <v>0</v>
      </c>
      <c r="X189" s="204">
        <f>IFERROR(SUMPRODUCT(X187:X187*H187:H187),"0")</f>
        <v>0</v>
      </c>
      <c r="Y189" s="37"/>
      <c r="Z189" s="205"/>
      <c r="AA189" s="205"/>
    </row>
    <row r="190" spans="1:67" ht="16.5" hidden="1" customHeight="1" x14ac:dyDescent="0.25">
      <c r="A190" s="241" t="s">
        <v>238</v>
      </c>
      <c r="B190" s="229"/>
      <c r="C190" s="229"/>
      <c r="D190" s="229"/>
      <c r="E190" s="229"/>
      <c r="F190" s="229"/>
      <c r="G190" s="229"/>
      <c r="H190" s="229"/>
      <c r="I190" s="229"/>
      <c r="J190" s="229"/>
      <c r="K190" s="229"/>
      <c r="L190" s="229"/>
      <c r="M190" s="229"/>
      <c r="N190" s="229"/>
      <c r="O190" s="229"/>
      <c r="P190" s="229"/>
      <c r="Q190" s="229"/>
      <c r="R190" s="229"/>
      <c r="S190" s="229"/>
      <c r="T190" s="229"/>
      <c r="U190" s="229"/>
      <c r="V190" s="229"/>
      <c r="W190" s="229"/>
      <c r="X190" s="229"/>
      <c r="Y190" s="229"/>
      <c r="Z190" s="196"/>
      <c r="AA190" s="196"/>
    </row>
    <row r="191" spans="1:67" ht="14.25" hidden="1" customHeight="1" x14ac:dyDescent="0.25">
      <c r="A191" s="228" t="s">
        <v>247</v>
      </c>
      <c r="B191" s="229"/>
      <c r="C191" s="229"/>
      <c r="D191" s="229"/>
      <c r="E191" s="229"/>
      <c r="F191" s="229"/>
      <c r="G191" s="229"/>
      <c r="H191" s="229"/>
      <c r="I191" s="229"/>
      <c r="J191" s="229"/>
      <c r="K191" s="229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195"/>
      <c r="AA191" s="195"/>
    </row>
    <row r="192" spans="1:67" ht="27" hidden="1" customHeight="1" x14ac:dyDescent="0.25">
      <c r="A192" s="54" t="s">
        <v>248</v>
      </c>
      <c r="B192" s="54" t="s">
        <v>249</v>
      </c>
      <c r="C192" s="31">
        <v>4301051319</v>
      </c>
      <c r="D192" s="210">
        <v>4680115881204</v>
      </c>
      <c r="E192" s="207"/>
      <c r="F192" s="201">
        <v>0.33</v>
      </c>
      <c r="G192" s="32">
        <v>6</v>
      </c>
      <c r="H192" s="201">
        <v>1.98</v>
      </c>
      <c r="I192" s="201">
        <v>2.246</v>
      </c>
      <c r="J192" s="32">
        <v>156</v>
      </c>
      <c r="K192" s="32" t="s">
        <v>64</v>
      </c>
      <c r="L192" s="33" t="s">
        <v>250</v>
      </c>
      <c r="M192" s="33"/>
      <c r="N192" s="32">
        <v>365</v>
      </c>
      <c r="O192" s="30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92" s="209"/>
      <c r="Q192" s="209"/>
      <c r="R192" s="209"/>
      <c r="S192" s="207"/>
      <c r="T192" s="34"/>
      <c r="U192" s="34"/>
      <c r="V192" s="35" t="s">
        <v>66</v>
      </c>
      <c r="W192" s="202">
        <v>0</v>
      </c>
      <c r="X192" s="203">
        <f>IFERROR(IF(W192="","",W192),"")</f>
        <v>0</v>
      </c>
      <c r="Y192" s="36">
        <f>IFERROR(IF(W192="","",W192*0.00753),"")</f>
        <v>0</v>
      </c>
      <c r="Z192" s="56"/>
      <c r="AA192" s="57"/>
      <c r="AE192" s="67"/>
      <c r="BB192" s="138" t="s">
        <v>251</v>
      </c>
      <c r="BL192" s="67">
        <f>IFERROR(W192*I192,"0")</f>
        <v>0</v>
      </c>
      <c r="BM192" s="67">
        <f>IFERROR(X192*I192,"0")</f>
        <v>0</v>
      </c>
      <c r="BN192" s="67">
        <f>IFERROR(W192/J192,"0")</f>
        <v>0</v>
      </c>
      <c r="BO192" s="67">
        <f>IFERROR(X192/J192,"0")</f>
        <v>0</v>
      </c>
    </row>
    <row r="193" spans="1:67" hidden="1" x14ac:dyDescent="0.2">
      <c r="A193" s="238"/>
      <c r="B193" s="229"/>
      <c r="C193" s="229"/>
      <c r="D193" s="229"/>
      <c r="E193" s="229"/>
      <c r="F193" s="229"/>
      <c r="G193" s="229"/>
      <c r="H193" s="229"/>
      <c r="I193" s="229"/>
      <c r="J193" s="229"/>
      <c r="K193" s="229"/>
      <c r="L193" s="229"/>
      <c r="M193" s="229"/>
      <c r="N193" s="239"/>
      <c r="O193" s="224" t="s">
        <v>67</v>
      </c>
      <c r="P193" s="225"/>
      <c r="Q193" s="225"/>
      <c r="R193" s="225"/>
      <c r="S193" s="225"/>
      <c r="T193" s="225"/>
      <c r="U193" s="226"/>
      <c r="V193" s="37" t="s">
        <v>66</v>
      </c>
      <c r="W193" s="204">
        <f>IFERROR(SUM(W192:W192),"0")</f>
        <v>0</v>
      </c>
      <c r="X193" s="204">
        <f>IFERROR(SUM(X192:X192),"0")</f>
        <v>0</v>
      </c>
      <c r="Y193" s="204">
        <f>IFERROR(IF(Y192="",0,Y192),"0")</f>
        <v>0</v>
      </c>
      <c r="Z193" s="205"/>
      <c r="AA193" s="205"/>
    </row>
    <row r="194" spans="1:67" hidden="1" x14ac:dyDescent="0.2">
      <c r="A194" s="229"/>
      <c r="B194" s="229"/>
      <c r="C194" s="229"/>
      <c r="D194" s="229"/>
      <c r="E194" s="229"/>
      <c r="F194" s="229"/>
      <c r="G194" s="229"/>
      <c r="H194" s="229"/>
      <c r="I194" s="229"/>
      <c r="J194" s="229"/>
      <c r="K194" s="229"/>
      <c r="L194" s="229"/>
      <c r="M194" s="229"/>
      <c r="N194" s="239"/>
      <c r="O194" s="224" t="s">
        <v>67</v>
      </c>
      <c r="P194" s="225"/>
      <c r="Q194" s="225"/>
      <c r="R194" s="225"/>
      <c r="S194" s="225"/>
      <c r="T194" s="225"/>
      <c r="U194" s="226"/>
      <c r="V194" s="37" t="s">
        <v>68</v>
      </c>
      <c r="W194" s="204">
        <f>IFERROR(SUMPRODUCT(W192:W192*H192:H192),"0")</f>
        <v>0</v>
      </c>
      <c r="X194" s="204">
        <f>IFERROR(SUMPRODUCT(X192:X192*H192:H192),"0")</f>
        <v>0</v>
      </c>
      <c r="Y194" s="37"/>
      <c r="Z194" s="205"/>
      <c r="AA194" s="205"/>
    </row>
    <row r="195" spans="1:67" ht="16.5" hidden="1" customHeight="1" x14ac:dyDescent="0.25">
      <c r="A195" s="241" t="s">
        <v>252</v>
      </c>
      <c r="B195" s="229"/>
      <c r="C195" s="229"/>
      <c r="D195" s="229"/>
      <c r="E195" s="229"/>
      <c r="F195" s="229"/>
      <c r="G195" s="229"/>
      <c r="H195" s="229"/>
      <c r="I195" s="229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  <c r="U195" s="229"/>
      <c r="V195" s="229"/>
      <c r="W195" s="229"/>
      <c r="X195" s="229"/>
      <c r="Y195" s="229"/>
      <c r="Z195" s="196"/>
      <c r="AA195" s="196"/>
    </row>
    <row r="196" spans="1:67" ht="14.25" hidden="1" customHeight="1" x14ac:dyDescent="0.25">
      <c r="A196" s="228" t="s">
        <v>71</v>
      </c>
      <c r="B196" s="229"/>
      <c r="C196" s="229"/>
      <c r="D196" s="229"/>
      <c r="E196" s="229"/>
      <c r="F196" s="229"/>
      <c r="G196" s="229"/>
      <c r="H196" s="229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195"/>
      <c r="AA196" s="195"/>
    </row>
    <row r="197" spans="1:67" ht="27" hidden="1" customHeight="1" x14ac:dyDescent="0.25">
      <c r="A197" s="54" t="s">
        <v>253</v>
      </c>
      <c r="B197" s="54" t="s">
        <v>254</v>
      </c>
      <c r="C197" s="31">
        <v>4301132079</v>
      </c>
      <c r="D197" s="210">
        <v>4607111038487</v>
      </c>
      <c r="E197" s="207"/>
      <c r="F197" s="201">
        <v>0.25</v>
      </c>
      <c r="G197" s="32">
        <v>12</v>
      </c>
      <c r="H197" s="201">
        <v>3</v>
      </c>
      <c r="I197" s="201">
        <v>3.7360000000000002</v>
      </c>
      <c r="J197" s="32">
        <v>70</v>
      </c>
      <c r="K197" s="32" t="s">
        <v>74</v>
      </c>
      <c r="L197" s="33" t="s">
        <v>65</v>
      </c>
      <c r="M197" s="33"/>
      <c r="N197" s="32">
        <v>180</v>
      </c>
      <c r="O197" s="23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7" s="209"/>
      <c r="Q197" s="209"/>
      <c r="R197" s="209"/>
      <c r="S197" s="207"/>
      <c r="T197" s="34"/>
      <c r="U197" s="34"/>
      <c r="V197" s="35" t="s">
        <v>66</v>
      </c>
      <c r="W197" s="202">
        <v>0</v>
      </c>
      <c r="X197" s="203">
        <f>IFERROR(IF(W197="","",W197),"")</f>
        <v>0</v>
      </c>
      <c r="Y197" s="36">
        <f>IFERROR(IF(W197="","",W197*0.01788),"")</f>
        <v>0</v>
      </c>
      <c r="Z197" s="56"/>
      <c r="AA197" s="57"/>
      <c r="AE197" s="67"/>
      <c r="BB197" s="139" t="s">
        <v>75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idden="1" x14ac:dyDescent="0.2">
      <c r="A198" s="238"/>
      <c r="B198" s="229"/>
      <c r="C198" s="229"/>
      <c r="D198" s="229"/>
      <c r="E198" s="229"/>
      <c r="F198" s="229"/>
      <c r="G198" s="229"/>
      <c r="H198" s="229"/>
      <c r="I198" s="229"/>
      <c r="J198" s="229"/>
      <c r="K198" s="229"/>
      <c r="L198" s="229"/>
      <c r="M198" s="229"/>
      <c r="N198" s="239"/>
      <c r="O198" s="224" t="s">
        <v>67</v>
      </c>
      <c r="P198" s="225"/>
      <c r="Q198" s="225"/>
      <c r="R198" s="225"/>
      <c r="S198" s="225"/>
      <c r="T198" s="225"/>
      <c r="U198" s="226"/>
      <c r="V198" s="37" t="s">
        <v>66</v>
      </c>
      <c r="W198" s="204">
        <f>IFERROR(SUM(W197:W197),"0")</f>
        <v>0</v>
      </c>
      <c r="X198" s="204">
        <f>IFERROR(SUM(X197:X197),"0")</f>
        <v>0</v>
      </c>
      <c r="Y198" s="204">
        <f>IFERROR(IF(Y197="",0,Y197),"0")</f>
        <v>0</v>
      </c>
      <c r="Z198" s="205"/>
      <c r="AA198" s="205"/>
    </row>
    <row r="199" spans="1:67" hidden="1" x14ac:dyDescent="0.2">
      <c r="A199" s="229"/>
      <c r="B199" s="229"/>
      <c r="C199" s="229"/>
      <c r="D199" s="229"/>
      <c r="E199" s="229"/>
      <c r="F199" s="229"/>
      <c r="G199" s="229"/>
      <c r="H199" s="229"/>
      <c r="I199" s="229"/>
      <c r="J199" s="229"/>
      <c r="K199" s="229"/>
      <c r="L199" s="229"/>
      <c r="M199" s="229"/>
      <c r="N199" s="239"/>
      <c r="O199" s="224" t="s">
        <v>67</v>
      </c>
      <c r="P199" s="225"/>
      <c r="Q199" s="225"/>
      <c r="R199" s="225"/>
      <c r="S199" s="225"/>
      <c r="T199" s="225"/>
      <c r="U199" s="226"/>
      <c r="V199" s="37" t="s">
        <v>68</v>
      </c>
      <c r="W199" s="204">
        <f>IFERROR(SUMPRODUCT(W197:W197*H197:H197),"0")</f>
        <v>0</v>
      </c>
      <c r="X199" s="204">
        <f>IFERROR(SUMPRODUCT(X197:X197*H197:H197),"0")</f>
        <v>0</v>
      </c>
      <c r="Y199" s="37"/>
      <c r="Z199" s="205"/>
      <c r="AA199" s="205"/>
    </row>
    <row r="200" spans="1:67" ht="27.75" hidden="1" customHeight="1" x14ac:dyDescent="0.2">
      <c r="A200" s="222" t="s">
        <v>255</v>
      </c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48"/>
      <c r="AA200" s="48"/>
    </row>
    <row r="201" spans="1:67" ht="16.5" hidden="1" customHeight="1" x14ac:dyDescent="0.25">
      <c r="A201" s="241" t="s">
        <v>256</v>
      </c>
      <c r="B201" s="229"/>
      <c r="C201" s="229"/>
      <c r="D201" s="229"/>
      <c r="E201" s="229"/>
      <c r="F201" s="229"/>
      <c r="G201" s="229"/>
      <c r="H201" s="229"/>
      <c r="I201" s="229"/>
      <c r="J201" s="229"/>
      <c r="K201" s="229"/>
      <c r="L201" s="229"/>
      <c r="M201" s="229"/>
      <c r="N201" s="229"/>
      <c r="O201" s="229"/>
      <c r="P201" s="229"/>
      <c r="Q201" s="229"/>
      <c r="R201" s="229"/>
      <c r="S201" s="229"/>
      <c r="T201" s="229"/>
      <c r="U201" s="229"/>
      <c r="V201" s="229"/>
      <c r="W201" s="229"/>
      <c r="X201" s="229"/>
      <c r="Y201" s="229"/>
      <c r="Z201" s="196"/>
      <c r="AA201" s="196"/>
    </row>
    <row r="202" spans="1:67" ht="14.25" hidden="1" customHeight="1" x14ac:dyDescent="0.25">
      <c r="A202" s="228" t="s">
        <v>61</v>
      </c>
      <c r="B202" s="229"/>
      <c r="C202" s="229"/>
      <c r="D202" s="229"/>
      <c r="E202" s="229"/>
      <c r="F202" s="229"/>
      <c r="G202" s="229"/>
      <c r="H202" s="229"/>
      <c r="I202" s="229"/>
      <c r="J202" s="229"/>
      <c r="K202" s="229"/>
      <c r="L202" s="229"/>
      <c r="M202" s="229"/>
      <c r="N202" s="229"/>
      <c r="O202" s="229"/>
      <c r="P202" s="229"/>
      <c r="Q202" s="229"/>
      <c r="R202" s="229"/>
      <c r="S202" s="229"/>
      <c r="T202" s="229"/>
      <c r="U202" s="229"/>
      <c r="V202" s="229"/>
      <c r="W202" s="229"/>
      <c r="X202" s="229"/>
      <c r="Y202" s="229"/>
      <c r="Z202" s="195"/>
      <c r="AA202" s="195"/>
    </row>
    <row r="203" spans="1:67" ht="16.5" hidden="1" customHeight="1" x14ac:dyDescent="0.25">
      <c r="A203" s="54" t="s">
        <v>257</v>
      </c>
      <c r="B203" s="54" t="s">
        <v>258</v>
      </c>
      <c r="C203" s="31">
        <v>4301070913</v>
      </c>
      <c r="D203" s="210">
        <v>4607111036957</v>
      </c>
      <c r="E203" s="207"/>
      <c r="F203" s="201">
        <v>0.4</v>
      </c>
      <c r="G203" s="32">
        <v>8</v>
      </c>
      <c r="H203" s="201">
        <v>3.2</v>
      </c>
      <c r="I203" s="201">
        <v>3.44</v>
      </c>
      <c r="J203" s="32">
        <v>144</v>
      </c>
      <c r="K203" s="32" t="s">
        <v>64</v>
      </c>
      <c r="L203" s="33" t="s">
        <v>65</v>
      </c>
      <c r="M203" s="33"/>
      <c r="N203" s="32">
        <v>180</v>
      </c>
      <c r="O203" s="34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203" s="209"/>
      <c r="Q203" s="209"/>
      <c r="R203" s="209"/>
      <c r="S203" s="207"/>
      <c r="T203" s="34"/>
      <c r="U203" s="34"/>
      <c r="V203" s="35" t="s">
        <v>66</v>
      </c>
      <c r="W203" s="202">
        <v>0</v>
      </c>
      <c r="X203" s="203">
        <f>IFERROR(IF(W203="","",W203),"")</f>
        <v>0</v>
      </c>
      <c r="Y203" s="36">
        <f>IFERROR(IF(W203="","",W203*0.00866),"")</f>
        <v>0</v>
      </c>
      <c r="Z203" s="56"/>
      <c r="AA203" s="57"/>
      <c r="AE203" s="67"/>
      <c r="BB203" s="140" t="s">
        <v>1</v>
      </c>
      <c r="BL203" s="67">
        <f>IFERROR(W203*I203,"0")</f>
        <v>0</v>
      </c>
      <c r="BM203" s="67">
        <f>IFERROR(X203*I203,"0")</f>
        <v>0</v>
      </c>
      <c r="BN203" s="67">
        <f>IFERROR(W203/J203,"0")</f>
        <v>0</v>
      </c>
      <c r="BO203" s="67">
        <f>IFERROR(X203/J203,"0")</f>
        <v>0</v>
      </c>
    </row>
    <row r="204" spans="1:67" ht="16.5" hidden="1" customHeight="1" x14ac:dyDescent="0.25">
      <c r="A204" s="54" t="s">
        <v>259</v>
      </c>
      <c r="B204" s="54" t="s">
        <v>260</v>
      </c>
      <c r="C204" s="31">
        <v>4301070912</v>
      </c>
      <c r="D204" s="210">
        <v>4607111037213</v>
      </c>
      <c r="E204" s="207"/>
      <c r="F204" s="201">
        <v>0.4</v>
      </c>
      <c r="G204" s="32">
        <v>8</v>
      </c>
      <c r="H204" s="201">
        <v>3.2</v>
      </c>
      <c r="I204" s="201">
        <v>3.44</v>
      </c>
      <c r="J204" s="32">
        <v>144</v>
      </c>
      <c r="K204" s="32" t="s">
        <v>64</v>
      </c>
      <c r="L204" s="33" t="s">
        <v>65</v>
      </c>
      <c r="M204" s="33"/>
      <c r="N204" s="32">
        <v>180</v>
      </c>
      <c r="O204" s="34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4" s="209"/>
      <c r="Q204" s="209"/>
      <c r="R204" s="209"/>
      <c r="S204" s="207"/>
      <c r="T204" s="34"/>
      <c r="U204" s="34"/>
      <c r="V204" s="35" t="s">
        <v>66</v>
      </c>
      <c r="W204" s="202">
        <v>0</v>
      </c>
      <c r="X204" s="203">
        <f>IFERROR(IF(W204="","",W204),"")</f>
        <v>0</v>
      </c>
      <c r="Y204" s="36">
        <f>IFERROR(IF(W204="","",W204*0.00866),"")</f>
        <v>0</v>
      </c>
      <c r="Z204" s="56"/>
      <c r="AA204" s="57"/>
      <c r="AE204" s="67"/>
      <c r="BB204" s="141" t="s">
        <v>1</v>
      </c>
      <c r="BL204" s="67">
        <f>IFERROR(W204*I204,"0")</f>
        <v>0</v>
      </c>
      <c r="BM204" s="67">
        <f>IFERROR(X204*I204,"0")</f>
        <v>0</v>
      </c>
      <c r="BN204" s="67">
        <f>IFERROR(W204/J204,"0")</f>
        <v>0</v>
      </c>
      <c r="BO204" s="67">
        <f>IFERROR(X204/J204,"0")</f>
        <v>0</v>
      </c>
    </row>
    <row r="205" spans="1:67" hidden="1" x14ac:dyDescent="0.2">
      <c r="A205" s="238"/>
      <c r="B205" s="229"/>
      <c r="C205" s="229"/>
      <c r="D205" s="229"/>
      <c r="E205" s="229"/>
      <c r="F205" s="229"/>
      <c r="G205" s="229"/>
      <c r="H205" s="229"/>
      <c r="I205" s="229"/>
      <c r="J205" s="229"/>
      <c r="K205" s="229"/>
      <c r="L205" s="229"/>
      <c r="M205" s="229"/>
      <c r="N205" s="239"/>
      <c r="O205" s="224" t="s">
        <v>67</v>
      </c>
      <c r="P205" s="225"/>
      <c r="Q205" s="225"/>
      <c r="R205" s="225"/>
      <c r="S205" s="225"/>
      <c r="T205" s="225"/>
      <c r="U205" s="226"/>
      <c r="V205" s="37" t="s">
        <v>66</v>
      </c>
      <c r="W205" s="204">
        <f>IFERROR(SUM(W203:W204),"0")</f>
        <v>0</v>
      </c>
      <c r="X205" s="204">
        <f>IFERROR(SUM(X203:X204),"0")</f>
        <v>0</v>
      </c>
      <c r="Y205" s="204">
        <f>IFERROR(IF(Y203="",0,Y203),"0")+IFERROR(IF(Y204="",0,Y204),"0")</f>
        <v>0</v>
      </c>
      <c r="Z205" s="205"/>
      <c r="AA205" s="205"/>
    </row>
    <row r="206" spans="1:67" hidden="1" x14ac:dyDescent="0.2">
      <c r="A206" s="229"/>
      <c r="B206" s="229"/>
      <c r="C206" s="229"/>
      <c r="D206" s="229"/>
      <c r="E206" s="229"/>
      <c r="F206" s="229"/>
      <c r="G206" s="229"/>
      <c r="H206" s="229"/>
      <c r="I206" s="229"/>
      <c r="J206" s="229"/>
      <c r="K206" s="229"/>
      <c r="L206" s="229"/>
      <c r="M206" s="229"/>
      <c r="N206" s="239"/>
      <c r="O206" s="224" t="s">
        <v>67</v>
      </c>
      <c r="P206" s="225"/>
      <c r="Q206" s="225"/>
      <c r="R206" s="225"/>
      <c r="S206" s="225"/>
      <c r="T206" s="225"/>
      <c r="U206" s="226"/>
      <c r="V206" s="37" t="s">
        <v>68</v>
      </c>
      <c r="W206" s="204">
        <f>IFERROR(SUMPRODUCT(W203:W204*H203:H204),"0")</f>
        <v>0</v>
      </c>
      <c r="X206" s="204">
        <f>IFERROR(SUMPRODUCT(X203:X204*H203:H204),"0")</f>
        <v>0</v>
      </c>
      <c r="Y206" s="37"/>
      <c r="Z206" s="205"/>
      <c r="AA206" s="205"/>
    </row>
    <row r="207" spans="1:67" ht="16.5" hidden="1" customHeight="1" x14ac:dyDescent="0.25">
      <c r="A207" s="241" t="s">
        <v>261</v>
      </c>
      <c r="B207" s="229"/>
      <c r="C207" s="229"/>
      <c r="D207" s="229"/>
      <c r="E207" s="229"/>
      <c r="F207" s="229"/>
      <c r="G207" s="229"/>
      <c r="H207" s="229"/>
      <c r="I207" s="229"/>
      <c r="J207" s="229"/>
      <c r="K207" s="229"/>
      <c r="L207" s="229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29"/>
      <c r="X207" s="229"/>
      <c r="Y207" s="229"/>
      <c r="Z207" s="196"/>
      <c r="AA207" s="196"/>
    </row>
    <row r="208" spans="1:67" ht="14.25" hidden="1" customHeight="1" x14ac:dyDescent="0.25">
      <c r="A208" s="228" t="s">
        <v>61</v>
      </c>
      <c r="B208" s="229"/>
      <c r="C208" s="229"/>
      <c r="D208" s="229"/>
      <c r="E208" s="229"/>
      <c r="F208" s="229"/>
      <c r="G208" s="229"/>
      <c r="H208" s="229"/>
      <c r="I208" s="229"/>
      <c r="J208" s="229"/>
      <c r="K208" s="229"/>
      <c r="L208" s="229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29"/>
      <c r="X208" s="229"/>
      <c r="Y208" s="229"/>
      <c r="Z208" s="195"/>
      <c r="AA208" s="195"/>
    </row>
    <row r="209" spans="1:67" ht="16.5" hidden="1" customHeight="1" x14ac:dyDescent="0.25">
      <c r="A209" s="54" t="s">
        <v>262</v>
      </c>
      <c r="B209" s="54" t="s">
        <v>263</v>
      </c>
      <c r="C209" s="31">
        <v>4301070948</v>
      </c>
      <c r="D209" s="210">
        <v>4607111037022</v>
      </c>
      <c r="E209" s="207"/>
      <c r="F209" s="201">
        <v>0.7</v>
      </c>
      <c r="G209" s="32">
        <v>8</v>
      </c>
      <c r="H209" s="201">
        <v>5.6</v>
      </c>
      <c r="I209" s="201">
        <v>5.87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4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9" s="209"/>
      <c r="Q209" s="209"/>
      <c r="R209" s="209"/>
      <c r="S209" s="207"/>
      <c r="T209" s="34"/>
      <c r="U209" s="34"/>
      <c r="V209" s="35" t="s">
        <v>66</v>
      </c>
      <c r="W209" s="202">
        <v>0</v>
      </c>
      <c r="X209" s="203">
        <f>IFERROR(IF(W209="","",W209),"")</f>
        <v>0</v>
      </c>
      <c r="Y209" s="36">
        <f>IFERROR(IF(W209="","",W209*0.0155),"")</f>
        <v>0</v>
      </c>
      <c r="Z209" s="56"/>
      <c r="AA209" s="57"/>
      <c r="AE209" s="67"/>
      <c r="BB209" s="142" t="s">
        <v>1</v>
      </c>
      <c r="BL209" s="67">
        <f>IFERROR(W209*I209,"0")</f>
        <v>0</v>
      </c>
      <c r="BM209" s="67">
        <f>IFERROR(X209*I209,"0")</f>
        <v>0</v>
      </c>
      <c r="BN209" s="67">
        <f>IFERROR(W209/J209,"0")</f>
        <v>0</v>
      </c>
      <c r="BO209" s="67">
        <f>IFERROR(X209/J209,"0")</f>
        <v>0</v>
      </c>
    </row>
    <row r="210" spans="1:67" ht="27" hidden="1" customHeight="1" x14ac:dyDescent="0.25">
      <c r="A210" s="54" t="s">
        <v>264</v>
      </c>
      <c r="B210" s="54" t="s">
        <v>265</v>
      </c>
      <c r="C210" s="31">
        <v>4301070990</v>
      </c>
      <c r="D210" s="210">
        <v>4607111038494</v>
      </c>
      <c r="E210" s="207"/>
      <c r="F210" s="201">
        <v>0.7</v>
      </c>
      <c r="G210" s="32">
        <v>8</v>
      </c>
      <c r="H210" s="201">
        <v>5.6</v>
      </c>
      <c r="I210" s="201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3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10" s="209"/>
      <c r="Q210" s="209"/>
      <c r="R210" s="209"/>
      <c r="S210" s="207"/>
      <c r="T210" s="34"/>
      <c r="U210" s="34"/>
      <c r="V210" s="35" t="s">
        <v>66</v>
      </c>
      <c r="W210" s="202">
        <v>0</v>
      </c>
      <c r="X210" s="203">
        <f>IFERROR(IF(W210="","",W210),"")</f>
        <v>0</v>
      </c>
      <c r="Y210" s="36">
        <f>IFERROR(IF(W210="","",W210*0.0155),"")</f>
        <v>0</v>
      </c>
      <c r="Z210" s="56"/>
      <c r="AA210" s="57"/>
      <c r="AE210" s="67"/>
      <c r="BB210" s="143" t="s">
        <v>1</v>
      </c>
      <c r="BL210" s="67">
        <f>IFERROR(W210*I210,"0")</f>
        <v>0</v>
      </c>
      <c r="BM210" s="67">
        <f>IFERROR(X210*I210,"0")</f>
        <v>0</v>
      </c>
      <c r="BN210" s="67">
        <f>IFERROR(W210/J210,"0")</f>
        <v>0</v>
      </c>
      <c r="BO210" s="67">
        <f>IFERROR(X210/J210,"0")</f>
        <v>0</v>
      </c>
    </row>
    <row r="211" spans="1:67" ht="27" hidden="1" customHeight="1" x14ac:dyDescent="0.25">
      <c r="A211" s="54" t="s">
        <v>266</v>
      </c>
      <c r="B211" s="54" t="s">
        <v>267</v>
      </c>
      <c r="C211" s="31">
        <v>4301070966</v>
      </c>
      <c r="D211" s="210">
        <v>4607111038135</v>
      </c>
      <c r="E211" s="207"/>
      <c r="F211" s="201">
        <v>0.7</v>
      </c>
      <c r="G211" s="32">
        <v>8</v>
      </c>
      <c r="H211" s="201">
        <v>5.6</v>
      </c>
      <c r="I211" s="201">
        <v>5.87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11" s="209"/>
      <c r="Q211" s="209"/>
      <c r="R211" s="209"/>
      <c r="S211" s="207"/>
      <c r="T211" s="34"/>
      <c r="U211" s="34"/>
      <c r="V211" s="35" t="s">
        <v>66</v>
      </c>
      <c r="W211" s="202">
        <v>0</v>
      </c>
      <c r="X211" s="20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4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idden="1" x14ac:dyDescent="0.2">
      <c r="A212" s="238"/>
      <c r="B212" s="229"/>
      <c r="C212" s="229"/>
      <c r="D212" s="229"/>
      <c r="E212" s="229"/>
      <c r="F212" s="229"/>
      <c r="G212" s="229"/>
      <c r="H212" s="229"/>
      <c r="I212" s="229"/>
      <c r="J212" s="229"/>
      <c r="K212" s="229"/>
      <c r="L212" s="229"/>
      <c r="M212" s="229"/>
      <c r="N212" s="239"/>
      <c r="O212" s="224" t="s">
        <v>67</v>
      </c>
      <c r="P212" s="225"/>
      <c r="Q212" s="225"/>
      <c r="R212" s="225"/>
      <c r="S212" s="225"/>
      <c r="T212" s="225"/>
      <c r="U212" s="226"/>
      <c r="V212" s="37" t="s">
        <v>66</v>
      </c>
      <c r="W212" s="204">
        <f>IFERROR(SUM(W209:W211),"0")</f>
        <v>0</v>
      </c>
      <c r="X212" s="204">
        <f>IFERROR(SUM(X209:X211),"0")</f>
        <v>0</v>
      </c>
      <c r="Y212" s="204">
        <f>IFERROR(IF(Y209="",0,Y209),"0")+IFERROR(IF(Y210="",0,Y210),"0")+IFERROR(IF(Y211="",0,Y211),"0")</f>
        <v>0</v>
      </c>
      <c r="Z212" s="205"/>
      <c r="AA212" s="205"/>
    </row>
    <row r="213" spans="1:67" hidden="1" x14ac:dyDescent="0.2">
      <c r="A213" s="229"/>
      <c r="B213" s="229"/>
      <c r="C213" s="229"/>
      <c r="D213" s="229"/>
      <c r="E213" s="229"/>
      <c r="F213" s="229"/>
      <c r="G213" s="229"/>
      <c r="H213" s="229"/>
      <c r="I213" s="229"/>
      <c r="J213" s="229"/>
      <c r="K213" s="229"/>
      <c r="L213" s="229"/>
      <c r="M213" s="229"/>
      <c r="N213" s="239"/>
      <c r="O213" s="224" t="s">
        <v>67</v>
      </c>
      <c r="P213" s="225"/>
      <c r="Q213" s="225"/>
      <c r="R213" s="225"/>
      <c r="S213" s="225"/>
      <c r="T213" s="225"/>
      <c r="U213" s="226"/>
      <c r="V213" s="37" t="s">
        <v>68</v>
      </c>
      <c r="W213" s="204">
        <f>IFERROR(SUMPRODUCT(W209:W211*H209:H211),"0")</f>
        <v>0</v>
      </c>
      <c r="X213" s="204">
        <f>IFERROR(SUMPRODUCT(X209:X211*H209:H211),"0")</f>
        <v>0</v>
      </c>
      <c r="Y213" s="37"/>
      <c r="Z213" s="205"/>
      <c r="AA213" s="205"/>
    </row>
    <row r="214" spans="1:67" ht="16.5" hidden="1" customHeight="1" x14ac:dyDescent="0.25">
      <c r="A214" s="241" t="s">
        <v>268</v>
      </c>
      <c r="B214" s="229"/>
      <c r="C214" s="229"/>
      <c r="D214" s="229"/>
      <c r="E214" s="229"/>
      <c r="F214" s="229"/>
      <c r="G214" s="229"/>
      <c r="H214" s="229"/>
      <c r="I214" s="229"/>
      <c r="J214" s="229"/>
      <c r="K214" s="229"/>
      <c r="L214" s="229"/>
      <c r="M214" s="229"/>
      <c r="N214" s="229"/>
      <c r="O214" s="229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196"/>
      <c r="AA214" s="196"/>
    </row>
    <row r="215" spans="1:67" ht="14.25" hidden="1" customHeight="1" x14ac:dyDescent="0.25">
      <c r="A215" s="228" t="s">
        <v>61</v>
      </c>
      <c r="B215" s="229"/>
      <c r="C215" s="229"/>
      <c r="D215" s="229"/>
      <c r="E215" s="229"/>
      <c r="F215" s="229"/>
      <c r="G215" s="229"/>
      <c r="H215" s="229"/>
      <c r="I215" s="229"/>
      <c r="J215" s="229"/>
      <c r="K215" s="229"/>
      <c r="L215" s="229"/>
      <c r="M215" s="229"/>
      <c r="N215" s="229"/>
      <c r="O215" s="229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195"/>
      <c r="AA215" s="195"/>
    </row>
    <row r="216" spans="1:67" ht="27" hidden="1" customHeight="1" x14ac:dyDescent="0.25">
      <c r="A216" s="54" t="s">
        <v>269</v>
      </c>
      <c r="B216" s="54" t="s">
        <v>270</v>
      </c>
      <c r="C216" s="31">
        <v>4301070996</v>
      </c>
      <c r="D216" s="210">
        <v>4607111038654</v>
      </c>
      <c r="E216" s="207"/>
      <c r="F216" s="201">
        <v>0.4</v>
      </c>
      <c r="G216" s="32">
        <v>16</v>
      </c>
      <c r="H216" s="201">
        <v>6.4</v>
      </c>
      <c r="I216" s="201">
        <v>6.63</v>
      </c>
      <c r="J216" s="32">
        <v>84</v>
      </c>
      <c r="K216" s="32" t="s">
        <v>64</v>
      </c>
      <c r="L216" s="33" t="s">
        <v>65</v>
      </c>
      <c r="M216" s="33"/>
      <c r="N216" s="32">
        <v>180</v>
      </c>
      <c r="O216" s="33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6" s="209"/>
      <c r="Q216" s="209"/>
      <c r="R216" s="209"/>
      <c r="S216" s="207"/>
      <c r="T216" s="34"/>
      <c r="U216" s="34"/>
      <c r="V216" s="35" t="s">
        <v>66</v>
      </c>
      <c r="W216" s="202">
        <v>0</v>
      </c>
      <c r="X216" s="203">
        <f t="shared" ref="X216:X221" si="18">IFERROR(IF(W216="","",W216),"")</f>
        <v>0</v>
      </c>
      <c r="Y216" s="36">
        <f t="shared" ref="Y216:Y221" si="19">IFERROR(IF(W216="","",W216*0.0155),"")</f>
        <v>0</v>
      </c>
      <c r="Z216" s="56"/>
      <c r="AA216" s="57"/>
      <c r="AE216" s="67"/>
      <c r="BB216" s="145" t="s">
        <v>1</v>
      </c>
      <c r="BL216" s="67">
        <f t="shared" ref="BL216:BL221" si="20">IFERROR(W216*I216,"0")</f>
        <v>0</v>
      </c>
      <c r="BM216" s="67">
        <f t="shared" ref="BM216:BM221" si="21">IFERROR(X216*I216,"0")</f>
        <v>0</v>
      </c>
      <c r="BN216" s="67">
        <f t="shared" ref="BN216:BN221" si="22">IFERROR(W216/J216,"0")</f>
        <v>0</v>
      </c>
      <c r="BO216" s="67">
        <f t="shared" ref="BO216:BO221" si="23">IFERROR(X216/J216,"0")</f>
        <v>0</v>
      </c>
    </row>
    <row r="217" spans="1:67" ht="27" hidden="1" customHeight="1" x14ac:dyDescent="0.25">
      <c r="A217" s="54" t="s">
        <v>271</v>
      </c>
      <c r="B217" s="54" t="s">
        <v>272</v>
      </c>
      <c r="C217" s="31">
        <v>4301070997</v>
      </c>
      <c r="D217" s="210">
        <v>4607111038586</v>
      </c>
      <c r="E217" s="207"/>
      <c r="F217" s="201">
        <v>0.7</v>
      </c>
      <c r="G217" s="32">
        <v>8</v>
      </c>
      <c r="H217" s="201">
        <v>5.6</v>
      </c>
      <c r="I217" s="201">
        <v>5.83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7" s="209"/>
      <c r="Q217" s="209"/>
      <c r="R217" s="209"/>
      <c r="S217" s="207"/>
      <c r="T217" s="34"/>
      <c r="U217" s="34"/>
      <c r="V217" s="35" t="s">
        <v>66</v>
      </c>
      <c r="W217" s="202">
        <v>0</v>
      </c>
      <c r="X217" s="203">
        <f t="shared" si="18"/>
        <v>0</v>
      </c>
      <c r="Y217" s="36">
        <f t="shared" si="19"/>
        <v>0</v>
      </c>
      <c r="Z217" s="56"/>
      <c r="AA217" s="57"/>
      <c r="AE217" s="67"/>
      <c r="BB217" s="146" t="s">
        <v>1</v>
      </c>
      <c r="BL217" s="67">
        <f t="shared" si="20"/>
        <v>0</v>
      </c>
      <c r="BM217" s="67">
        <f t="shared" si="21"/>
        <v>0</v>
      </c>
      <c r="BN217" s="67">
        <f t="shared" si="22"/>
        <v>0</v>
      </c>
      <c r="BO217" s="67">
        <f t="shared" si="23"/>
        <v>0</v>
      </c>
    </row>
    <row r="218" spans="1:67" ht="27" hidden="1" customHeight="1" x14ac:dyDescent="0.25">
      <c r="A218" s="54" t="s">
        <v>273</v>
      </c>
      <c r="B218" s="54" t="s">
        <v>274</v>
      </c>
      <c r="C218" s="31">
        <v>4301070962</v>
      </c>
      <c r="D218" s="210">
        <v>4607111038609</v>
      </c>
      <c r="E218" s="207"/>
      <c r="F218" s="201">
        <v>0.4</v>
      </c>
      <c r="G218" s="32">
        <v>16</v>
      </c>
      <c r="H218" s="201">
        <v>6.4</v>
      </c>
      <c r="I218" s="201">
        <v>6.71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8" s="209"/>
      <c r="Q218" s="209"/>
      <c r="R218" s="209"/>
      <c r="S218" s="207"/>
      <c r="T218" s="34"/>
      <c r="U218" s="34"/>
      <c r="V218" s="35" t="s">
        <v>66</v>
      </c>
      <c r="W218" s="202">
        <v>0</v>
      </c>
      <c r="X218" s="203">
        <f t="shared" si="18"/>
        <v>0</v>
      </c>
      <c r="Y218" s="36">
        <f t="shared" si="19"/>
        <v>0</v>
      </c>
      <c r="Z218" s="56"/>
      <c r="AA218" s="57"/>
      <c r="AE218" s="67"/>
      <c r="BB218" s="147" t="s">
        <v>1</v>
      </c>
      <c r="BL218" s="67">
        <f t="shared" si="20"/>
        <v>0</v>
      </c>
      <c r="BM218" s="67">
        <f t="shared" si="21"/>
        <v>0</v>
      </c>
      <c r="BN218" s="67">
        <f t="shared" si="22"/>
        <v>0</v>
      </c>
      <c r="BO218" s="67">
        <f t="shared" si="23"/>
        <v>0</v>
      </c>
    </row>
    <row r="219" spans="1:67" ht="27" hidden="1" customHeight="1" x14ac:dyDescent="0.25">
      <c r="A219" s="54" t="s">
        <v>275</v>
      </c>
      <c r="B219" s="54" t="s">
        <v>276</v>
      </c>
      <c r="C219" s="31">
        <v>4301070963</v>
      </c>
      <c r="D219" s="210">
        <v>4607111038630</v>
      </c>
      <c r="E219" s="207"/>
      <c r="F219" s="201">
        <v>0.7</v>
      </c>
      <c r="G219" s="32">
        <v>8</v>
      </c>
      <c r="H219" s="201">
        <v>5.6</v>
      </c>
      <c r="I219" s="201">
        <v>5.87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0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9" s="209"/>
      <c r="Q219" s="209"/>
      <c r="R219" s="209"/>
      <c r="S219" s="207"/>
      <c r="T219" s="34"/>
      <c r="U219" s="34"/>
      <c r="V219" s="35" t="s">
        <v>66</v>
      </c>
      <c r="W219" s="202">
        <v>0</v>
      </c>
      <c r="X219" s="203">
        <f t="shared" si="18"/>
        <v>0</v>
      </c>
      <c r="Y219" s="36">
        <f t="shared" si="19"/>
        <v>0</v>
      </c>
      <c r="Z219" s="56"/>
      <c r="AA219" s="57"/>
      <c r="AE219" s="67"/>
      <c r="BB219" s="148" t="s">
        <v>1</v>
      </c>
      <c r="BL219" s="67">
        <f t="shared" si="20"/>
        <v>0</v>
      </c>
      <c r="BM219" s="67">
        <f t="shared" si="21"/>
        <v>0</v>
      </c>
      <c r="BN219" s="67">
        <f t="shared" si="22"/>
        <v>0</v>
      </c>
      <c r="BO219" s="67">
        <f t="shared" si="23"/>
        <v>0</v>
      </c>
    </row>
    <row r="220" spans="1:67" ht="27" hidden="1" customHeight="1" x14ac:dyDescent="0.25">
      <c r="A220" s="54" t="s">
        <v>277</v>
      </c>
      <c r="B220" s="54" t="s">
        <v>278</v>
      </c>
      <c r="C220" s="31">
        <v>4301070959</v>
      </c>
      <c r="D220" s="210">
        <v>4607111038616</v>
      </c>
      <c r="E220" s="207"/>
      <c r="F220" s="201">
        <v>0.4</v>
      </c>
      <c r="G220" s="32">
        <v>16</v>
      </c>
      <c r="H220" s="201">
        <v>6.4</v>
      </c>
      <c r="I220" s="201">
        <v>6.71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2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20" s="209"/>
      <c r="Q220" s="209"/>
      <c r="R220" s="209"/>
      <c r="S220" s="207"/>
      <c r="T220" s="34"/>
      <c r="U220" s="34"/>
      <c r="V220" s="35" t="s">
        <v>66</v>
      </c>
      <c r="W220" s="202">
        <v>0</v>
      </c>
      <c r="X220" s="203">
        <f t="shared" si="18"/>
        <v>0</v>
      </c>
      <c r="Y220" s="36">
        <f t="shared" si="19"/>
        <v>0</v>
      </c>
      <c r="Z220" s="56"/>
      <c r="AA220" s="57"/>
      <c r="AE220" s="67"/>
      <c r="BB220" s="149" t="s">
        <v>1</v>
      </c>
      <c r="BL220" s="67">
        <f t="shared" si="20"/>
        <v>0</v>
      </c>
      <c r="BM220" s="67">
        <f t="shared" si="21"/>
        <v>0</v>
      </c>
      <c r="BN220" s="67">
        <f t="shared" si="22"/>
        <v>0</v>
      </c>
      <c r="BO220" s="67">
        <f t="shared" si="23"/>
        <v>0</v>
      </c>
    </row>
    <row r="221" spans="1:67" ht="27" hidden="1" customHeight="1" x14ac:dyDescent="0.25">
      <c r="A221" s="54" t="s">
        <v>279</v>
      </c>
      <c r="B221" s="54" t="s">
        <v>280</v>
      </c>
      <c r="C221" s="31">
        <v>4301070960</v>
      </c>
      <c r="D221" s="210">
        <v>4607111038623</v>
      </c>
      <c r="E221" s="207"/>
      <c r="F221" s="201">
        <v>0.7</v>
      </c>
      <c r="G221" s="32">
        <v>8</v>
      </c>
      <c r="H221" s="201">
        <v>5.6</v>
      </c>
      <c r="I221" s="201">
        <v>5.87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21" s="209"/>
      <c r="Q221" s="209"/>
      <c r="R221" s="209"/>
      <c r="S221" s="207"/>
      <c r="T221" s="34"/>
      <c r="U221" s="34"/>
      <c r="V221" s="35" t="s">
        <v>66</v>
      </c>
      <c r="W221" s="202">
        <v>0</v>
      </c>
      <c r="X221" s="203">
        <f t="shared" si="18"/>
        <v>0</v>
      </c>
      <c r="Y221" s="36">
        <f t="shared" si="19"/>
        <v>0</v>
      </c>
      <c r="Z221" s="56"/>
      <c r="AA221" s="57"/>
      <c r="AE221" s="67"/>
      <c r="BB221" s="150" t="s">
        <v>1</v>
      </c>
      <c r="BL221" s="67">
        <f t="shared" si="20"/>
        <v>0</v>
      </c>
      <c r="BM221" s="67">
        <f t="shared" si="21"/>
        <v>0</v>
      </c>
      <c r="BN221" s="67">
        <f t="shared" si="22"/>
        <v>0</v>
      </c>
      <c r="BO221" s="67">
        <f t="shared" si="23"/>
        <v>0</v>
      </c>
    </row>
    <row r="222" spans="1:67" hidden="1" x14ac:dyDescent="0.2">
      <c r="A222" s="238"/>
      <c r="B222" s="229"/>
      <c r="C222" s="229"/>
      <c r="D222" s="229"/>
      <c r="E222" s="229"/>
      <c r="F222" s="229"/>
      <c r="G222" s="229"/>
      <c r="H222" s="229"/>
      <c r="I222" s="229"/>
      <c r="J222" s="229"/>
      <c r="K222" s="229"/>
      <c r="L222" s="229"/>
      <c r="M222" s="229"/>
      <c r="N222" s="239"/>
      <c r="O222" s="224" t="s">
        <v>67</v>
      </c>
      <c r="P222" s="225"/>
      <c r="Q222" s="225"/>
      <c r="R222" s="225"/>
      <c r="S222" s="225"/>
      <c r="T222" s="225"/>
      <c r="U222" s="226"/>
      <c r="V222" s="37" t="s">
        <v>66</v>
      </c>
      <c r="W222" s="204">
        <f>IFERROR(SUM(W216:W221),"0")</f>
        <v>0</v>
      </c>
      <c r="X222" s="204">
        <f>IFERROR(SUM(X216:X221),"0")</f>
        <v>0</v>
      </c>
      <c r="Y222" s="204">
        <f>IFERROR(IF(Y216="",0,Y216),"0")+IFERROR(IF(Y217="",0,Y217),"0")+IFERROR(IF(Y218="",0,Y218),"0")+IFERROR(IF(Y219="",0,Y219),"0")+IFERROR(IF(Y220="",0,Y220),"0")+IFERROR(IF(Y221="",0,Y221),"0")</f>
        <v>0</v>
      </c>
      <c r="Z222" s="205"/>
      <c r="AA222" s="205"/>
    </row>
    <row r="223" spans="1:67" hidden="1" x14ac:dyDescent="0.2">
      <c r="A223" s="229"/>
      <c r="B223" s="229"/>
      <c r="C223" s="229"/>
      <c r="D223" s="229"/>
      <c r="E223" s="229"/>
      <c r="F223" s="229"/>
      <c r="G223" s="229"/>
      <c r="H223" s="229"/>
      <c r="I223" s="229"/>
      <c r="J223" s="229"/>
      <c r="K223" s="229"/>
      <c r="L223" s="229"/>
      <c r="M223" s="229"/>
      <c r="N223" s="239"/>
      <c r="O223" s="224" t="s">
        <v>67</v>
      </c>
      <c r="P223" s="225"/>
      <c r="Q223" s="225"/>
      <c r="R223" s="225"/>
      <c r="S223" s="225"/>
      <c r="T223" s="225"/>
      <c r="U223" s="226"/>
      <c r="V223" s="37" t="s">
        <v>68</v>
      </c>
      <c r="W223" s="204">
        <f>IFERROR(SUMPRODUCT(W216:W221*H216:H221),"0")</f>
        <v>0</v>
      </c>
      <c r="X223" s="204">
        <f>IFERROR(SUMPRODUCT(X216:X221*H216:H221),"0")</f>
        <v>0</v>
      </c>
      <c r="Y223" s="37"/>
      <c r="Z223" s="205"/>
      <c r="AA223" s="205"/>
    </row>
    <row r="224" spans="1:67" ht="16.5" hidden="1" customHeight="1" x14ac:dyDescent="0.25">
      <c r="A224" s="241" t="s">
        <v>281</v>
      </c>
      <c r="B224" s="229"/>
      <c r="C224" s="229"/>
      <c r="D224" s="229"/>
      <c r="E224" s="229"/>
      <c r="F224" s="229"/>
      <c r="G224" s="229"/>
      <c r="H224" s="229"/>
      <c r="I224" s="229"/>
      <c r="J224" s="229"/>
      <c r="K224" s="229"/>
      <c r="L224" s="22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29"/>
      <c r="X224" s="229"/>
      <c r="Y224" s="229"/>
      <c r="Z224" s="196"/>
      <c r="AA224" s="196"/>
    </row>
    <row r="225" spans="1:67" ht="14.25" hidden="1" customHeight="1" x14ac:dyDescent="0.25">
      <c r="A225" s="228" t="s">
        <v>61</v>
      </c>
      <c r="B225" s="229"/>
      <c r="C225" s="229"/>
      <c r="D225" s="229"/>
      <c r="E225" s="229"/>
      <c r="F225" s="229"/>
      <c r="G225" s="229"/>
      <c r="H225" s="229"/>
      <c r="I225" s="229"/>
      <c r="J225" s="229"/>
      <c r="K225" s="229"/>
      <c r="L225" s="229"/>
      <c r="M225" s="229"/>
      <c r="N225" s="229"/>
      <c r="O225" s="229"/>
      <c r="P225" s="229"/>
      <c r="Q225" s="229"/>
      <c r="R225" s="229"/>
      <c r="S225" s="229"/>
      <c r="T225" s="229"/>
      <c r="U225" s="229"/>
      <c r="V225" s="229"/>
      <c r="W225" s="229"/>
      <c r="X225" s="229"/>
      <c r="Y225" s="229"/>
      <c r="Z225" s="195"/>
      <c r="AA225" s="195"/>
    </row>
    <row r="226" spans="1:67" ht="27" hidden="1" customHeight="1" x14ac:dyDescent="0.25">
      <c r="A226" s="54" t="s">
        <v>282</v>
      </c>
      <c r="B226" s="54" t="s">
        <v>283</v>
      </c>
      <c r="C226" s="31">
        <v>4301070915</v>
      </c>
      <c r="D226" s="210">
        <v>4607111035882</v>
      </c>
      <c r="E226" s="207"/>
      <c r="F226" s="201">
        <v>0.43</v>
      </c>
      <c r="G226" s="32">
        <v>16</v>
      </c>
      <c r="H226" s="201">
        <v>6.88</v>
      </c>
      <c r="I226" s="201">
        <v>7.19</v>
      </c>
      <c r="J226" s="32">
        <v>84</v>
      </c>
      <c r="K226" s="32" t="s">
        <v>64</v>
      </c>
      <c r="L226" s="33" t="s">
        <v>65</v>
      </c>
      <c r="M226" s="33"/>
      <c r="N226" s="32">
        <v>180</v>
      </c>
      <c r="O226" s="3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6" s="209"/>
      <c r="Q226" s="209"/>
      <c r="R226" s="209"/>
      <c r="S226" s="207"/>
      <c r="T226" s="34"/>
      <c r="U226" s="34"/>
      <c r="V226" s="35" t="s">
        <v>66</v>
      </c>
      <c r="W226" s="202">
        <v>0</v>
      </c>
      <c r="X226" s="20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51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27" hidden="1" customHeight="1" x14ac:dyDescent="0.25">
      <c r="A227" s="54" t="s">
        <v>284</v>
      </c>
      <c r="B227" s="54" t="s">
        <v>285</v>
      </c>
      <c r="C227" s="31">
        <v>4301070921</v>
      </c>
      <c r="D227" s="210">
        <v>4607111035905</v>
      </c>
      <c r="E227" s="207"/>
      <c r="F227" s="201">
        <v>0.9</v>
      </c>
      <c r="G227" s="32">
        <v>8</v>
      </c>
      <c r="H227" s="201">
        <v>7.2</v>
      </c>
      <c r="I227" s="201">
        <v>7.47</v>
      </c>
      <c r="J227" s="32">
        <v>84</v>
      </c>
      <c r="K227" s="32" t="s">
        <v>64</v>
      </c>
      <c r="L227" s="33" t="s">
        <v>65</v>
      </c>
      <c r="M227" s="33"/>
      <c r="N227" s="32">
        <v>180</v>
      </c>
      <c r="O227" s="3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7" s="209"/>
      <c r="Q227" s="209"/>
      <c r="R227" s="209"/>
      <c r="S227" s="207"/>
      <c r="T227" s="34"/>
      <c r="U227" s="34"/>
      <c r="V227" s="35" t="s">
        <v>66</v>
      </c>
      <c r="W227" s="202">
        <v>0</v>
      </c>
      <c r="X227" s="20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2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t="27" hidden="1" customHeight="1" x14ac:dyDescent="0.25">
      <c r="A228" s="54" t="s">
        <v>286</v>
      </c>
      <c r="B228" s="54" t="s">
        <v>287</v>
      </c>
      <c r="C228" s="31">
        <v>4301070917</v>
      </c>
      <c r="D228" s="210">
        <v>4607111035912</v>
      </c>
      <c r="E228" s="207"/>
      <c r="F228" s="201">
        <v>0.43</v>
      </c>
      <c r="G228" s="32">
        <v>16</v>
      </c>
      <c r="H228" s="201">
        <v>6.88</v>
      </c>
      <c r="I228" s="201">
        <v>7.19</v>
      </c>
      <c r="J228" s="32">
        <v>84</v>
      </c>
      <c r="K228" s="32" t="s">
        <v>64</v>
      </c>
      <c r="L228" s="33" t="s">
        <v>65</v>
      </c>
      <c r="M228" s="33"/>
      <c r="N228" s="32">
        <v>180</v>
      </c>
      <c r="O228" s="36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8" s="209"/>
      <c r="Q228" s="209"/>
      <c r="R228" s="209"/>
      <c r="S228" s="207"/>
      <c r="T228" s="34"/>
      <c r="U228" s="34"/>
      <c r="V228" s="35" t="s">
        <v>66</v>
      </c>
      <c r="W228" s="202">
        <v>0</v>
      </c>
      <c r="X228" s="203">
        <f>IFERROR(IF(W228="","",W228),"")</f>
        <v>0</v>
      </c>
      <c r="Y228" s="36">
        <f>IFERROR(IF(W228="","",W228*0.0155),"")</f>
        <v>0</v>
      </c>
      <c r="Z228" s="56"/>
      <c r="AA228" s="57"/>
      <c r="AE228" s="67"/>
      <c r="BB228" s="153" t="s">
        <v>1</v>
      </c>
      <c r="BL228" s="67">
        <f>IFERROR(W228*I228,"0")</f>
        <v>0</v>
      </c>
      <c r="BM228" s="67">
        <f>IFERROR(X228*I228,"0")</f>
        <v>0</v>
      </c>
      <c r="BN228" s="67">
        <f>IFERROR(W228/J228,"0")</f>
        <v>0</v>
      </c>
      <c r="BO228" s="67">
        <f>IFERROR(X228/J228,"0")</f>
        <v>0</v>
      </c>
    </row>
    <row r="229" spans="1:67" ht="27" hidden="1" customHeight="1" x14ac:dyDescent="0.25">
      <c r="A229" s="54" t="s">
        <v>288</v>
      </c>
      <c r="B229" s="54" t="s">
        <v>289</v>
      </c>
      <c r="C229" s="31">
        <v>4301070920</v>
      </c>
      <c r="D229" s="210">
        <v>4607111035929</v>
      </c>
      <c r="E229" s="207"/>
      <c r="F229" s="201">
        <v>0.9</v>
      </c>
      <c r="G229" s="32">
        <v>8</v>
      </c>
      <c r="H229" s="201">
        <v>7.2</v>
      </c>
      <c r="I229" s="201">
        <v>7.47</v>
      </c>
      <c r="J229" s="32">
        <v>84</v>
      </c>
      <c r="K229" s="32" t="s">
        <v>64</v>
      </c>
      <c r="L229" s="33" t="s">
        <v>65</v>
      </c>
      <c r="M229" s="33"/>
      <c r="N229" s="32">
        <v>180</v>
      </c>
      <c r="O229" s="29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9" s="209"/>
      <c r="Q229" s="209"/>
      <c r="R229" s="209"/>
      <c r="S229" s="207"/>
      <c r="T229" s="34"/>
      <c r="U229" s="34"/>
      <c r="V229" s="35" t="s">
        <v>66</v>
      </c>
      <c r="W229" s="202">
        <v>0</v>
      </c>
      <c r="X229" s="203">
        <f>IFERROR(IF(W229="","",W229),"")</f>
        <v>0</v>
      </c>
      <c r="Y229" s="36">
        <f>IFERROR(IF(W229="","",W229*0.0155),"")</f>
        <v>0</v>
      </c>
      <c r="Z229" s="56"/>
      <c r="AA229" s="57"/>
      <c r="AE229" s="67"/>
      <c r="BB229" s="154" t="s">
        <v>1</v>
      </c>
      <c r="BL229" s="67">
        <f>IFERROR(W229*I229,"0")</f>
        <v>0</v>
      </c>
      <c r="BM229" s="67">
        <f>IFERROR(X229*I229,"0")</f>
        <v>0</v>
      </c>
      <c r="BN229" s="67">
        <f>IFERROR(W229/J229,"0")</f>
        <v>0</v>
      </c>
      <c r="BO229" s="67">
        <f>IFERROR(X229/J229,"0")</f>
        <v>0</v>
      </c>
    </row>
    <row r="230" spans="1:67" hidden="1" x14ac:dyDescent="0.2">
      <c r="A230" s="238"/>
      <c r="B230" s="229"/>
      <c r="C230" s="229"/>
      <c r="D230" s="229"/>
      <c r="E230" s="229"/>
      <c r="F230" s="229"/>
      <c r="G230" s="229"/>
      <c r="H230" s="229"/>
      <c r="I230" s="229"/>
      <c r="J230" s="229"/>
      <c r="K230" s="229"/>
      <c r="L230" s="229"/>
      <c r="M230" s="229"/>
      <c r="N230" s="239"/>
      <c r="O230" s="224" t="s">
        <v>67</v>
      </c>
      <c r="P230" s="225"/>
      <c r="Q230" s="225"/>
      <c r="R230" s="225"/>
      <c r="S230" s="225"/>
      <c r="T230" s="225"/>
      <c r="U230" s="226"/>
      <c r="V230" s="37" t="s">
        <v>66</v>
      </c>
      <c r="W230" s="204">
        <f>IFERROR(SUM(W226:W229),"0")</f>
        <v>0</v>
      </c>
      <c r="X230" s="204">
        <f>IFERROR(SUM(X226:X229),"0")</f>
        <v>0</v>
      </c>
      <c r="Y230" s="204">
        <f>IFERROR(IF(Y226="",0,Y226),"0")+IFERROR(IF(Y227="",0,Y227),"0")+IFERROR(IF(Y228="",0,Y228),"0")+IFERROR(IF(Y229="",0,Y229),"0")</f>
        <v>0</v>
      </c>
      <c r="Z230" s="205"/>
      <c r="AA230" s="205"/>
    </row>
    <row r="231" spans="1:67" hidden="1" x14ac:dyDescent="0.2">
      <c r="A231" s="229"/>
      <c r="B231" s="229"/>
      <c r="C231" s="229"/>
      <c r="D231" s="229"/>
      <c r="E231" s="229"/>
      <c r="F231" s="229"/>
      <c r="G231" s="229"/>
      <c r="H231" s="229"/>
      <c r="I231" s="229"/>
      <c r="J231" s="229"/>
      <c r="K231" s="229"/>
      <c r="L231" s="229"/>
      <c r="M231" s="229"/>
      <c r="N231" s="239"/>
      <c r="O231" s="224" t="s">
        <v>67</v>
      </c>
      <c r="P231" s="225"/>
      <c r="Q231" s="225"/>
      <c r="R231" s="225"/>
      <c r="S231" s="225"/>
      <c r="T231" s="225"/>
      <c r="U231" s="226"/>
      <c r="V231" s="37" t="s">
        <v>68</v>
      </c>
      <c r="W231" s="204">
        <f>IFERROR(SUMPRODUCT(W226:W229*H226:H229),"0")</f>
        <v>0</v>
      </c>
      <c r="X231" s="204">
        <f>IFERROR(SUMPRODUCT(X226:X229*H226:H229),"0")</f>
        <v>0</v>
      </c>
      <c r="Y231" s="37"/>
      <c r="Z231" s="205"/>
      <c r="AA231" s="205"/>
    </row>
    <row r="232" spans="1:67" ht="16.5" hidden="1" customHeight="1" x14ac:dyDescent="0.25">
      <c r="A232" s="241" t="s">
        <v>290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229"/>
      <c r="Y232" s="229"/>
      <c r="Z232" s="196"/>
      <c r="AA232" s="196"/>
    </row>
    <row r="233" spans="1:67" ht="14.25" hidden="1" customHeight="1" x14ac:dyDescent="0.25">
      <c r="A233" s="228" t="s">
        <v>247</v>
      </c>
      <c r="B233" s="229"/>
      <c r="C233" s="229"/>
      <c r="D233" s="229"/>
      <c r="E233" s="229"/>
      <c r="F233" s="229"/>
      <c r="G233" s="229"/>
      <c r="H233" s="229"/>
      <c r="I233" s="229"/>
      <c r="J233" s="229"/>
      <c r="K233" s="229"/>
      <c r="L233" s="229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29"/>
      <c r="X233" s="229"/>
      <c r="Y233" s="229"/>
      <c r="Z233" s="195"/>
      <c r="AA233" s="195"/>
    </row>
    <row r="234" spans="1:67" ht="27" hidden="1" customHeight="1" x14ac:dyDescent="0.25">
      <c r="A234" s="54" t="s">
        <v>291</v>
      </c>
      <c r="B234" s="54" t="s">
        <v>292</v>
      </c>
      <c r="C234" s="31">
        <v>4301051320</v>
      </c>
      <c r="D234" s="210">
        <v>4680115881334</v>
      </c>
      <c r="E234" s="207"/>
      <c r="F234" s="201">
        <v>0.33</v>
      </c>
      <c r="G234" s="32">
        <v>6</v>
      </c>
      <c r="H234" s="201">
        <v>1.98</v>
      </c>
      <c r="I234" s="201">
        <v>2.27</v>
      </c>
      <c r="J234" s="32">
        <v>156</v>
      </c>
      <c r="K234" s="32" t="s">
        <v>64</v>
      </c>
      <c r="L234" s="33" t="s">
        <v>250</v>
      </c>
      <c r="M234" s="33"/>
      <c r="N234" s="32">
        <v>365</v>
      </c>
      <c r="O234" s="24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4" s="209"/>
      <c r="Q234" s="209"/>
      <c r="R234" s="209"/>
      <c r="S234" s="207"/>
      <c r="T234" s="34"/>
      <c r="U234" s="34"/>
      <c r="V234" s="35" t="s">
        <v>66</v>
      </c>
      <c r="W234" s="202">
        <v>0</v>
      </c>
      <c r="X234" s="203">
        <f>IFERROR(IF(W234="","",W234),"")</f>
        <v>0</v>
      </c>
      <c r="Y234" s="36">
        <f>IFERROR(IF(W234="","",W234*0.00753),"")</f>
        <v>0</v>
      </c>
      <c r="Z234" s="56"/>
      <c r="AA234" s="57"/>
      <c r="AE234" s="67"/>
      <c r="BB234" s="155" t="s">
        <v>251</v>
      </c>
      <c r="BL234" s="67">
        <f>IFERROR(W234*I234,"0")</f>
        <v>0</v>
      </c>
      <c r="BM234" s="67">
        <f>IFERROR(X234*I234,"0")</f>
        <v>0</v>
      </c>
      <c r="BN234" s="67">
        <f>IFERROR(W234/J234,"0")</f>
        <v>0</v>
      </c>
      <c r="BO234" s="67">
        <f>IFERROR(X234/J234,"0")</f>
        <v>0</v>
      </c>
    </row>
    <row r="235" spans="1:67" hidden="1" x14ac:dyDescent="0.2">
      <c r="A235" s="238"/>
      <c r="B235" s="229"/>
      <c r="C235" s="229"/>
      <c r="D235" s="229"/>
      <c r="E235" s="229"/>
      <c r="F235" s="229"/>
      <c r="G235" s="229"/>
      <c r="H235" s="229"/>
      <c r="I235" s="229"/>
      <c r="J235" s="229"/>
      <c r="K235" s="229"/>
      <c r="L235" s="229"/>
      <c r="M235" s="229"/>
      <c r="N235" s="239"/>
      <c r="O235" s="224" t="s">
        <v>67</v>
      </c>
      <c r="P235" s="225"/>
      <c r="Q235" s="225"/>
      <c r="R235" s="225"/>
      <c r="S235" s="225"/>
      <c r="T235" s="225"/>
      <c r="U235" s="226"/>
      <c r="V235" s="37" t="s">
        <v>66</v>
      </c>
      <c r="W235" s="204">
        <f>IFERROR(SUM(W234:W234),"0")</f>
        <v>0</v>
      </c>
      <c r="X235" s="204">
        <f>IFERROR(SUM(X234:X234),"0")</f>
        <v>0</v>
      </c>
      <c r="Y235" s="204">
        <f>IFERROR(IF(Y234="",0,Y234),"0")</f>
        <v>0</v>
      </c>
      <c r="Z235" s="205"/>
      <c r="AA235" s="205"/>
    </row>
    <row r="236" spans="1:67" hidden="1" x14ac:dyDescent="0.2">
      <c r="A236" s="229"/>
      <c r="B236" s="229"/>
      <c r="C236" s="229"/>
      <c r="D236" s="229"/>
      <c r="E236" s="229"/>
      <c r="F236" s="229"/>
      <c r="G236" s="229"/>
      <c r="H236" s="229"/>
      <c r="I236" s="229"/>
      <c r="J236" s="229"/>
      <c r="K236" s="229"/>
      <c r="L236" s="229"/>
      <c r="M236" s="229"/>
      <c r="N236" s="239"/>
      <c r="O236" s="224" t="s">
        <v>67</v>
      </c>
      <c r="P236" s="225"/>
      <c r="Q236" s="225"/>
      <c r="R236" s="225"/>
      <c r="S236" s="225"/>
      <c r="T236" s="225"/>
      <c r="U236" s="226"/>
      <c r="V236" s="37" t="s">
        <v>68</v>
      </c>
      <c r="W236" s="204">
        <f>IFERROR(SUMPRODUCT(W234:W234*H234:H234),"0")</f>
        <v>0</v>
      </c>
      <c r="X236" s="204">
        <f>IFERROR(SUMPRODUCT(X234:X234*H234:H234),"0")</f>
        <v>0</v>
      </c>
      <c r="Y236" s="37"/>
      <c r="Z236" s="205"/>
      <c r="AA236" s="205"/>
    </row>
    <row r="237" spans="1:67" ht="16.5" hidden="1" customHeight="1" x14ac:dyDescent="0.25">
      <c r="A237" s="241" t="s">
        <v>293</v>
      </c>
      <c r="B237" s="229"/>
      <c r="C237" s="229"/>
      <c r="D237" s="229"/>
      <c r="E237" s="229"/>
      <c r="F237" s="229"/>
      <c r="G237" s="229"/>
      <c r="H237" s="229"/>
      <c r="I237" s="229"/>
      <c r="J237" s="229"/>
      <c r="K237" s="229"/>
      <c r="L237" s="22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196"/>
      <c r="AA237" s="196"/>
    </row>
    <row r="238" spans="1:67" ht="14.25" hidden="1" customHeight="1" x14ac:dyDescent="0.25">
      <c r="A238" s="228" t="s">
        <v>61</v>
      </c>
      <c r="B238" s="229"/>
      <c r="C238" s="229"/>
      <c r="D238" s="229"/>
      <c r="E238" s="229"/>
      <c r="F238" s="229"/>
      <c r="G238" s="229"/>
      <c r="H238" s="229"/>
      <c r="I238" s="229"/>
      <c r="J238" s="229"/>
      <c r="K238" s="229"/>
      <c r="L238" s="22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29"/>
      <c r="X238" s="229"/>
      <c r="Y238" s="229"/>
      <c r="Z238" s="195"/>
      <c r="AA238" s="195"/>
    </row>
    <row r="239" spans="1:67" ht="16.5" hidden="1" customHeight="1" x14ac:dyDescent="0.25">
      <c r="A239" s="54" t="s">
        <v>294</v>
      </c>
      <c r="B239" s="54" t="s">
        <v>295</v>
      </c>
      <c r="C239" s="31">
        <v>4301070874</v>
      </c>
      <c r="D239" s="210">
        <v>4607111035332</v>
      </c>
      <c r="E239" s="207"/>
      <c r="F239" s="201">
        <v>0.43</v>
      </c>
      <c r="G239" s="32">
        <v>16</v>
      </c>
      <c r="H239" s="201">
        <v>6.88</v>
      </c>
      <c r="I239" s="201">
        <v>7.2060000000000004</v>
      </c>
      <c r="J239" s="32">
        <v>84</v>
      </c>
      <c r="K239" s="32" t="s">
        <v>64</v>
      </c>
      <c r="L239" s="33" t="s">
        <v>65</v>
      </c>
      <c r="M239" s="33"/>
      <c r="N239" s="32">
        <v>180</v>
      </c>
      <c r="O239" s="29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9" s="209"/>
      <c r="Q239" s="209"/>
      <c r="R239" s="209"/>
      <c r="S239" s="207"/>
      <c r="T239" s="34"/>
      <c r="U239" s="34"/>
      <c r="V239" s="35" t="s">
        <v>66</v>
      </c>
      <c r="W239" s="202">
        <v>0</v>
      </c>
      <c r="X239" s="20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6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t="16.5" hidden="1" customHeight="1" x14ac:dyDescent="0.25">
      <c r="A240" s="54" t="s">
        <v>296</v>
      </c>
      <c r="B240" s="54" t="s">
        <v>297</v>
      </c>
      <c r="C240" s="31">
        <v>4301071000</v>
      </c>
      <c r="D240" s="210">
        <v>4607111038708</v>
      </c>
      <c r="E240" s="207"/>
      <c r="F240" s="201">
        <v>0.8</v>
      </c>
      <c r="G240" s="32">
        <v>8</v>
      </c>
      <c r="H240" s="201">
        <v>6.4</v>
      </c>
      <c r="I240" s="201">
        <v>6.67</v>
      </c>
      <c r="J240" s="32">
        <v>84</v>
      </c>
      <c r="K240" s="32" t="s">
        <v>64</v>
      </c>
      <c r="L240" s="33" t="s">
        <v>65</v>
      </c>
      <c r="M240" s="33"/>
      <c r="N240" s="32">
        <v>180</v>
      </c>
      <c r="O240" s="3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40" s="209"/>
      <c r="Q240" s="209"/>
      <c r="R240" s="209"/>
      <c r="S240" s="207"/>
      <c r="T240" s="34"/>
      <c r="U240" s="34"/>
      <c r="V240" s="35" t="s">
        <v>66</v>
      </c>
      <c r="W240" s="202">
        <v>0</v>
      </c>
      <c r="X240" s="203">
        <f>IFERROR(IF(W240="","",W240),"")</f>
        <v>0</v>
      </c>
      <c r="Y240" s="36">
        <f>IFERROR(IF(W240="","",W240*0.0155),"")</f>
        <v>0</v>
      </c>
      <c r="Z240" s="56"/>
      <c r="AA240" s="57"/>
      <c r="AE240" s="67"/>
      <c r="BB240" s="157" t="s">
        <v>1</v>
      </c>
      <c r="BL240" s="67">
        <f>IFERROR(W240*I240,"0")</f>
        <v>0</v>
      </c>
      <c r="BM240" s="67">
        <f>IFERROR(X240*I240,"0")</f>
        <v>0</v>
      </c>
      <c r="BN240" s="67">
        <f>IFERROR(W240/J240,"0")</f>
        <v>0</v>
      </c>
      <c r="BO240" s="67">
        <f>IFERROR(X240/J240,"0")</f>
        <v>0</v>
      </c>
    </row>
    <row r="241" spans="1:67" hidden="1" x14ac:dyDescent="0.2">
      <c r="A241" s="238"/>
      <c r="B241" s="229"/>
      <c r="C241" s="229"/>
      <c r="D241" s="229"/>
      <c r="E241" s="229"/>
      <c r="F241" s="229"/>
      <c r="G241" s="229"/>
      <c r="H241" s="229"/>
      <c r="I241" s="229"/>
      <c r="J241" s="229"/>
      <c r="K241" s="229"/>
      <c r="L241" s="229"/>
      <c r="M241" s="229"/>
      <c r="N241" s="239"/>
      <c r="O241" s="224" t="s">
        <v>67</v>
      </c>
      <c r="P241" s="225"/>
      <c r="Q241" s="225"/>
      <c r="R241" s="225"/>
      <c r="S241" s="225"/>
      <c r="T241" s="225"/>
      <c r="U241" s="226"/>
      <c r="V241" s="37" t="s">
        <v>66</v>
      </c>
      <c r="W241" s="204">
        <f>IFERROR(SUM(W239:W240),"0")</f>
        <v>0</v>
      </c>
      <c r="X241" s="204">
        <f>IFERROR(SUM(X239:X240),"0")</f>
        <v>0</v>
      </c>
      <c r="Y241" s="204">
        <f>IFERROR(IF(Y239="",0,Y239),"0")+IFERROR(IF(Y240="",0,Y240),"0")</f>
        <v>0</v>
      </c>
      <c r="Z241" s="205"/>
      <c r="AA241" s="205"/>
    </row>
    <row r="242" spans="1:67" hidden="1" x14ac:dyDescent="0.2">
      <c r="A242" s="229"/>
      <c r="B242" s="229"/>
      <c r="C242" s="229"/>
      <c r="D242" s="229"/>
      <c r="E242" s="229"/>
      <c r="F242" s="229"/>
      <c r="G242" s="229"/>
      <c r="H242" s="229"/>
      <c r="I242" s="229"/>
      <c r="J242" s="229"/>
      <c r="K242" s="229"/>
      <c r="L242" s="229"/>
      <c r="M242" s="229"/>
      <c r="N242" s="239"/>
      <c r="O242" s="224" t="s">
        <v>67</v>
      </c>
      <c r="P242" s="225"/>
      <c r="Q242" s="225"/>
      <c r="R242" s="225"/>
      <c r="S242" s="225"/>
      <c r="T242" s="225"/>
      <c r="U242" s="226"/>
      <c r="V242" s="37" t="s">
        <v>68</v>
      </c>
      <c r="W242" s="204">
        <f>IFERROR(SUMPRODUCT(W239:W240*H239:H240),"0")</f>
        <v>0</v>
      </c>
      <c r="X242" s="204">
        <f>IFERROR(SUMPRODUCT(X239:X240*H239:H240),"0")</f>
        <v>0</v>
      </c>
      <c r="Y242" s="37"/>
      <c r="Z242" s="205"/>
      <c r="AA242" s="205"/>
    </row>
    <row r="243" spans="1:67" ht="27.75" hidden="1" customHeight="1" x14ac:dyDescent="0.2">
      <c r="A243" s="222" t="s">
        <v>298</v>
      </c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  <c r="Z243" s="48"/>
      <c r="AA243" s="48"/>
    </row>
    <row r="244" spans="1:67" ht="16.5" hidden="1" customHeight="1" x14ac:dyDescent="0.25">
      <c r="A244" s="241" t="s">
        <v>299</v>
      </c>
      <c r="B244" s="229"/>
      <c r="C244" s="229"/>
      <c r="D244" s="229"/>
      <c r="E244" s="229"/>
      <c r="F244" s="229"/>
      <c r="G244" s="229"/>
      <c r="H244" s="229"/>
      <c r="I244" s="229"/>
      <c r="J244" s="229"/>
      <c r="K244" s="229"/>
      <c r="L244" s="229"/>
      <c r="M244" s="229"/>
      <c r="N244" s="229"/>
      <c r="O244" s="229"/>
      <c r="P244" s="229"/>
      <c r="Q244" s="229"/>
      <c r="R244" s="229"/>
      <c r="S244" s="229"/>
      <c r="T244" s="229"/>
      <c r="U244" s="229"/>
      <c r="V244" s="229"/>
      <c r="W244" s="229"/>
      <c r="X244" s="229"/>
      <c r="Y244" s="229"/>
      <c r="Z244" s="196"/>
      <c r="AA244" s="196"/>
    </row>
    <row r="245" spans="1:67" ht="14.25" hidden="1" customHeight="1" x14ac:dyDescent="0.25">
      <c r="A245" s="228" t="s">
        <v>61</v>
      </c>
      <c r="B245" s="229"/>
      <c r="C245" s="229"/>
      <c r="D245" s="229"/>
      <c r="E245" s="229"/>
      <c r="F245" s="229"/>
      <c r="G245" s="229"/>
      <c r="H245" s="229"/>
      <c r="I245" s="229"/>
      <c r="J245" s="229"/>
      <c r="K245" s="229"/>
      <c r="L245" s="229"/>
      <c r="M245" s="229"/>
      <c r="N245" s="229"/>
      <c r="O245" s="229"/>
      <c r="P245" s="229"/>
      <c r="Q245" s="229"/>
      <c r="R245" s="229"/>
      <c r="S245" s="229"/>
      <c r="T245" s="229"/>
      <c r="U245" s="229"/>
      <c r="V245" s="229"/>
      <c r="W245" s="229"/>
      <c r="X245" s="229"/>
      <c r="Y245" s="229"/>
      <c r="Z245" s="195"/>
      <c r="AA245" s="195"/>
    </row>
    <row r="246" spans="1:67" ht="27" hidden="1" customHeight="1" x14ac:dyDescent="0.25">
      <c r="A246" s="54" t="s">
        <v>300</v>
      </c>
      <c r="B246" s="54" t="s">
        <v>301</v>
      </c>
      <c r="C246" s="31">
        <v>4301070941</v>
      </c>
      <c r="D246" s="210">
        <v>4607111036162</v>
      </c>
      <c r="E246" s="207"/>
      <c r="F246" s="201">
        <v>0.8</v>
      </c>
      <c r="G246" s="32">
        <v>8</v>
      </c>
      <c r="H246" s="201">
        <v>6.4</v>
      </c>
      <c r="I246" s="201">
        <v>6.6811999999999996</v>
      </c>
      <c r="J246" s="32">
        <v>84</v>
      </c>
      <c r="K246" s="32" t="s">
        <v>64</v>
      </c>
      <c r="L246" s="33" t="s">
        <v>65</v>
      </c>
      <c r="M246" s="33"/>
      <c r="N246" s="32">
        <v>90</v>
      </c>
      <c r="O246" s="38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6" s="209"/>
      <c r="Q246" s="209"/>
      <c r="R246" s="209"/>
      <c r="S246" s="207"/>
      <c r="T246" s="34"/>
      <c r="U246" s="34"/>
      <c r="V246" s="35" t="s">
        <v>66</v>
      </c>
      <c r="W246" s="202">
        <v>0</v>
      </c>
      <c r="X246" s="20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8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idden="1" x14ac:dyDescent="0.2">
      <c r="A247" s="238"/>
      <c r="B247" s="229"/>
      <c r="C247" s="229"/>
      <c r="D247" s="229"/>
      <c r="E247" s="229"/>
      <c r="F247" s="229"/>
      <c r="G247" s="229"/>
      <c r="H247" s="229"/>
      <c r="I247" s="229"/>
      <c r="J247" s="229"/>
      <c r="K247" s="229"/>
      <c r="L247" s="229"/>
      <c r="M247" s="229"/>
      <c r="N247" s="239"/>
      <c r="O247" s="224" t="s">
        <v>67</v>
      </c>
      <c r="P247" s="225"/>
      <c r="Q247" s="225"/>
      <c r="R247" s="225"/>
      <c r="S247" s="225"/>
      <c r="T247" s="225"/>
      <c r="U247" s="226"/>
      <c r="V247" s="37" t="s">
        <v>66</v>
      </c>
      <c r="W247" s="204">
        <f>IFERROR(SUM(W246:W246),"0")</f>
        <v>0</v>
      </c>
      <c r="X247" s="204">
        <f>IFERROR(SUM(X246:X246),"0")</f>
        <v>0</v>
      </c>
      <c r="Y247" s="204">
        <f>IFERROR(IF(Y246="",0,Y246),"0")</f>
        <v>0</v>
      </c>
      <c r="Z247" s="205"/>
      <c r="AA247" s="205"/>
    </row>
    <row r="248" spans="1:67" hidden="1" x14ac:dyDescent="0.2">
      <c r="A248" s="229"/>
      <c r="B248" s="229"/>
      <c r="C248" s="229"/>
      <c r="D248" s="229"/>
      <c r="E248" s="229"/>
      <c r="F248" s="229"/>
      <c r="G248" s="229"/>
      <c r="H248" s="229"/>
      <c r="I248" s="229"/>
      <c r="J248" s="229"/>
      <c r="K248" s="229"/>
      <c r="L248" s="229"/>
      <c r="M248" s="229"/>
      <c r="N248" s="239"/>
      <c r="O248" s="224" t="s">
        <v>67</v>
      </c>
      <c r="P248" s="225"/>
      <c r="Q248" s="225"/>
      <c r="R248" s="225"/>
      <c r="S248" s="225"/>
      <c r="T248" s="225"/>
      <c r="U248" s="226"/>
      <c r="V248" s="37" t="s">
        <v>68</v>
      </c>
      <c r="W248" s="204">
        <f>IFERROR(SUMPRODUCT(W246:W246*H246:H246),"0")</f>
        <v>0</v>
      </c>
      <c r="X248" s="204">
        <f>IFERROR(SUMPRODUCT(X246:X246*H246:H246),"0")</f>
        <v>0</v>
      </c>
      <c r="Y248" s="37"/>
      <c r="Z248" s="205"/>
      <c r="AA248" s="205"/>
    </row>
    <row r="249" spans="1:67" ht="27.75" hidden="1" customHeight="1" x14ac:dyDescent="0.2">
      <c r="A249" s="222" t="s">
        <v>302</v>
      </c>
      <c r="B249" s="223"/>
      <c r="C249" s="223"/>
      <c r="D249" s="223"/>
      <c r="E249" s="223"/>
      <c r="F249" s="223"/>
      <c r="G249" s="223"/>
      <c r="H249" s="223"/>
      <c r="I249" s="223"/>
      <c r="J249" s="223"/>
      <c r="K249" s="223"/>
      <c r="L249" s="223"/>
      <c r="M249" s="223"/>
      <c r="N249" s="223"/>
      <c r="O249" s="223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48"/>
      <c r="AA249" s="48"/>
    </row>
    <row r="250" spans="1:67" ht="16.5" hidden="1" customHeight="1" x14ac:dyDescent="0.25">
      <c r="A250" s="241" t="s">
        <v>303</v>
      </c>
      <c r="B250" s="229"/>
      <c r="C250" s="229"/>
      <c r="D250" s="229"/>
      <c r="E250" s="229"/>
      <c r="F250" s="229"/>
      <c r="G250" s="229"/>
      <c r="H250" s="229"/>
      <c r="I250" s="229"/>
      <c r="J250" s="229"/>
      <c r="K250" s="229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29"/>
      <c r="X250" s="229"/>
      <c r="Y250" s="229"/>
      <c r="Z250" s="196"/>
      <c r="AA250" s="196"/>
    </row>
    <row r="251" spans="1:67" ht="14.25" hidden="1" customHeight="1" x14ac:dyDescent="0.25">
      <c r="A251" s="228" t="s">
        <v>61</v>
      </c>
      <c r="B251" s="229"/>
      <c r="C251" s="229"/>
      <c r="D251" s="229"/>
      <c r="E251" s="229"/>
      <c r="F251" s="229"/>
      <c r="G251" s="229"/>
      <c r="H251" s="229"/>
      <c r="I251" s="229"/>
      <c r="J251" s="229"/>
      <c r="K251" s="229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29"/>
      <c r="X251" s="229"/>
      <c r="Y251" s="229"/>
      <c r="Z251" s="195"/>
      <c r="AA251" s="195"/>
    </row>
    <row r="252" spans="1:67" ht="27" hidden="1" customHeight="1" x14ac:dyDescent="0.25">
      <c r="A252" s="54" t="s">
        <v>304</v>
      </c>
      <c r="B252" s="54" t="s">
        <v>305</v>
      </c>
      <c r="C252" s="31">
        <v>4301070965</v>
      </c>
      <c r="D252" s="210">
        <v>4607111035899</v>
      </c>
      <c r="E252" s="207"/>
      <c r="F252" s="201">
        <v>1</v>
      </c>
      <c r="G252" s="32">
        <v>5</v>
      </c>
      <c r="H252" s="201">
        <v>5</v>
      </c>
      <c r="I252" s="201">
        <v>5.2619999999999996</v>
      </c>
      <c r="J252" s="32">
        <v>84</v>
      </c>
      <c r="K252" s="32" t="s">
        <v>64</v>
      </c>
      <c r="L252" s="33" t="s">
        <v>65</v>
      </c>
      <c r="M252" s="33"/>
      <c r="N252" s="32">
        <v>180</v>
      </c>
      <c r="O252" s="41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52" s="209"/>
      <c r="Q252" s="209"/>
      <c r="R252" s="209"/>
      <c r="S252" s="207"/>
      <c r="T252" s="34"/>
      <c r="U252" s="34"/>
      <c r="V252" s="35" t="s">
        <v>66</v>
      </c>
      <c r="W252" s="202">
        <v>0</v>
      </c>
      <c r="X252" s="203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9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idden="1" x14ac:dyDescent="0.2">
      <c r="A253" s="238"/>
      <c r="B253" s="229"/>
      <c r="C253" s="229"/>
      <c r="D253" s="229"/>
      <c r="E253" s="229"/>
      <c r="F253" s="229"/>
      <c r="G253" s="229"/>
      <c r="H253" s="229"/>
      <c r="I253" s="229"/>
      <c r="J253" s="229"/>
      <c r="K253" s="229"/>
      <c r="L253" s="229"/>
      <c r="M253" s="229"/>
      <c r="N253" s="239"/>
      <c r="O253" s="224" t="s">
        <v>67</v>
      </c>
      <c r="P253" s="225"/>
      <c r="Q253" s="225"/>
      <c r="R253" s="225"/>
      <c r="S253" s="225"/>
      <c r="T253" s="225"/>
      <c r="U253" s="226"/>
      <c r="V253" s="37" t="s">
        <v>66</v>
      </c>
      <c r="W253" s="204">
        <f>IFERROR(SUM(W252:W252),"0")</f>
        <v>0</v>
      </c>
      <c r="X253" s="204">
        <f>IFERROR(SUM(X252:X252),"0")</f>
        <v>0</v>
      </c>
      <c r="Y253" s="204">
        <f>IFERROR(IF(Y252="",0,Y252),"0")</f>
        <v>0</v>
      </c>
      <c r="Z253" s="205"/>
      <c r="AA253" s="205"/>
    </row>
    <row r="254" spans="1:67" hidden="1" x14ac:dyDescent="0.2">
      <c r="A254" s="229"/>
      <c r="B254" s="229"/>
      <c r="C254" s="229"/>
      <c r="D254" s="229"/>
      <c r="E254" s="229"/>
      <c r="F254" s="229"/>
      <c r="G254" s="229"/>
      <c r="H254" s="229"/>
      <c r="I254" s="229"/>
      <c r="J254" s="229"/>
      <c r="K254" s="229"/>
      <c r="L254" s="229"/>
      <c r="M254" s="229"/>
      <c r="N254" s="239"/>
      <c r="O254" s="224" t="s">
        <v>67</v>
      </c>
      <c r="P254" s="225"/>
      <c r="Q254" s="225"/>
      <c r="R254" s="225"/>
      <c r="S254" s="225"/>
      <c r="T254" s="225"/>
      <c r="U254" s="226"/>
      <c r="V254" s="37" t="s">
        <v>68</v>
      </c>
      <c r="W254" s="204">
        <f>IFERROR(SUMPRODUCT(W252:W252*H252:H252),"0")</f>
        <v>0</v>
      </c>
      <c r="X254" s="204">
        <f>IFERROR(SUMPRODUCT(X252:X252*H252:H252),"0")</f>
        <v>0</v>
      </c>
      <c r="Y254" s="37"/>
      <c r="Z254" s="205"/>
      <c r="AA254" s="205"/>
    </row>
    <row r="255" spans="1:67" ht="16.5" hidden="1" customHeight="1" x14ac:dyDescent="0.25">
      <c r="A255" s="241" t="s">
        <v>306</v>
      </c>
      <c r="B255" s="229"/>
      <c r="C255" s="229"/>
      <c r="D255" s="229"/>
      <c r="E255" s="229"/>
      <c r="F255" s="229"/>
      <c r="G255" s="229"/>
      <c r="H255" s="229"/>
      <c r="I255" s="229"/>
      <c r="J255" s="229"/>
      <c r="K255" s="229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29"/>
      <c r="X255" s="229"/>
      <c r="Y255" s="229"/>
      <c r="Z255" s="196"/>
      <c r="AA255" s="196"/>
    </row>
    <row r="256" spans="1:67" ht="14.25" hidden="1" customHeight="1" x14ac:dyDescent="0.25">
      <c r="A256" s="228" t="s">
        <v>61</v>
      </c>
      <c r="B256" s="229"/>
      <c r="C256" s="229"/>
      <c r="D256" s="229"/>
      <c r="E256" s="229"/>
      <c r="F256" s="229"/>
      <c r="G256" s="229"/>
      <c r="H256" s="229"/>
      <c r="I256" s="229"/>
      <c r="J256" s="229"/>
      <c r="K256" s="229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29"/>
      <c r="X256" s="229"/>
      <c r="Y256" s="229"/>
      <c r="Z256" s="195"/>
      <c r="AA256" s="195"/>
    </row>
    <row r="257" spans="1:67" ht="27" hidden="1" customHeight="1" x14ac:dyDescent="0.25">
      <c r="A257" s="54" t="s">
        <v>307</v>
      </c>
      <c r="B257" s="54" t="s">
        <v>308</v>
      </c>
      <c r="C257" s="31">
        <v>4301070870</v>
      </c>
      <c r="D257" s="210">
        <v>4607111036711</v>
      </c>
      <c r="E257" s="207"/>
      <c r="F257" s="201">
        <v>0.8</v>
      </c>
      <c r="G257" s="32">
        <v>8</v>
      </c>
      <c r="H257" s="201">
        <v>6.4</v>
      </c>
      <c r="I257" s="201">
        <v>6.67</v>
      </c>
      <c r="J257" s="32">
        <v>84</v>
      </c>
      <c r="K257" s="32" t="s">
        <v>64</v>
      </c>
      <c r="L257" s="33" t="s">
        <v>65</v>
      </c>
      <c r="M257" s="33"/>
      <c r="N257" s="32">
        <v>90</v>
      </c>
      <c r="O257" s="35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7" s="209"/>
      <c r="Q257" s="209"/>
      <c r="R257" s="209"/>
      <c r="S257" s="207"/>
      <c r="T257" s="34"/>
      <c r="U257" s="34"/>
      <c r="V257" s="35" t="s">
        <v>66</v>
      </c>
      <c r="W257" s="202">
        <v>0</v>
      </c>
      <c r="X257" s="203">
        <f>IFERROR(IF(W257="","",W257),"")</f>
        <v>0</v>
      </c>
      <c r="Y257" s="36">
        <f>IFERROR(IF(W257="","",W257*0.0155),"")</f>
        <v>0</v>
      </c>
      <c r="Z257" s="56"/>
      <c r="AA257" s="57"/>
      <c r="AE257" s="67"/>
      <c r="BB257" s="160" t="s">
        <v>1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hidden="1" x14ac:dyDescent="0.2">
      <c r="A258" s="238"/>
      <c r="B258" s="229"/>
      <c r="C258" s="229"/>
      <c r="D258" s="229"/>
      <c r="E258" s="229"/>
      <c r="F258" s="229"/>
      <c r="G258" s="229"/>
      <c r="H258" s="229"/>
      <c r="I258" s="229"/>
      <c r="J258" s="229"/>
      <c r="K258" s="229"/>
      <c r="L258" s="229"/>
      <c r="M258" s="229"/>
      <c r="N258" s="239"/>
      <c r="O258" s="224" t="s">
        <v>67</v>
      </c>
      <c r="P258" s="225"/>
      <c r="Q258" s="225"/>
      <c r="R258" s="225"/>
      <c r="S258" s="225"/>
      <c r="T258" s="225"/>
      <c r="U258" s="226"/>
      <c r="V258" s="37" t="s">
        <v>66</v>
      </c>
      <c r="W258" s="204">
        <f>IFERROR(SUM(W257:W257),"0")</f>
        <v>0</v>
      </c>
      <c r="X258" s="204">
        <f>IFERROR(SUM(X257:X257),"0")</f>
        <v>0</v>
      </c>
      <c r="Y258" s="204">
        <f>IFERROR(IF(Y257="",0,Y257),"0")</f>
        <v>0</v>
      </c>
      <c r="Z258" s="205"/>
      <c r="AA258" s="205"/>
    </row>
    <row r="259" spans="1:67" hidden="1" x14ac:dyDescent="0.2">
      <c r="A259" s="229"/>
      <c r="B259" s="229"/>
      <c r="C259" s="229"/>
      <c r="D259" s="229"/>
      <c r="E259" s="229"/>
      <c r="F259" s="229"/>
      <c r="G259" s="229"/>
      <c r="H259" s="229"/>
      <c r="I259" s="229"/>
      <c r="J259" s="229"/>
      <c r="K259" s="229"/>
      <c r="L259" s="229"/>
      <c r="M259" s="229"/>
      <c r="N259" s="239"/>
      <c r="O259" s="224" t="s">
        <v>67</v>
      </c>
      <c r="P259" s="225"/>
      <c r="Q259" s="225"/>
      <c r="R259" s="225"/>
      <c r="S259" s="225"/>
      <c r="T259" s="225"/>
      <c r="U259" s="226"/>
      <c r="V259" s="37" t="s">
        <v>68</v>
      </c>
      <c r="W259" s="204">
        <f>IFERROR(SUMPRODUCT(W257:W257*H257:H257),"0")</f>
        <v>0</v>
      </c>
      <c r="X259" s="204">
        <f>IFERROR(SUMPRODUCT(X257:X257*H257:H257),"0")</f>
        <v>0</v>
      </c>
      <c r="Y259" s="37"/>
      <c r="Z259" s="205"/>
      <c r="AA259" s="205"/>
    </row>
    <row r="260" spans="1:67" ht="27.75" hidden="1" customHeight="1" x14ac:dyDescent="0.2">
      <c r="A260" s="222" t="s">
        <v>309</v>
      </c>
      <c r="B260" s="223"/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48"/>
      <c r="AA260" s="48"/>
    </row>
    <row r="261" spans="1:67" ht="16.5" hidden="1" customHeight="1" x14ac:dyDescent="0.25">
      <c r="A261" s="241" t="s">
        <v>310</v>
      </c>
      <c r="B261" s="229"/>
      <c r="C261" s="229"/>
      <c r="D261" s="229"/>
      <c r="E261" s="229"/>
      <c r="F261" s="229"/>
      <c r="G261" s="229"/>
      <c r="H261" s="229"/>
      <c r="I261" s="229"/>
      <c r="J261" s="229"/>
      <c r="K261" s="229"/>
      <c r="L261" s="229"/>
      <c r="M261" s="229"/>
      <c r="N261" s="229"/>
      <c r="O261" s="229"/>
      <c r="P261" s="229"/>
      <c r="Q261" s="229"/>
      <c r="R261" s="229"/>
      <c r="S261" s="229"/>
      <c r="T261" s="229"/>
      <c r="U261" s="229"/>
      <c r="V261" s="229"/>
      <c r="W261" s="229"/>
      <c r="X261" s="229"/>
      <c r="Y261" s="229"/>
      <c r="Z261" s="196"/>
      <c r="AA261" s="196"/>
    </row>
    <row r="262" spans="1:67" ht="14.25" hidden="1" customHeight="1" x14ac:dyDescent="0.25">
      <c r="A262" s="228" t="s">
        <v>61</v>
      </c>
      <c r="B262" s="229"/>
      <c r="C262" s="229"/>
      <c r="D262" s="229"/>
      <c r="E262" s="229"/>
      <c r="F262" s="229"/>
      <c r="G262" s="229"/>
      <c r="H262" s="229"/>
      <c r="I262" s="229"/>
      <c r="J262" s="229"/>
      <c r="K262" s="229"/>
      <c r="L262" s="229"/>
      <c r="M262" s="229"/>
      <c r="N262" s="229"/>
      <c r="O262" s="229"/>
      <c r="P262" s="229"/>
      <c r="Q262" s="229"/>
      <c r="R262" s="229"/>
      <c r="S262" s="229"/>
      <c r="T262" s="229"/>
      <c r="U262" s="229"/>
      <c r="V262" s="229"/>
      <c r="W262" s="229"/>
      <c r="X262" s="229"/>
      <c r="Y262" s="229"/>
      <c r="Z262" s="195"/>
      <c r="AA262" s="195"/>
    </row>
    <row r="263" spans="1:67" ht="27" hidden="1" customHeight="1" x14ac:dyDescent="0.25">
      <c r="A263" s="54" t="s">
        <v>311</v>
      </c>
      <c r="B263" s="54" t="s">
        <v>312</v>
      </c>
      <c r="C263" s="31">
        <v>4301071014</v>
      </c>
      <c r="D263" s="210">
        <v>4640242181264</v>
      </c>
      <c r="E263" s="207"/>
      <c r="F263" s="201">
        <v>0.7</v>
      </c>
      <c r="G263" s="32">
        <v>10</v>
      </c>
      <c r="H263" s="201">
        <v>7</v>
      </c>
      <c r="I263" s="201">
        <v>7.28</v>
      </c>
      <c r="J263" s="32">
        <v>84</v>
      </c>
      <c r="K263" s="32" t="s">
        <v>64</v>
      </c>
      <c r="L263" s="33" t="s">
        <v>65</v>
      </c>
      <c r="M263" s="33"/>
      <c r="N263" s="32">
        <v>180</v>
      </c>
      <c r="O263" s="361" t="s">
        <v>313</v>
      </c>
      <c r="P263" s="209"/>
      <c r="Q263" s="209"/>
      <c r="R263" s="209"/>
      <c r="S263" s="207"/>
      <c r="T263" s="34"/>
      <c r="U263" s="34"/>
      <c r="V263" s="35" t="s">
        <v>66</v>
      </c>
      <c r="W263" s="202">
        <v>0</v>
      </c>
      <c r="X263" s="203">
        <f>IFERROR(IF(W263="","",W263),"")</f>
        <v>0</v>
      </c>
      <c r="Y263" s="36">
        <f>IFERROR(IF(W263="","",W263*0.0155),"")</f>
        <v>0</v>
      </c>
      <c r="Z263" s="56"/>
      <c r="AA263" s="57"/>
      <c r="AE263" s="67"/>
      <c r="BB263" s="161" t="s">
        <v>1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ht="27" hidden="1" customHeight="1" x14ac:dyDescent="0.25">
      <c r="A264" s="54" t="s">
        <v>314</v>
      </c>
      <c r="B264" s="54" t="s">
        <v>315</v>
      </c>
      <c r="C264" s="31">
        <v>4301071021</v>
      </c>
      <c r="D264" s="210">
        <v>4640242181325</v>
      </c>
      <c r="E264" s="207"/>
      <c r="F264" s="201">
        <v>0.7</v>
      </c>
      <c r="G264" s="32">
        <v>10</v>
      </c>
      <c r="H264" s="201">
        <v>7</v>
      </c>
      <c r="I264" s="201">
        <v>7.28</v>
      </c>
      <c r="J264" s="32">
        <v>84</v>
      </c>
      <c r="K264" s="32" t="s">
        <v>64</v>
      </c>
      <c r="L264" s="33" t="s">
        <v>65</v>
      </c>
      <c r="M264" s="33"/>
      <c r="N264" s="32">
        <v>180</v>
      </c>
      <c r="O264" s="408" t="s">
        <v>316</v>
      </c>
      <c r="P264" s="209"/>
      <c r="Q264" s="209"/>
      <c r="R264" s="209"/>
      <c r="S264" s="207"/>
      <c r="T264" s="34"/>
      <c r="U264" s="34"/>
      <c r="V264" s="35" t="s">
        <v>66</v>
      </c>
      <c r="W264" s="202">
        <v>0</v>
      </c>
      <c r="X264" s="203">
        <f>IFERROR(IF(W264="","",W264),"")</f>
        <v>0</v>
      </c>
      <c r="Y264" s="36">
        <f>IFERROR(IF(W264="","",W264*0.0155),"")</f>
        <v>0</v>
      </c>
      <c r="Z264" s="56"/>
      <c r="AA264" s="57"/>
      <c r="AE264" s="67"/>
      <c r="BB264" s="162" t="s">
        <v>1</v>
      </c>
      <c r="BL264" s="67">
        <f>IFERROR(W264*I264,"0")</f>
        <v>0</v>
      </c>
      <c r="BM264" s="67">
        <f>IFERROR(X264*I264,"0")</f>
        <v>0</v>
      </c>
      <c r="BN264" s="67">
        <f>IFERROR(W264/J264,"0")</f>
        <v>0</v>
      </c>
      <c r="BO264" s="67">
        <f>IFERROR(X264/J264,"0")</f>
        <v>0</v>
      </c>
    </row>
    <row r="265" spans="1:67" ht="27" hidden="1" customHeight="1" x14ac:dyDescent="0.25">
      <c r="A265" s="54" t="s">
        <v>317</v>
      </c>
      <c r="B265" s="54" t="s">
        <v>318</v>
      </c>
      <c r="C265" s="31">
        <v>4301070993</v>
      </c>
      <c r="D265" s="210">
        <v>4640242180670</v>
      </c>
      <c r="E265" s="207"/>
      <c r="F265" s="201">
        <v>1</v>
      </c>
      <c r="G265" s="32">
        <v>6</v>
      </c>
      <c r="H265" s="201">
        <v>6</v>
      </c>
      <c r="I265" s="201">
        <v>6.23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211" t="s">
        <v>319</v>
      </c>
      <c r="P265" s="209"/>
      <c r="Q265" s="209"/>
      <c r="R265" s="209"/>
      <c r="S265" s="207"/>
      <c r="T265" s="34"/>
      <c r="U265" s="34"/>
      <c r="V265" s="35" t="s">
        <v>66</v>
      </c>
      <c r="W265" s="202">
        <v>0</v>
      </c>
      <c r="X265" s="203">
        <f>IFERROR(IF(W265="","",W265),"")</f>
        <v>0</v>
      </c>
      <c r="Y265" s="36">
        <f>IFERROR(IF(W265="","",W265*0.0155),"")</f>
        <v>0</v>
      </c>
      <c r="Z265" s="56"/>
      <c r="AA265" s="57"/>
      <c r="AE265" s="67"/>
      <c r="BB265" s="163" t="s">
        <v>1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idden="1" x14ac:dyDescent="0.2">
      <c r="A266" s="238"/>
      <c r="B266" s="229"/>
      <c r="C266" s="229"/>
      <c r="D266" s="229"/>
      <c r="E266" s="229"/>
      <c r="F266" s="229"/>
      <c r="G266" s="229"/>
      <c r="H266" s="229"/>
      <c r="I266" s="229"/>
      <c r="J266" s="229"/>
      <c r="K266" s="229"/>
      <c r="L266" s="229"/>
      <c r="M266" s="229"/>
      <c r="N266" s="239"/>
      <c r="O266" s="224" t="s">
        <v>67</v>
      </c>
      <c r="P266" s="225"/>
      <c r="Q266" s="225"/>
      <c r="R266" s="225"/>
      <c r="S266" s="225"/>
      <c r="T266" s="225"/>
      <c r="U266" s="226"/>
      <c r="V266" s="37" t="s">
        <v>66</v>
      </c>
      <c r="W266" s="204">
        <f>IFERROR(SUM(W263:W265),"0")</f>
        <v>0</v>
      </c>
      <c r="X266" s="204">
        <f>IFERROR(SUM(X263:X265),"0")</f>
        <v>0</v>
      </c>
      <c r="Y266" s="204">
        <f>IFERROR(IF(Y263="",0,Y263),"0")+IFERROR(IF(Y264="",0,Y264),"0")+IFERROR(IF(Y265="",0,Y265),"0")</f>
        <v>0</v>
      </c>
      <c r="Z266" s="205"/>
      <c r="AA266" s="205"/>
    </row>
    <row r="267" spans="1:67" hidden="1" x14ac:dyDescent="0.2">
      <c r="A267" s="229"/>
      <c r="B267" s="229"/>
      <c r="C267" s="229"/>
      <c r="D267" s="229"/>
      <c r="E267" s="229"/>
      <c r="F267" s="229"/>
      <c r="G267" s="229"/>
      <c r="H267" s="229"/>
      <c r="I267" s="229"/>
      <c r="J267" s="229"/>
      <c r="K267" s="229"/>
      <c r="L267" s="229"/>
      <c r="M267" s="229"/>
      <c r="N267" s="239"/>
      <c r="O267" s="224" t="s">
        <v>67</v>
      </c>
      <c r="P267" s="225"/>
      <c r="Q267" s="225"/>
      <c r="R267" s="225"/>
      <c r="S267" s="225"/>
      <c r="T267" s="225"/>
      <c r="U267" s="226"/>
      <c r="V267" s="37" t="s">
        <v>68</v>
      </c>
      <c r="W267" s="204">
        <f>IFERROR(SUMPRODUCT(W263:W265*H263:H265),"0")</f>
        <v>0</v>
      </c>
      <c r="X267" s="204">
        <f>IFERROR(SUMPRODUCT(X263:X265*H263:H265),"0")</f>
        <v>0</v>
      </c>
      <c r="Y267" s="37"/>
      <c r="Z267" s="205"/>
      <c r="AA267" s="205"/>
    </row>
    <row r="268" spans="1:67" ht="16.5" hidden="1" customHeight="1" x14ac:dyDescent="0.25">
      <c r="A268" s="241" t="s">
        <v>320</v>
      </c>
      <c r="B268" s="229"/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196"/>
      <c r="AA268" s="196"/>
    </row>
    <row r="269" spans="1:67" ht="14.25" hidden="1" customHeight="1" x14ac:dyDescent="0.25">
      <c r="A269" s="228" t="s">
        <v>131</v>
      </c>
      <c r="B269" s="229"/>
      <c r="C269" s="229"/>
      <c r="D269" s="229"/>
      <c r="E269" s="229"/>
      <c r="F269" s="229"/>
      <c r="G269" s="229"/>
      <c r="H269" s="229"/>
      <c r="I269" s="229"/>
      <c r="J269" s="229"/>
      <c r="K269" s="229"/>
      <c r="L269" s="229"/>
      <c r="M269" s="229"/>
      <c r="N269" s="229"/>
      <c r="O269" s="229"/>
      <c r="P269" s="229"/>
      <c r="Q269" s="229"/>
      <c r="R269" s="229"/>
      <c r="S269" s="229"/>
      <c r="T269" s="229"/>
      <c r="U269" s="229"/>
      <c r="V269" s="229"/>
      <c r="W269" s="229"/>
      <c r="X269" s="229"/>
      <c r="Y269" s="229"/>
      <c r="Z269" s="195"/>
      <c r="AA269" s="195"/>
    </row>
    <row r="270" spans="1:67" ht="27" hidden="1" customHeight="1" x14ac:dyDescent="0.25">
      <c r="A270" s="54" t="s">
        <v>321</v>
      </c>
      <c r="B270" s="54" t="s">
        <v>322</v>
      </c>
      <c r="C270" s="31">
        <v>4301131019</v>
      </c>
      <c r="D270" s="210">
        <v>4640242180427</v>
      </c>
      <c r="E270" s="207"/>
      <c r="F270" s="201">
        <v>1.8</v>
      </c>
      <c r="G270" s="32">
        <v>1</v>
      </c>
      <c r="H270" s="201">
        <v>1.8</v>
      </c>
      <c r="I270" s="201">
        <v>1.915</v>
      </c>
      <c r="J270" s="32">
        <v>234</v>
      </c>
      <c r="K270" s="32" t="s">
        <v>123</v>
      </c>
      <c r="L270" s="33" t="s">
        <v>65</v>
      </c>
      <c r="M270" s="33"/>
      <c r="N270" s="32">
        <v>180</v>
      </c>
      <c r="O270" s="358" t="s">
        <v>323</v>
      </c>
      <c r="P270" s="209"/>
      <c r="Q270" s="209"/>
      <c r="R270" s="209"/>
      <c r="S270" s="207"/>
      <c r="T270" s="34"/>
      <c r="U270" s="34"/>
      <c r="V270" s="35" t="s">
        <v>66</v>
      </c>
      <c r="W270" s="202">
        <v>0</v>
      </c>
      <c r="X270" s="203">
        <f>IFERROR(IF(W270="","",W270),"")</f>
        <v>0</v>
      </c>
      <c r="Y270" s="36">
        <f>IFERROR(IF(W270="","",W270*0.00502),"")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idden="1" x14ac:dyDescent="0.2">
      <c r="A271" s="238"/>
      <c r="B271" s="229"/>
      <c r="C271" s="229"/>
      <c r="D271" s="229"/>
      <c r="E271" s="229"/>
      <c r="F271" s="229"/>
      <c r="G271" s="229"/>
      <c r="H271" s="229"/>
      <c r="I271" s="229"/>
      <c r="J271" s="229"/>
      <c r="K271" s="229"/>
      <c r="L271" s="229"/>
      <c r="M271" s="229"/>
      <c r="N271" s="239"/>
      <c r="O271" s="224" t="s">
        <v>67</v>
      </c>
      <c r="P271" s="225"/>
      <c r="Q271" s="225"/>
      <c r="R271" s="225"/>
      <c r="S271" s="225"/>
      <c r="T271" s="225"/>
      <c r="U271" s="226"/>
      <c r="V271" s="37" t="s">
        <v>66</v>
      </c>
      <c r="W271" s="204">
        <f>IFERROR(SUM(W270:W270),"0")</f>
        <v>0</v>
      </c>
      <c r="X271" s="204">
        <f>IFERROR(SUM(X270:X270),"0")</f>
        <v>0</v>
      </c>
      <c r="Y271" s="204">
        <f>IFERROR(IF(Y270="",0,Y270),"0")</f>
        <v>0</v>
      </c>
      <c r="Z271" s="205"/>
      <c r="AA271" s="205"/>
    </row>
    <row r="272" spans="1:67" hidden="1" x14ac:dyDescent="0.2">
      <c r="A272" s="229"/>
      <c r="B272" s="229"/>
      <c r="C272" s="229"/>
      <c r="D272" s="229"/>
      <c r="E272" s="229"/>
      <c r="F272" s="229"/>
      <c r="G272" s="229"/>
      <c r="H272" s="229"/>
      <c r="I272" s="229"/>
      <c r="J272" s="229"/>
      <c r="K272" s="229"/>
      <c r="L272" s="229"/>
      <c r="M272" s="229"/>
      <c r="N272" s="239"/>
      <c r="O272" s="224" t="s">
        <v>67</v>
      </c>
      <c r="P272" s="225"/>
      <c r="Q272" s="225"/>
      <c r="R272" s="225"/>
      <c r="S272" s="225"/>
      <c r="T272" s="225"/>
      <c r="U272" s="226"/>
      <c r="V272" s="37" t="s">
        <v>68</v>
      </c>
      <c r="W272" s="204">
        <f>IFERROR(SUMPRODUCT(W270:W270*H270:H270),"0")</f>
        <v>0</v>
      </c>
      <c r="X272" s="204">
        <f>IFERROR(SUMPRODUCT(X270:X270*H270:H270),"0")</f>
        <v>0</v>
      </c>
      <c r="Y272" s="37"/>
      <c r="Z272" s="205"/>
      <c r="AA272" s="205"/>
    </row>
    <row r="273" spans="1:67" ht="14.25" hidden="1" customHeight="1" x14ac:dyDescent="0.25">
      <c r="A273" s="228" t="s">
        <v>71</v>
      </c>
      <c r="B273" s="229"/>
      <c r="C273" s="229"/>
      <c r="D273" s="229"/>
      <c r="E273" s="229"/>
      <c r="F273" s="229"/>
      <c r="G273" s="229"/>
      <c r="H273" s="229"/>
      <c r="I273" s="229"/>
      <c r="J273" s="229"/>
      <c r="K273" s="229"/>
      <c r="L273" s="229"/>
      <c r="M273" s="229"/>
      <c r="N273" s="229"/>
      <c r="O273" s="229"/>
      <c r="P273" s="229"/>
      <c r="Q273" s="229"/>
      <c r="R273" s="229"/>
      <c r="S273" s="229"/>
      <c r="T273" s="229"/>
      <c r="U273" s="229"/>
      <c r="V273" s="229"/>
      <c r="W273" s="229"/>
      <c r="X273" s="229"/>
      <c r="Y273" s="229"/>
      <c r="Z273" s="195"/>
      <c r="AA273" s="195"/>
    </row>
    <row r="274" spans="1:67" ht="27" hidden="1" customHeight="1" x14ac:dyDescent="0.25">
      <c r="A274" s="54" t="s">
        <v>324</v>
      </c>
      <c r="B274" s="54" t="s">
        <v>325</v>
      </c>
      <c r="C274" s="31">
        <v>4301132080</v>
      </c>
      <c r="D274" s="210">
        <v>4640242180397</v>
      </c>
      <c r="E274" s="207"/>
      <c r="F274" s="201">
        <v>1</v>
      </c>
      <c r="G274" s="32">
        <v>6</v>
      </c>
      <c r="H274" s="201">
        <v>6</v>
      </c>
      <c r="I274" s="201">
        <v>6.26</v>
      </c>
      <c r="J274" s="32">
        <v>84</v>
      </c>
      <c r="K274" s="32" t="s">
        <v>64</v>
      </c>
      <c r="L274" s="33" t="s">
        <v>65</v>
      </c>
      <c r="M274" s="33"/>
      <c r="N274" s="32">
        <v>180</v>
      </c>
      <c r="O274" s="399" t="s">
        <v>326</v>
      </c>
      <c r="P274" s="209"/>
      <c r="Q274" s="209"/>
      <c r="R274" s="209"/>
      <c r="S274" s="207"/>
      <c r="T274" s="34"/>
      <c r="U274" s="34"/>
      <c r="V274" s="35" t="s">
        <v>66</v>
      </c>
      <c r="W274" s="202">
        <v>0</v>
      </c>
      <c r="X274" s="203">
        <f>IFERROR(IF(W274="","",W274),"")</f>
        <v>0</v>
      </c>
      <c r="Y274" s="36">
        <f>IFERROR(IF(W274="","",W274*0.0155),"")</f>
        <v>0</v>
      </c>
      <c r="Z274" s="56"/>
      <c r="AA274" s="57"/>
      <c r="AE274" s="67"/>
      <c r="BB274" s="165" t="s">
        <v>75</v>
      </c>
      <c r="BL274" s="67">
        <f>IFERROR(W274*I274,"0")</f>
        <v>0</v>
      </c>
      <c r="BM274" s="67">
        <f>IFERROR(X274*I274,"0")</f>
        <v>0</v>
      </c>
      <c r="BN274" s="67">
        <f>IFERROR(W274/J274,"0")</f>
        <v>0</v>
      </c>
      <c r="BO274" s="67">
        <f>IFERROR(X274/J274,"0")</f>
        <v>0</v>
      </c>
    </row>
    <row r="275" spans="1:67" ht="27" hidden="1" customHeight="1" x14ac:dyDescent="0.25">
      <c r="A275" s="54" t="s">
        <v>327</v>
      </c>
      <c r="B275" s="54" t="s">
        <v>328</v>
      </c>
      <c r="C275" s="31">
        <v>4301132104</v>
      </c>
      <c r="D275" s="210">
        <v>4640242181219</v>
      </c>
      <c r="E275" s="207"/>
      <c r="F275" s="201">
        <v>0.3</v>
      </c>
      <c r="G275" s="32">
        <v>9</v>
      </c>
      <c r="H275" s="201">
        <v>2.7</v>
      </c>
      <c r="I275" s="201">
        <v>2.8450000000000002</v>
      </c>
      <c r="J275" s="32">
        <v>234</v>
      </c>
      <c r="K275" s="32" t="s">
        <v>123</v>
      </c>
      <c r="L275" s="33" t="s">
        <v>65</v>
      </c>
      <c r="M275" s="33"/>
      <c r="N275" s="32">
        <v>180</v>
      </c>
      <c r="O275" s="420" t="s">
        <v>329</v>
      </c>
      <c r="P275" s="209"/>
      <c r="Q275" s="209"/>
      <c r="R275" s="209"/>
      <c r="S275" s="207"/>
      <c r="T275" s="34"/>
      <c r="U275" s="34"/>
      <c r="V275" s="35" t="s">
        <v>66</v>
      </c>
      <c r="W275" s="202">
        <v>0</v>
      </c>
      <c r="X275" s="203">
        <f>IFERROR(IF(W275="","",W275),"")</f>
        <v>0</v>
      </c>
      <c r="Y275" s="36">
        <f>IFERROR(IF(W275="","",W275*0.00502),"")</f>
        <v>0</v>
      </c>
      <c r="Z275" s="56"/>
      <c r="AA275" s="57"/>
      <c r="AE275" s="67"/>
      <c r="BB275" s="166" t="s">
        <v>75</v>
      </c>
      <c r="BL275" s="67">
        <f>IFERROR(W275*I275,"0")</f>
        <v>0</v>
      </c>
      <c r="BM275" s="67">
        <f>IFERROR(X275*I275,"0")</f>
        <v>0</v>
      </c>
      <c r="BN275" s="67">
        <f>IFERROR(W275/J275,"0")</f>
        <v>0</v>
      </c>
      <c r="BO275" s="67">
        <f>IFERROR(X275/J275,"0")</f>
        <v>0</v>
      </c>
    </row>
    <row r="276" spans="1:67" hidden="1" x14ac:dyDescent="0.2">
      <c r="A276" s="238"/>
      <c r="B276" s="229"/>
      <c r="C276" s="229"/>
      <c r="D276" s="229"/>
      <c r="E276" s="229"/>
      <c r="F276" s="229"/>
      <c r="G276" s="229"/>
      <c r="H276" s="229"/>
      <c r="I276" s="229"/>
      <c r="J276" s="229"/>
      <c r="K276" s="229"/>
      <c r="L276" s="229"/>
      <c r="M276" s="229"/>
      <c r="N276" s="239"/>
      <c r="O276" s="224" t="s">
        <v>67</v>
      </c>
      <c r="P276" s="225"/>
      <c r="Q276" s="225"/>
      <c r="R276" s="225"/>
      <c r="S276" s="225"/>
      <c r="T276" s="225"/>
      <c r="U276" s="226"/>
      <c r="V276" s="37" t="s">
        <v>66</v>
      </c>
      <c r="W276" s="204">
        <f>IFERROR(SUM(W274:W275),"0")</f>
        <v>0</v>
      </c>
      <c r="X276" s="204">
        <f>IFERROR(SUM(X274:X275),"0")</f>
        <v>0</v>
      </c>
      <c r="Y276" s="204">
        <f>IFERROR(IF(Y274="",0,Y274),"0")+IFERROR(IF(Y275="",0,Y275),"0")</f>
        <v>0</v>
      </c>
      <c r="Z276" s="205"/>
      <c r="AA276" s="205"/>
    </row>
    <row r="277" spans="1:67" hidden="1" x14ac:dyDescent="0.2">
      <c r="A277" s="229"/>
      <c r="B277" s="229"/>
      <c r="C277" s="229"/>
      <c r="D277" s="229"/>
      <c r="E277" s="229"/>
      <c r="F277" s="229"/>
      <c r="G277" s="229"/>
      <c r="H277" s="229"/>
      <c r="I277" s="229"/>
      <c r="J277" s="229"/>
      <c r="K277" s="229"/>
      <c r="L277" s="229"/>
      <c r="M277" s="229"/>
      <c r="N277" s="239"/>
      <c r="O277" s="224" t="s">
        <v>67</v>
      </c>
      <c r="P277" s="225"/>
      <c r="Q277" s="225"/>
      <c r="R277" s="225"/>
      <c r="S277" s="225"/>
      <c r="T277" s="225"/>
      <c r="U277" s="226"/>
      <c r="V277" s="37" t="s">
        <v>68</v>
      </c>
      <c r="W277" s="204">
        <f>IFERROR(SUMPRODUCT(W274:W275*H274:H275),"0")</f>
        <v>0</v>
      </c>
      <c r="X277" s="204">
        <f>IFERROR(SUMPRODUCT(X274:X275*H274:H275),"0")</f>
        <v>0</v>
      </c>
      <c r="Y277" s="37"/>
      <c r="Z277" s="205"/>
      <c r="AA277" s="205"/>
    </row>
    <row r="278" spans="1:67" ht="14.25" hidden="1" customHeight="1" x14ac:dyDescent="0.25">
      <c r="A278" s="228" t="s">
        <v>150</v>
      </c>
      <c r="B278" s="229"/>
      <c r="C278" s="229"/>
      <c r="D278" s="229"/>
      <c r="E278" s="229"/>
      <c r="F278" s="229"/>
      <c r="G278" s="229"/>
      <c r="H278" s="229"/>
      <c r="I278" s="229"/>
      <c r="J278" s="229"/>
      <c r="K278" s="229"/>
      <c r="L278" s="229"/>
      <c r="M278" s="229"/>
      <c r="N278" s="229"/>
      <c r="O278" s="229"/>
      <c r="P278" s="229"/>
      <c r="Q278" s="229"/>
      <c r="R278" s="229"/>
      <c r="S278" s="229"/>
      <c r="T278" s="229"/>
      <c r="U278" s="229"/>
      <c r="V278" s="229"/>
      <c r="W278" s="229"/>
      <c r="X278" s="229"/>
      <c r="Y278" s="229"/>
      <c r="Z278" s="195"/>
      <c r="AA278" s="195"/>
    </row>
    <row r="279" spans="1:67" ht="27" hidden="1" customHeight="1" x14ac:dyDescent="0.25">
      <c r="A279" s="54" t="s">
        <v>330</v>
      </c>
      <c r="B279" s="54" t="s">
        <v>331</v>
      </c>
      <c r="C279" s="31">
        <v>4301136028</v>
      </c>
      <c r="D279" s="210">
        <v>4640242180304</v>
      </c>
      <c r="E279" s="207"/>
      <c r="F279" s="201">
        <v>2.7</v>
      </c>
      <c r="G279" s="32">
        <v>1</v>
      </c>
      <c r="H279" s="201">
        <v>2.7</v>
      </c>
      <c r="I279" s="201">
        <v>2.8906000000000001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52" t="s">
        <v>332</v>
      </c>
      <c r="P279" s="209"/>
      <c r="Q279" s="209"/>
      <c r="R279" s="209"/>
      <c r="S279" s="207"/>
      <c r="T279" s="34"/>
      <c r="U279" s="34"/>
      <c r="V279" s="35" t="s">
        <v>66</v>
      </c>
      <c r="W279" s="202">
        <v>0</v>
      </c>
      <c r="X279" s="203">
        <f>IFERROR(IF(W279="","",W279),"")</f>
        <v>0</v>
      </c>
      <c r="Y279" s="36">
        <f>IFERROR(IF(W279="","",W279*0.00936),"")</f>
        <v>0</v>
      </c>
      <c r="Z279" s="56"/>
      <c r="AA279" s="57"/>
      <c r="AE279" s="67"/>
      <c r="BB279" s="167" t="s">
        <v>75</v>
      </c>
      <c r="BL279" s="67">
        <f>IFERROR(W279*I279,"0")</f>
        <v>0</v>
      </c>
      <c r="BM279" s="67">
        <f>IFERROR(X279*I279,"0")</f>
        <v>0</v>
      </c>
      <c r="BN279" s="67">
        <f>IFERROR(W279/J279,"0")</f>
        <v>0</v>
      </c>
      <c r="BO279" s="67">
        <f>IFERROR(X279/J279,"0")</f>
        <v>0</v>
      </c>
    </row>
    <row r="280" spans="1:67" ht="37.5" hidden="1" customHeight="1" x14ac:dyDescent="0.25">
      <c r="A280" s="54" t="s">
        <v>333</v>
      </c>
      <c r="B280" s="54" t="s">
        <v>334</v>
      </c>
      <c r="C280" s="31">
        <v>4301136027</v>
      </c>
      <c r="D280" s="210">
        <v>4640242180298</v>
      </c>
      <c r="E280" s="207"/>
      <c r="F280" s="201">
        <v>2.7</v>
      </c>
      <c r="G280" s="32">
        <v>1</v>
      </c>
      <c r="H280" s="201">
        <v>2.7</v>
      </c>
      <c r="I280" s="201">
        <v>2.8919999999999999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8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80" s="209"/>
      <c r="Q280" s="209"/>
      <c r="R280" s="209"/>
      <c r="S280" s="207"/>
      <c r="T280" s="34"/>
      <c r="U280" s="34"/>
      <c r="V280" s="35" t="s">
        <v>66</v>
      </c>
      <c r="W280" s="202">
        <v>0</v>
      </c>
      <c r="X280" s="203">
        <f>IFERROR(IF(W280="","",W280),"")</f>
        <v>0</v>
      </c>
      <c r="Y280" s="36">
        <f>IFERROR(IF(W280="","",W280*0.00936),"")</f>
        <v>0</v>
      </c>
      <c r="Z280" s="56"/>
      <c r="AA280" s="57"/>
      <c r="AE280" s="67"/>
      <c r="BB280" s="168" t="s">
        <v>75</v>
      </c>
      <c r="BL280" s="67">
        <f>IFERROR(W280*I280,"0")</f>
        <v>0</v>
      </c>
      <c r="BM280" s="67">
        <f>IFERROR(X280*I280,"0")</f>
        <v>0</v>
      </c>
      <c r="BN280" s="67">
        <f>IFERROR(W280/J280,"0")</f>
        <v>0</v>
      </c>
      <c r="BO280" s="67">
        <f>IFERROR(X280/J280,"0")</f>
        <v>0</v>
      </c>
    </row>
    <row r="281" spans="1:67" ht="27" hidden="1" customHeight="1" x14ac:dyDescent="0.25">
      <c r="A281" s="54" t="s">
        <v>335</v>
      </c>
      <c r="B281" s="54" t="s">
        <v>336</v>
      </c>
      <c r="C281" s="31">
        <v>4301136026</v>
      </c>
      <c r="D281" s="210">
        <v>4640242180236</v>
      </c>
      <c r="E281" s="207"/>
      <c r="F281" s="201">
        <v>5</v>
      </c>
      <c r="G281" s="32">
        <v>1</v>
      </c>
      <c r="H281" s="201">
        <v>5</v>
      </c>
      <c r="I281" s="201">
        <v>5.2350000000000003</v>
      </c>
      <c r="J281" s="32">
        <v>84</v>
      </c>
      <c r="K281" s="32" t="s">
        <v>64</v>
      </c>
      <c r="L281" s="33" t="s">
        <v>65</v>
      </c>
      <c r="M281" s="33"/>
      <c r="N281" s="32">
        <v>180</v>
      </c>
      <c r="O281" s="332" t="s">
        <v>337</v>
      </c>
      <c r="P281" s="209"/>
      <c r="Q281" s="209"/>
      <c r="R281" s="209"/>
      <c r="S281" s="207"/>
      <c r="T281" s="34"/>
      <c r="U281" s="34"/>
      <c r="V281" s="35" t="s">
        <v>66</v>
      </c>
      <c r="W281" s="202">
        <v>0</v>
      </c>
      <c r="X281" s="203">
        <f>IFERROR(IF(W281="","",W281),"")</f>
        <v>0</v>
      </c>
      <c r="Y281" s="36">
        <f>IFERROR(IF(W281="","",W281*0.0155),"")</f>
        <v>0</v>
      </c>
      <c r="Z281" s="56"/>
      <c r="AA281" s="57"/>
      <c r="AE281" s="67"/>
      <c r="BB281" s="169" t="s">
        <v>75</v>
      </c>
      <c r="BL281" s="67">
        <f>IFERROR(W281*I281,"0")</f>
        <v>0</v>
      </c>
      <c r="BM281" s="67">
        <f>IFERROR(X281*I281,"0")</f>
        <v>0</v>
      </c>
      <c r="BN281" s="67">
        <f>IFERROR(W281/J281,"0")</f>
        <v>0</v>
      </c>
      <c r="BO281" s="67">
        <f>IFERROR(X281/J281,"0")</f>
        <v>0</v>
      </c>
    </row>
    <row r="282" spans="1:67" ht="27" hidden="1" customHeight="1" x14ac:dyDescent="0.25">
      <c r="A282" s="54" t="s">
        <v>338</v>
      </c>
      <c r="B282" s="54" t="s">
        <v>339</v>
      </c>
      <c r="C282" s="31">
        <v>4301136029</v>
      </c>
      <c r="D282" s="210">
        <v>4640242180410</v>
      </c>
      <c r="E282" s="207"/>
      <c r="F282" s="201">
        <v>2.2400000000000002</v>
      </c>
      <c r="G282" s="32">
        <v>1</v>
      </c>
      <c r="H282" s="201">
        <v>2.2400000000000002</v>
      </c>
      <c r="I282" s="201">
        <v>2.4319999999999999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5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82" s="209"/>
      <c r="Q282" s="209"/>
      <c r="R282" s="209"/>
      <c r="S282" s="207"/>
      <c r="T282" s="34"/>
      <c r="U282" s="34"/>
      <c r="V282" s="35" t="s">
        <v>66</v>
      </c>
      <c r="W282" s="202">
        <v>0</v>
      </c>
      <c r="X282" s="203">
        <f>IFERROR(IF(W282="","",W282),"")</f>
        <v>0</v>
      </c>
      <c r="Y282" s="36">
        <f>IFERROR(IF(W282="","",W282*0.00936),"")</f>
        <v>0</v>
      </c>
      <c r="Z282" s="56"/>
      <c r="AA282" s="57"/>
      <c r="AE282" s="67"/>
      <c r="BB282" s="170" t="s">
        <v>75</v>
      </c>
      <c r="BL282" s="67">
        <f>IFERROR(W282*I282,"0")</f>
        <v>0</v>
      </c>
      <c r="BM282" s="67">
        <f>IFERROR(X282*I282,"0")</f>
        <v>0</v>
      </c>
      <c r="BN282" s="67">
        <f>IFERROR(W282/J282,"0")</f>
        <v>0</v>
      </c>
      <c r="BO282" s="67">
        <f>IFERROR(X282/J282,"0")</f>
        <v>0</v>
      </c>
    </row>
    <row r="283" spans="1:67" hidden="1" x14ac:dyDescent="0.2">
      <c r="A283" s="238"/>
      <c r="B283" s="229"/>
      <c r="C283" s="229"/>
      <c r="D283" s="229"/>
      <c r="E283" s="229"/>
      <c r="F283" s="229"/>
      <c r="G283" s="229"/>
      <c r="H283" s="229"/>
      <c r="I283" s="229"/>
      <c r="J283" s="229"/>
      <c r="K283" s="229"/>
      <c r="L283" s="229"/>
      <c r="M283" s="229"/>
      <c r="N283" s="239"/>
      <c r="O283" s="224" t="s">
        <v>67</v>
      </c>
      <c r="P283" s="225"/>
      <c r="Q283" s="225"/>
      <c r="R283" s="225"/>
      <c r="S283" s="225"/>
      <c r="T283" s="225"/>
      <c r="U283" s="226"/>
      <c r="V283" s="37" t="s">
        <v>66</v>
      </c>
      <c r="W283" s="204">
        <f>IFERROR(SUM(W279:W282),"0")</f>
        <v>0</v>
      </c>
      <c r="X283" s="204">
        <f>IFERROR(SUM(X279:X282),"0")</f>
        <v>0</v>
      </c>
      <c r="Y283" s="204">
        <f>IFERROR(IF(Y279="",0,Y279),"0")+IFERROR(IF(Y280="",0,Y280),"0")+IFERROR(IF(Y281="",0,Y281),"0")+IFERROR(IF(Y282="",0,Y282),"0")</f>
        <v>0</v>
      </c>
      <c r="Z283" s="205"/>
      <c r="AA283" s="205"/>
    </row>
    <row r="284" spans="1:67" hidden="1" x14ac:dyDescent="0.2">
      <c r="A284" s="229"/>
      <c r="B284" s="229"/>
      <c r="C284" s="229"/>
      <c r="D284" s="229"/>
      <c r="E284" s="229"/>
      <c r="F284" s="229"/>
      <c r="G284" s="229"/>
      <c r="H284" s="229"/>
      <c r="I284" s="229"/>
      <c r="J284" s="229"/>
      <c r="K284" s="229"/>
      <c r="L284" s="229"/>
      <c r="M284" s="229"/>
      <c r="N284" s="239"/>
      <c r="O284" s="224" t="s">
        <v>67</v>
      </c>
      <c r="P284" s="225"/>
      <c r="Q284" s="225"/>
      <c r="R284" s="225"/>
      <c r="S284" s="225"/>
      <c r="T284" s="225"/>
      <c r="U284" s="226"/>
      <c r="V284" s="37" t="s">
        <v>68</v>
      </c>
      <c r="W284" s="204">
        <f>IFERROR(SUMPRODUCT(W279:W282*H279:H282),"0")</f>
        <v>0</v>
      </c>
      <c r="X284" s="204">
        <f>IFERROR(SUMPRODUCT(X279:X282*H279:H282),"0")</f>
        <v>0</v>
      </c>
      <c r="Y284" s="37"/>
      <c r="Z284" s="205"/>
      <c r="AA284" s="205"/>
    </row>
    <row r="285" spans="1:67" ht="14.25" hidden="1" customHeight="1" x14ac:dyDescent="0.25">
      <c r="A285" s="228" t="s">
        <v>127</v>
      </c>
      <c r="B285" s="229"/>
      <c r="C285" s="229"/>
      <c r="D285" s="229"/>
      <c r="E285" s="229"/>
      <c r="F285" s="229"/>
      <c r="G285" s="229"/>
      <c r="H285" s="229"/>
      <c r="I285" s="229"/>
      <c r="J285" s="229"/>
      <c r="K285" s="229"/>
      <c r="L285" s="229"/>
      <c r="M285" s="229"/>
      <c r="N285" s="229"/>
      <c r="O285" s="229"/>
      <c r="P285" s="229"/>
      <c r="Q285" s="229"/>
      <c r="R285" s="229"/>
      <c r="S285" s="229"/>
      <c r="T285" s="229"/>
      <c r="U285" s="229"/>
      <c r="V285" s="229"/>
      <c r="W285" s="229"/>
      <c r="X285" s="229"/>
      <c r="Y285" s="229"/>
      <c r="Z285" s="195"/>
      <c r="AA285" s="195"/>
    </row>
    <row r="286" spans="1:67" ht="27" hidden="1" customHeight="1" x14ac:dyDescent="0.25">
      <c r="A286" s="54" t="s">
        <v>340</v>
      </c>
      <c r="B286" s="54" t="s">
        <v>341</v>
      </c>
      <c r="C286" s="31">
        <v>4301135191</v>
      </c>
      <c r="D286" s="210">
        <v>4640242180373</v>
      </c>
      <c r="E286" s="207"/>
      <c r="F286" s="201">
        <v>3</v>
      </c>
      <c r="G286" s="32">
        <v>1</v>
      </c>
      <c r="H286" s="201">
        <v>3</v>
      </c>
      <c r="I286" s="201">
        <v>3.1920000000000002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249" t="s">
        <v>342</v>
      </c>
      <c r="P286" s="209"/>
      <c r="Q286" s="209"/>
      <c r="R286" s="209"/>
      <c r="S286" s="207"/>
      <c r="T286" s="34"/>
      <c r="U286" s="34"/>
      <c r="V286" s="35" t="s">
        <v>66</v>
      </c>
      <c r="W286" s="202">
        <v>0</v>
      </c>
      <c r="X286" s="203">
        <f t="shared" ref="X286:X307" si="24">IFERROR(IF(W286="","",W286),"")</f>
        <v>0</v>
      </c>
      <c r="Y286" s="36">
        <f t="shared" ref="Y286:Y291" si="25">IFERROR(IF(W286="","",W286*0.00936),"")</f>
        <v>0</v>
      </c>
      <c r="Z286" s="56"/>
      <c r="AA286" s="57"/>
      <c r="AE286" s="67"/>
      <c r="BB286" s="171" t="s">
        <v>75</v>
      </c>
      <c r="BL286" s="67">
        <f t="shared" ref="BL286:BL307" si="26">IFERROR(W286*I286,"0")</f>
        <v>0</v>
      </c>
      <c r="BM286" s="67">
        <f t="shared" ref="BM286:BM307" si="27">IFERROR(X286*I286,"0")</f>
        <v>0</v>
      </c>
      <c r="BN286" s="67">
        <f t="shared" ref="BN286:BN307" si="28">IFERROR(W286/J286,"0")</f>
        <v>0</v>
      </c>
      <c r="BO286" s="67">
        <f t="shared" ref="BO286:BO307" si="29">IFERROR(X286/J286,"0")</f>
        <v>0</v>
      </c>
    </row>
    <row r="287" spans="1:67" ht="27" hidden="1" customHeight="1" x14ac:dyDescent="0.25">
      <c r="A287" s="54" t="s">
        <v>343</v>
      </c>
      <c r="B287" s="54" t="s">
        <v>344</v>
      </c>
      <c r="C287" s="31">
        <v>4301135195</v>
      </c>
      <c r="D287" s="210">
        <v>4640242180366</v>
      </c>
      <c r="E287" s="207"/>
      <c r="F287" s="201">
        <v>3.7</v>
      </c>
      <c r="G287" s="32">
        <v>1</v>
      </c>
      <c r="H287" s="201">
        <v>3.7</v>
      </c>
      <c r="I287" s="201">
        <v>3.8919999999999999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91" t="s">
        <v>345</v>
      </c>
      <c r="P287" s="209"/>
      <c r="Q287" s="209"/>
      <c r="R287" s="209"/>
      <c r="S287" s="207"/>
      <c r="T287" s="34"/>
      <c r="U287" s="34"/>
      <c r="V287" s="35" t="s">
        <v>66</v>
      </c>
      <c r="W287" s="202">
        <v>0</v>
      </c>
      <c r="X287" s="203">
        <f t="shared" si="24"/>
        <v>0</v>
      </c>
      <c r="Y287" s="36">
        <f t="shared" si="25"/>
        <v>0</v>
      </c>
      <c r="Z287" s="56"/>
      <c r="AA287" s="57"/>
      <c r="AE287" s="67"/>
      <c r="BB287" s="172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346</v>
      </c>
      <c r="B288" s="54" t="s">
        <v>347</v>
      </c>
      <c r="C288" s="31">
        <v>4301135188</v>
      </c>
      <c r="D288" s="210">
        <v>4640242180335</v>
      </c>
      <c r="E288" s="207"/>
      <c r="F288" s="201">
        <v>3.7</v>
      </c>
      <c r="G288" s="32">
        <v>1</v>
      </c>
      <c r="H288" s="201">
        <v>3.7</v>
      </c>
      <c r="I288" s="201">
        <v>3.8919999999999999</v>
      </c>
      <c r="J288" s="32">
        <v>126</v>
      </c>
      <c r="K288" s="32" t="s">
        <v>74</v>
      </c>
      <c r="L288" s="33" t="s">
        <v>65</v>
      </c>
      <c r="M288" s="33"/>
      <c r="N288" s="32">
        <v>180</v>
      </c>
      <c r="O288" s="363" t="s">
        <v>348</v>
      </c>
      <c r="P288" s="209"/>
      <c r="Q288" s="209"/>
      <c r="R288" s="209"/>
      <c r="S288" s="207"/>
      <c r="T288" s="34"/>
      <c r="U288" s="34"/>
      <c r="V288" s="35" t="s">
        <v>66</v>
      </c>
      <c r="W288" s="202">
        <v>0</v>
      </c>
      <c r="X288" s="203">
        <f t="shared" si="24"/>
        <v>0</v>
      </c>
      <c r="Y288" s="36">
        <f t="shared" si="25"/>
        <v>0</v>
      </c>
      <c r="Z288" s="56"/>
      <c r="AA288" s="57"/>
      <c r="AE288" s="67"/>
      <c r="BB288" s="173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37.5" hidden="1" customHeight="1" x14ac:dyDescent="0.25">
      <c r="A289" s="54" t="s">
        <v>349</v>
      </c>
      <c r="B289" s="54" t="s">
        <v>350</v>
      </c>
      <c r="C289" s="31">
        <v>4301135189</v>
      </c>
      <c r="D289" s="210">
        <v>4640242180342</v>
      </c>
      <c r="E289" s="207"/>
      <c r="F289" s="201">
        <v>3.7</v>
      </c>
      <c r="G289" s="32">
        <v>1</v>
      </c>
      <c r="H289" s="201">
        <v>3.7</v>
      </c>
      <c r="I289" s="201">
        <v>3.8919999999999999</v>
      </c>
      <c r="J289" s="32">
        <v>126</v>
      </c>
      <c r="K289" s="32" t="s">
        <v>74</v>
      </c>
      <c r="L289" s="33" t="s">
        <v>65</v>
      </c>
      <c r="M289" s="33"/>
      <c r="N289" s="32">
        <v>180</v>
      </c>
      <c r="O289" s="29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9" s="209"/>
      <c r="Q289" s="209"/>
      <c r="R289" s="209"/>
      <c r="S289" s="207"/>
      <c r="T289" s="34"/>
      <c r="U289" s="34"/>
      <c r="V289" s="35" t="s">
        <v>66</v>
      </c>
      <c r="W289" s="202">
        <v>0</v>
      </c>
      <c r="X289" s="203">
        <f t="shared" si="24"/>
        <v>0</v>
      </c>
      <c r="Y289" s="36">
        <f t="shared" si="25"/>
        <v>0</v>
      </c>
      <c r="Z289" s="56"/>
      <c r="AA289" s="57"/>
      <c r="AE289" s="67"/>
      <c r="BB289" s="174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37.5" hidden="1" customHeight="1" x14ac:dyDescent="0.25">
      <c r="A290" s="54" t="s">
        <v>351</v>
      </c>
      <c r="B290" s="54" t="s">
        <v>352</v>
      </c>
      <c r="C290" s="31">
        <v>4301135190</v>
      </c>
      <c r="D290" s="210">
        <v>4640242180359</v>
      </c>
      <c r="E290" s="207"/>
      <c r="F290" s="201">
        <v>3.7</v>
      </c>
      <c r="G290" s="32">
        <v>1</v>
      </c>
      <c r="H290" s="201">
        <v>3.7</v>
      </c>
      <c r="I290" s="201">
        <v>3.8919999999999999</v>
      </c>
      <c r="J290" s="32">
        <v>126</v>
      </c>
      <c r="K290" s="32" t="s">
        <v>74</v>
      </c>
      <c r="L290" s="33" t="s">
        <v>65</v>
      </c>
      <c r="M290" s="33"/>
      <c r="N290" s="32">
        <v>180</v>
      </c>
      <c r="O290" s="307" t="s">
        <v>353</v>
      </c>
      <c r="P290" s="209"/>
      <c r="Q290" s="209"/>
      <c r="R290" s="209"/>
      <c r="S290" s="207"/>
      <c r="T290" s="34"/>
      <c r="U290" s="34"/>
      <c r="V290" s="35" t="s">
        <v>66</v>
      </c>
      <c r="W290" s="202">
        <v>0</v>
      </c>
      <c r="X290" s="203">
        <f t="shared" si="24"/>
        <v>0</v>
      </c>
      <c r="Y290" s="36">
        <f t="shared" si="25"/>
        <v>0</v>
      </c>
      <c r="Z290" s="56"/>
      <c r="AA290" s="57"/>
      <c r="AE290" s="67"/>
      <c r="BB290" s="175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37.5" hidden="1" customHeight="1" x14ac:dyDescent="0.25">
      <c r="A291" s="54" t="s">
        <v>354</v>
      </c>
      <c r="B291" s="54" t="s">
        <v>355</v>
      </c>
      <c r="C291" s="31">
        <v>4301135187</v>
      </c>
      <c r="D291" s="210">
        <v>4640242180328</v>
      </c>
      <c r="E291" s="207"/>
      <c r="F291" s="201">
        <v>3.5</v>
      </c>
      <c r="G291" s="32">
        <v>1</v>
      </c>
      <c r="H291" s="201">
        <v>3.5</v>
      </c>
      <c r="I291" s="201">
        <v>3.6920000000000002</v>
      </c>
      <c r="J291" s="32">
        <v>126</v>
      </c>
      <c r="K291" s="32" t="s">
        <v>74</v>
      </c>
      <c r="L291" s="33" t="s">
        <v>65</v>
      </c>
      <c r="M291" s="33"/>
      <c r="N291" s="32">
        <v>180</v>
      </c>
      <c r="O291" s="242" t="s">
        <v>356</v>
      </c>
      <c r="P291" s="209"/>
      <c r="Q291" s="209"/>
      <c r="R291" s="209"/>
      <c r="S291" s="207"/>
      <c r="T291" s="34"/>
      <c r="U291" s="34"/>
      <c r="V291" s="35" t="s">
        <v>66</v>
      </c>
      <c r="W291" s="202">
        <v>0</v>
      </c>
      <c r="X291" s="203">
        <f t="shared" si="24"/>
        <v>0</v>
      </c>
      <c r="Y291" s="36">
        <f t="shared" si="25"/>
        <v>0</v>
      </c>
      <c r="Z291" s="56"/>
      <c r="AA291" s="57"/>
      <c r="AE291" s="67"/>
      <c r="BB291" s="176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357</v>
      </c>
      <c r="B292" s="54" t="s">
        <v>358</v>
      </c>
      <c r="C292" s="31">
        <v>4301135186</v>
      </c>
      <c r="D292" s="210">
        <v>4640242180311</v>
      </c>
      <c r="E292" s="207"/>
      <c r="F292" s="201">
        <v>5.5</v>
      </c>
      <c r="G292" s="32">
        <v>1</v>
      </c>
      <c r="H292" s="201">
        <v>5.5</v>
      </c>
      <c r="I292" s="201">
        <v>5.7350000000000003</v>
      </c>
      <c r="J292" s="32">
        <v>84</v>
      </c>
      <c r="K292" s="32" t="s">
        <v>64</v>
      </c>
      <c r="L292" s="33" t="s">
        <v>65</v>
      </c>
      <c r="M292" s="33"/>
      <c r="N292" s="32">
        <v>180</v>
      </c>
      <c r="O292" s="285" t="s">
        <v>359</v>
      </c>
      <c r="P292" s="209"/>
      <c r="Q292" s="209"/>
      <c r="R292" s="209"/>
      <c r="S292" s="207"/>
      <c r="T292" s="34"/>
      <c r="U292" s="34"/>
      <c r="V292" s="35" t="s">
        <v>66</v>
      </c>
      <c r="W292" s="202">
        <v>0</v>
      </c>
      <c r="X292" s="203">
        <f t="shared" si="24"/>
        <v>0</v>
      </c>
      <c r="Y292" s="36">
        <f>IFERROR(IF(W292="","",W292*0.0155),"")</f>
        <v>0</v>
      </c>
      <c r="Z292" s="56"/>
      <c r="AA292" s="57"/>
      <c r="AE292" s="67"/>
      <c r="BB292" s="177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360</v>
      </c>
      <c r="B293" s="54" t="s">
        <v>361</v>
      </c>
      <c r="C293" s="31">
        <v>4301135194</v>
      </c>
      <c r="D293" s="210">
        <v>4640242180380</v>
      </c>
      <c r="E293" s="207"/>
      <c r="F293" s="201">
        <v>1.8</v>
      </c>
      <c r="G293" s="32">
        <v>1</v>
      </c>
      <c r="H293" s="201">
        <v>1.8</v>
      </c>
      <c r="I293" s="201">
        <v>1.9119999999999999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254" t="s">
        <v>362</v>
      </c>
      <c r="P293" s="209"/>
      <c r="Q293" s="209"/>
      <c r="R293" s="209"/>
      <c r="S293" s="207"/>
      <c r="T293" s="34"/>
      <c r="U293" s="34"/>
      <c r="V293" s="35" t="s">
        <v>66</v>
      </c>
      <c r="W293" s="202">
        <v>0</v>
      </c>
      <c r="X293" s="203">
        <f t="shared" si="24"/>
        <v>0</v>
      </c>
      <c r="Y293" s="36">
        <f>IFERROR(IF(W293="","",W293*0.00502),"")</f>
        <v>0</v>
      </c>
      <c r="Z293" s="56"/>
      <c r="AA293" s="57"/>
      <c r="AE293" s="67"/>
      <c r="BB293" s="178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363</v>
      </c>
      <c r="B294" s="54" t="s">
        <v>364</v>
      </c>
      <c r="C294" s="31">
        <v>4301135192</v>
      </c>
      <c r="D294" s="210">
        <v>4640242180380</v>
      </c>
      <c r="E294" s="207"/>
      <c r="F294" s="201">
        <v>3.7</v>
      </c>
      <c r="G294" s="32">
        <v>1</v>
      </c>
      <c r="H294" s="201">
        <v>3.7</v>
      </c>
      <c r="I294" s="201">
        <v>3.8919999999999999</v>
      </c>
      <c r="J294" s="32">
        <v>126</v>
      </c>
      <c r="K294" s="32" t="s">
        <v>74</v>
      </c>
      <c r="L294" s="33" t="s">
        <v>65</v>
      </c>
      <c r="M294" s="33"/>
      <c r="N294" s="32">
        <v>180</v>
      </c>
      <c r="O294" s="402" t="s">
        <v>365</v>
      </c>
      <c r="P294" s="209"/>
      <c r="Q294" s="209"/>
      <c r="R294" s="209"/>
      <c r="S294" s="207"/>
      <c r="T294" s="34"/>
      <c r="U294" s="34"/>
      <c r="V294" s="35" t="s">
        <v>66</v>
      </c>
      <c r="W294" s="202">
        <v>0</v>
      </c>
      <c r="X294" s="203">
        <f t="shared" si="24"/>
        <v>0</v>
      </c>
      <c r="Y294" s="36">
        <f>IFERROR(IF(W294="","",W294*0.00936),"")</f>
        <v>0</v>
      </c>
      <c r="Z294" s="56"/>
      <c r="AA294" s="57"/>
      <c r="AE294" s="67"/>
      <c r="BB294" s="179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366</v>
      </c>
      <c r="B295" s="54" t="s">
        <v>367</v>
      </c>
      <c r="C295" s="31">
        <v>4301135193</v>
      </c>
      <c r="D295" s="210">
        <v>4640242180403</v>
      </c>
      <c r="E295" s="207"/>
      <c r="F295" s="201">
        <v>3</v>
      </c>
      <c r="G295" s="32">
        <v>1</v>
      </c>
      <c r="H295" s="201">
        <v>3</v>
      </c>
      <c r="I295" s="201">
        <v>3.1920000000000002</v>
      </c>
      <c r="J295" s="32">
        <v>126</v>
      </c>
      <c r="K295" s="32" t="s">
        <v>74</v>
      </c>
      <c r="L295" s="33" t="s">
        <v>65</v>
      </c>
      <c r="M295" s="33"/>
      <c r="N295" s="32">
        <v>180</v>
      </c>
      <c r="O295" s="357" t="s">
        <v>368</v>
      </c>
      <c r="P295" s="209"/>
      <c r="Q295" s="209"/>
      <c r="R295" s="209"/>
      <c r="S295" s="207"/>
      <c r="T295" s="34"/>
      <c r="U295" s="34"/>
      <c r="V295" s="35" t="s">
        <v>66</v>
      </c>
      <c r="W295" s="202">
        <v>0</v>
      </c>
      <c r="X295" s="203">
        <f t="shared" si="24"/>
        <v>0</v>
      </c>
      <c r="Y295" s="36">
        <f>IFERROR(IF(W295="","",W295*0.00936),"")</f>
        <v>0</v>
      </c>
      <c r="Z295" s="56"/>
      <c r="AA295" s="57"/>
      <c r="AE295" s="67"/>
      <c r="BB295" s="180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hidden="1" customHeight="1" x14ac:dyDescent="0.25">
      <c r="A296" s="54" t="s">
        <v>369</v>
      </c>
      <c r="B296" s="54" t="s">
        <v>370</v>
      </c>
      <c r="C296" s="31">
        <v>4301135304</v>
      </c>
      <c r="D296" s="210">
        <v>4640242181240</v>
      </c>
      <c r="E296" s="207"/>
      <c r="F296" s="201">
        <v>0.3</v>
      </c>
      <c r="G296" s="32">
        <v>9</v>
      </c>
      <c r="H296" s="201">
        <v>2.7</v>
      </c>
      <c r="I296" s="201">
        <v>2.8</v>
      </c>
      <c r="J296" s="32">
        <v>234</v>
      </c>
      <c r="K296" s="32" t="s">
        <v>123</v>
      </c>
      <c r="L296" s="33" t="s">
        <v>65</v>
      </c>
      <c r="M296" s="33"/>
      <c r="N296" s="32">
        <v>180</v>
      </c>
      <c r="O296" s="262" t="s">
        <v>371</v>
      </c>
      <c r="P296" s="209"/>
      <c r="Q296" s="209"/>
      <c r="R296" s="209"/>
      <c r="S296" s="207"/>
      <c r="T296" s="34"/>
      <c r="U296" s="34"/>
      <c r="V296" s="35" t="s">
        <v>66</v>
      </c>
      <c r="W296" s="202">
        <v>0</v>
      </c>
      <c r="X296" s="203">
        <f t="shared" si="24"/>
        <v>0</v>
      </c>
      <c r="Y296" s="36">
        <f t="shared" ref="Y296:Y302" si="30">IFERROR(IF(W296="","",W296*0.00502),"")</f>
        <v>0</v>
      </c>
      <c r="Z296" s="56"/>
      <c r="AA296" s="57"/>
      <c r="AE296" s="67"/>
      <c r="BB296" s="181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hidden="1" customHeight="1" x14ac:dyDescent="0.25">
      <c r="A297" s="54" t="s">
        <v>372</v>
      </c>
      <c r="B297" s="54" t="s">
        <v>373</v>
      </c>
      <c r="C297" s="31">
        <v>4301135310</v>
      </c>
      <c r="D297" s="210">
        <v>4640242181318</v>
      </c>
      <c r="E297" s="207"/>
      <c r="F297" s="201">
        <v>0.3</v>
      </c>
      <c r="G297" s="32">
        <v>9</v>
      </c>
      <c r="H297" s="201">
        <v>2.7</v>
      </c>
      <c r="I297" s="201">
        <v>2.9079999999999999</v>
      </c>
      <c r="J297" s="32">
        <v>234</v>
      </c>
      <c r="K297" s="32" t="s">
        <v>123</v>
      </c>
      <c r="L297" s="33" t="s">
        <v>65</v>
      </c>
      <c r="M297" s="33"/>
      <c r="N297" s="32">
        <v>180</v>
      </c>
      <c r="O297" s="365" t="s">
        <v>374</v>
      </c>
      <c r="P297" s="209"/>
      <c r="Q297" s="209"/>
      <c r="R297" s="209"/>
      <c r="S297" s="207"/>
      <c r="T297" s="34"/>
      <c r="U297" s="34"/>
      <c r="V297" s="35" t="s">
        <v>66</v>
      </c>
      <c r="W297" s="202">
        <v>0</v>
      </c>
      <c r="X297" s="203">
        <f t="shared" si="24"/>
        <v>0</v>
      </c>
      <c r="Y297" s="36">
        <f t="shared" si="30"/>
        <v>0</v>
      </c>
      <c r="Z297" s="56"/>
      <c r="AA297" s="57"/>
      <c r="AE297" s="67"/>
      <c r="BB297" s="182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hidden="1" customHeight="1" x14ac:dyDescent="0.25">
      <c r="A298" s="54" t="s">
        <v>375</v>
      </c>
      <c r="B298" s="54" t="s">
        <v>376</v>
      </c>
      <c r="C298" s="31">
        <v>4301135306</v>
      </c>
      <c r="D298" s="210">
        <v>4640242181578</v>
      </c>
      <c r="E298" s="207"/>
      <c r="F298" s="201">
        <v>0.3</v>
      </c>
      <c r="G298" s="32">
        <v>9</v>
      </c>
      <c r="H298" s="201">
        <v>2.7</v>
      </c>
      <c r="I298" s="201">
        <v>2.8450000000000002</v>
      </c>
      <c r="J298" s="32">
        <v>234</v>
      </c>
      <c r="K298" s="32" t="s">
        <v>123</v>
      </c>
      <c r="L298" s="33" t="s">
        <v>65</v>
      </c>
      <c r="M298" s="33"/>
      <c r="N298" s="32">
        <v>180</v>
      </c>
      <c r="O298" s="371" t="s">
        <v>377</v>
      </c>
      <c r="P298" s="209"/>
      <c r="Q298" s="209"/>
      <c r="R298" s="209"/>
      <c r="S298" s="207"/>
      <c r="T298" s="34"/>
      <c r="U298" s="34"/>
      <c r="V298" s="35" t="s">
        <v>66</v>
      </c>
      <c r="W298" s="202">
        <v>0</v>
      </c>
      <c r="X298" s="203">
        <f t="shared" si="24"/>
        <v>0</v>
      </c>
      <c r="Y298" s="36">
        <f t="shared" si="30"/>
        <v>0</v>
      </c>
      <c r="Z298" s="56"/>
      <c r="AA298" s="57"/>
      <c r="AE298" s="67"/>
      <c r="BB298" s="183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hidden="1" customHeight="1" x14ac:dyDescent="0.25">
      <c r="A299" s="54" t="s">
        <v>378</v>
      </c>
      <c r="B299" s="54" t="s">
        <v>379</v>
      </c>
      <c r="C299" s="31">
        <v>4301135305</v>
      </c>
      <c r="D299" s="210">
        <v>4640242181394</v>
      </c>
      <c r="E299" s="207"/>
      <c r="F299" s="201">
        <v>0.3</v>
      </c>
      <c r="G299" s="32">
        <v>9</v>
      </c>
      <c r="H299" s="201">
        <v>2.7</v>
      </c>
      <c r="I299" s="201">
        <v>2.8450000000000002</v>
      </c>
      <c r="J299" s="32">
        <v>234</v>
      </c>
      <c r="K299" s="32" t="s">
        <v>123</v>
      </c>
      <c r="L299" s="33" t="s">
        <v>65</v>
      </c>
      <c r="M299" s="33"/>
      <c r="N299" s="32">
        <v>180</v>
      </c>
      <c r="O299" s="400" t="s">
        <v>380</v>
      </c>
      <c r="P299" s="209"/>
      <c r="Q299" s="209"/>
      <c r="R299" s="209"/>
      <c r="S299" s="207"/>
      <c r="T299" s="34"/>
      <c r="U299" s="34"/>
      <c r="V299" s="35" t="s">
        <v>66</v>
      </c>
      <c r="W299" s="202">
        <v>0</v>
      </c>
      <c r="X299" s="203">
        <f t="shared" si="24"/>
        <v>0</v>
      </c>
      <c r="Y299" s="36">
        <f t="shared" si="30"/>
        <v>0</v>
      </c>
      <c r="Z299" s="56"/>
      <c r="AA299" s="57"/>
      <c r="AE299" s="67"/>
      <c r="BB299" s="184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hidden="1" customHeight="1" x14ac:dyDescent="0.25">
      <c r="A300" s="54" t="s">
        <v>381</v>
      </c>
      <c r="B300" s="54" t="s">
        <v>382</v>
      </c>
      <c r="C300" s="31">
        <v>4301135309</v>
      </c>
      <c r="D300" s="210">
        <v>4640242181332</v>
      </c>
      <c r="E300" s="207"/>
      <c r="F300" s="201">
        <v>0.3</v>
      </c>
      <c r="G300" s="32">
        <v>9</v>
      </c>
      <c r="H300" s="201">
        <v>2.7</v>
      </c>
      <c r="I300" s="201">
        <v>2.9079999999999999</v>
      </c>
      <c r="J300" s="32">
        <v>234</v>
      </c>
      <c r="K300" s="32" t="s">
        <v>123</v>
      </c>
      <c r="L300" s="33" t="s">
        <v>65</v>
      </c>
      <c r="M300" s="33"/>
      <c r="N300" s="32">
        <v>180</v>
      </c>
      <c r="O300" s="290" t="s">
        <v>383</v>
      </c>
      <c r="P300" s="209"/>
      <c r="Q300" s="209"/>
      <c r="R300" s="209"/>
      <c r="S300" s="207"/>
      <c r="T300" s="34"/>
      <c r="U300" s="34"/>
      <c r="V300" s="35" t="s">
        <v>66</v>
      </c>
      <c r="W300" s="202">
        <v>0</v>
      </c>
      <c r="X300" s="203">
        <f t="shared" si="24"/>
        <v>0</v>
      </c>
      <c r="Y300" s="36">
        <f t="shared" si="30"/>
        <v>0</v>
      </c>
      <c r="Z300" s="56"/>
      <c r="AA300" s="57"/>
      <c r="AE300" s="67"/>
      <c r="BB300" s="185" t="s">
        <v>75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hidden="1" customHeight="1" x14ac:dyDescent="0.25">
      <c r="A301" s="54" t="s">
        <v>384</v>
      </c>
      <c r="B301" s="54" t="s">
        <v>385</v>
      </c>
      <c r="C301" s="31">
        <v>4301135308</v>
      </c>
      <c r="D301" s="210">
        <v>4640242181349</v>
      </c>
      <c r="E301" s="207"/>
      <c r="F301" s="201">
        <v>0.3</v>
      </c>
      <c r="G301" s="32">
        <v>9</v>
      </c>
      <c r="H301" s="201">
        <v>2.7</v>
      </c>
      <c r="I301" s="201">
        <v>2.9079999999999999</v>
      </c>
      <c r="J301" s="32">
        <v>234</v>
      </c>
      <c r="K301" s="32" t="s">
        <v>123</v>
      </c>
      <c r="L301" s="33" t="s">
        <v>65</v>
      </c>
      <c r="M301" s="33"/>
      <c r="N301" s="32">
        <v>180</v>
      </c>
      <c r="O301" s="376" t="s">
        <v>386</v>
      </c>
      <c r="P301" s="209"/>
      <c r="Q301" s="209"/>
      <c r="R301" s="209"/>
      <c r="S301" s="207"/>
      <c r="T301" s="34"/>
      <c r="U301" s="34"/>
      <c r="V301" s="35" t="s">
        <v>66</v>
      </c>
      <c r="W301" s="202">
        <v>0</v>
      </c>
      <c r="X301" s="203">
        <f t="shared" si="24"/>
        <v>0</v>
      </c>
      <c r="Y301" s="36">
        <f t="shared" si="30"/>
        <v>0</v>
      </c>
      <c r="Z301" s="56"/>
      <c r="AA301" s="57"/>
      <c r="AE301" s="67"/>
      <c r="BB301" s="186" t="s">
        <v>75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hidden="1" customHeight="1" x14ac:dyDescent="0.25">
      <c r="A302" s="54" t="s">
        <v>387</v>
      </c>
      <c r="B302" s="54" t="s">
        <v>388</v>
      </c>
      <c r="C302" s="31">
        <v>4301135307</v>
      </c>
      <c r="D302" s="210">
        <v>4640242181370</v>
      </c>
      <c r="E302" s="207"/>
      <c r="F302" s="201">
        <v>0.3</v>
      </c>
      <c r="G302" s="32">
        <v>9</v>
      </c>
      <c r="H302" s="201">
        <v>2.7</v>
      </c>
      <c r="I302" s="201">
        <v>2.9079999999999999</v>
      </c>
      <c r="J302" s="32">
        <v>234</v>
      </c>
      <c r="K302" s="32" t="s">
        <v>123</v>
      </c>
      <c r="L302" s="33" t="s">
        <v>65</v>
      </c>
      <c r="M302" s="33"/>
      <c r="N302" s="32">
        <v>180</v>
      </c>
      <c r="O302" s="277" t="s">
        <v>389</v>
      </c>
      <c r="P302" s="209"/>
      <c r="Q302" s="209"/>
      <c r="R302" s="209"/>
      <c r="S302" s="207"/>
      <c r="T302" s="34"/>
      <c r="U302" s="34"/>
      <c r="V302" s="35" t="s">
        <v>66</v>
      </c>
      <c r="W302" s="202">
        <v>0</v>
      </c>
      <c r="X302" s="203">
        <f t="shared" si="24"/>
        <v>0</v>
      </c>
      <c r="Y302" s="36">
        <f t="shared" si="30"/>
        <v>0</v>
      </c>
      <c r="Z302" s="56"/>
      <c r="AA302" s="57"/>
      <c r="AE302" s="67"/>
      <c r="BB302" s="187" t="s">
        <v>75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hidden="1" customHeight="1" x14ac:dyDescent="0.25">
      <c r="A303" s="54" t="s">
        <v>390</v>
      </c>
      <c r="B303" s="54" t="s">
        <v>391</v>
      </c>
      <c r="C303" s="31">
        <v>4301135318</v>
      </c>
      <c r="D303" s="210">
        <v>4607111037480</v>
      </c>
      <c r="E303" s="207"/>
      <c r="F303" s="201">
        <v>1</v>
      </c>
      <c r="G303" s="32">
        <v>4</v>
      </c>
      <c r="H303" s="201">
        <v>4</v>
      </c>
      <c r="I303" s="201">
        <v>4.2724000000000002</v>
      </c>
      <c r="J303" s="32">
        <v>84</v>
      </c>
      <c r="K303" s="32" t="s">
        <v>64</v>
      </c>
      <c r="L303" s="33" t="s">
        <v>65</v>
      </c>
      <c r="M303" s="33"/>
      <c r="N303" s="32">
        <v>180</v>
      </c>
      <c r="O303" s="362" t="s">
        <v>392</v>
      </c>
      <c r="P303" s="209"/>
      <c r="Q303" s="209"/>
      <c r="R303" s="209"/>
      <c r="S303" s="207"/>
      <c r="T303" s="34"/>
      <c r="U303" s="34"/>
      <c r="V303" s="35" t="s">
        <v>66</v>
      </c>
      <c r="W303" s="202">
        <v>0</v>
      </c>
      <c r="X303" s="203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75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ht="27" hidden="1" customHeight="1" x14ac:dyDescent="0.25">
      <c r="A304" s="54" t="s">
        <v>390</v>
      </c>
      <c r="B304" s="54" t="s">
        <v>393</v>
      </c>
      <c r="C304" s="31">
        <v>4301135153</v>
      </c>
      <c r="D304" s="210">
        <v>4607111037480</v>
      </c>
      <c r="E304" s="207"/>
      <c r="F304" s="201">
        <v>1</v>
      </c>
      <c r="G304" s="32">
        <v>4</v>
      </c>
      <c r="H304" s="201">
        <v>4</v>
      </c>
      <c r="I304" s="201">
        <v>4.2724000000000002</v>
      </c>
      <c r="J304" s="32">
        <v>84</v>
      </c>
      <c r="K304" s="32" t="s">
        <v>64</v>
      </c>
      <c r="L304" s="33" t="s">
        <v>65</v>
      </c>
      <c r="M304" s="33"/>
      <c r="N304" s="32">
        <v>180</v>
      </c>
      <c r="O304" s="370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4" s="209"/>
      <c r="Q304" s="209"/>
      <c r="R304" s="209"/>
      <c r="S304" s="207"/>
      <c r="T304" s="34"/>
      <c r="U304" s="34"/>
      <c r="V304" s="35" t="s">
        <v>66</v>
      </c>
      <c r="W304" s="202">
        <v>0</v>
      </c>
      <c r="X304" s="203">
        <f t="shared" si="24"/>
        <v>0</v>
      </c>
      <c r="Y304" s="36">
        <f>IFERROR(IF(W304="","",W304*0.0155),"")</f>
        <v>0</v>
      </c>
      <c r="Z304" s="56"/>
      <c r="AA304" s="57"/>
      <c r="AE304" s="67"/>
      <c r="BB304" s="189" t="s">
        <v>75</v>
      </c>
      <c r="BL304" s="67">
        <f t="shared" si="26"/>
        <v>0</v>
      </c>
      <c r="BM304" s="67">
        <f t="shared" si="27"/>
        <v>0</v>
      </c>
      <c r="BN304" s="67">
        <f t="shared" si="28"/>
        <v>0</v>
      </c>
      <c r="BO304" s="67">
        <f t="shared" si="29"/>
        <v>0</v>
      </c>
    </row>
    <row r="305" spans="1:67" ht="27" hidden="1" customHeight="1" x14ac:dyDescent="0.25">
      <c r="A305" s="54" t="s">
        <v>394</v>
      </c>
      <c r="B305" s="54" t="s">
        <v>395</v>
      </c>
      <c r="C305" s="31">
        <v>4301135319</v>
      </c>
      <c r="D305" s="210">
        <v>4607111037473</v>
      </c>
      <c r="E305" s="207"/>
      <c r="F305" s="201">
        <v>1</v>
      </c>
      <c r="G305" s="32">
        <v>4</v>
      </c>
      <c r="H305" s="201">
        <v>4</v>
      </c>
      <c r="I305" s="201">
        <v>4.2300000000000004</v>
      </c>
      <c r="J305" s="32">
        <v>84</v>
      </c>
      <c r="K305" s="32" t="s">
        <v>64</v>
      </c>
      <c r="L305" s="33" t="s">
        <v>65</v>
      </c>
      <c r="M305" s="33"/>
      <c r="N305" s="32">
        <v>180</v>
      </c>
      <c r="O305" s="276" t="s">
        <v>396</v>
      </c>
      <c r="P305" s="209"/>
      <c r="Q305" s="209"/>
      <c r="R305" s="209"/>
      <c r="S305" s="207"/>
      <c r="T305" s="34"/>
      <c r="U305" s="34"/>
      <c r="V305" s="35" t="s">
        <v>66</v>
      </c>
      <c r="W305" s="202">
        <v>0</v>
      </c>
      <c r="X305" s="203">
        <f t="shared" si="24"/>
        <v>0</v>
      </c>
      <c r="Y305" s="36">
        <f>IFERROR(IF(W305="","",W305*0.0155),"")</f>
        <v>0</v>
      </c>
      <c r="Z305" s="56"/>
      <c r="AA305" s="57"/>
      <c r="AE305" s="67"/>
      <c r="BB305" s="190" t="s">
        <v>75</v>
      </c>
      <c r="BL305" s="67">
        <f t="shared" si="26"/>
        <v>0</v>
      </c>
      <c r="BM305" s="67">
        <f t="shared" si="27"/>
        <v>0</v>
      </c>
      <c r="BN305" s="67">
        <f t="shared" si="28"/>
        <v>0</v>
      </c>
      <c r="BO305" s="67">
        <f t="shared" si="29"/>
        <v>0</v>
      </c>
    </row>
    <row r="306" spans="1:67" ht="27" hidden="1" customHeight="1" x14ac:dyDescent="0.25">
      <c r="A306" s="54" t="s">
        <v>394</v>
      </c>
      <c r="B306" s="54" t="s">
        <v>397</v>
      </c>
      <c r="C306" s="31">
        <v>4301135152</v>
      </c>
      <c r="D306" s="210">
        <v>4607111037473</v>
      </c>
      <c r="E306" s="207"/>
      <c r="F306" s="201">
        <v>1</v>
      </c>
      <c r="G306" s="32">
        <v>4</v>
      </c>
      <c r="H306" s="201">
        <v>4</v>
      </c>
      <c r="I306" s="201">
        <v>4.2300000000000004</v>
      </c>
      <c r="J306" s="32">
        <v>84</v>
      </c>
      <c r="K306" s="32" t="s">
        <v>64</v>
      </c>
      <c r="L306" s="33" t="s">
        <v>65</v>
      </c>
      <c r="M306" s="33"/>
      <c r="N306" s="32">
        <v>180</v>
      </c>
      <c r="O306" s="37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6" s="209"/>
      <c r="Q306" s="209"/>
      <c r="R306" s="209"/>
      <c r="S306" s="207"/>
      <c r="T306" s="34"/>
      <c r="U306" s="34"/>
      <c r="V306" s="35" t="s">
        <v>66</v>
      </c>
      <c r="W306" s="202">
        <v>0</v>
      </c>
      <c r="X306" s="203">
        <f t="shared" si="24"/>
        <v>0</v>
      </c>
      <c r="Y306" s="36">
        <f>IFERROR(IF(W306="","",W306*0.0155),"")</f>
        <v>0</v>
      </c>
      <c r="Z306" s="56"/>
      <c r="AA306" s="57"/>
      <c r="AE306" s="67"/>
      <c r="BB306" s="191" t="s">
        <v>75</v>
      </c>
      <c r="BL306" s="67">
        <f t="shared" si="26"/>
        <v>0</v>
      </c>
      <c r="BM306" s="67">
        <f t="shared" si="27"/>
        <v>0</v>
      </c>
      <c r="BN306" s="67">
        <f t="shared" si="28"/>
        <v>0</v>
      </c>
      <c r="BO306" s="67">
        <f t="shared" si="29"/>
        <v>0</v>
      </c>
    </row>
    <row r="307" spans="1:67" ht="27" hidden="1" customHeight="1" x14ac:dyDescent="0.25">
      <c r="A307" s="54" t="s">
        <v>398</v>
      </c>
      <c r="B307" s="54" t="s">
        <v>399</v>
      </c>
      <c r="C307" s="31">
        <v>4301135198</v>
      </c>
      <c r="D307" s="210">
        <v>4640242180663</v>
      </c>
      <c r="E307" s="207"/>
      <c r="F307" s="201">
        <v>0.9</v>
      </c>
      <c r="G307" s="32">
        <v>4</v>
      </c>
      <c r="H307" s="201">
        <v>3.6</v>
      </c>
      <c r="I307" s="201">
        <v>3.83</v>
      </c>
      <c r="J307" s="32">
        <v>84</v>
      </c>
      <c r="K307" s="32" t="s">
        <v>64</v>
      </c>
      <c r="L307" s="33" t="s">
        <v>65</v>
      </c>
      <c r="M307" s="33"/>
      <c r="N307" s="32">
        <v>180</v>
      </c>
      <c r="O307" s="288" t="s">
        <v>400</v>
      </c>
      <c r="P307" s="209"/>
      <c r="Q307" s="209"/>
      <c r="R307" s="209"/>
      <c r="S307" s="207"/>
      <c r="T307" s="34"/>
      <c r="U307" s="34"/>
      <c r="V307" s="35" t="s">
        <v>66</v>
      </c>
      <c r="W307" s="202">
        <v>0</v>
      </c>
      <c r="X307" s="203">
        <f t="shared" si="24"/>
        <v>0</v>
      </c>
      <c r="Y307" s="36">
        <f>IFERROR(IF(W307="","",W307*0.0155),"")</f>
        <v>0</v>
      </c>
      <c r="Z307" s="56"/>
      <c r="AA307" s="57"/>
      <c r="AE307" s="67"/>
      <c r="BB307" s="192" t="s">
        <v>75</v>
      </c>
      <c r="BL307" s="67">
        <f t="shared" si="26"/>
        <v>0</v>
      </c>
      <c r="BM307" s="67">
        <f t="shared" si="27"/>
        <v>0</v>
      </c>
      <c r="BN307" s="67">
        <f t="shared" si="28"/>
        <v>0</v>
      </c>
      <c r="BO307" s="67">
        <f t="shared" si="29"/>
        <v>0</v>
      </c>
    </row>
    <row r="308" spans="1:67" hidden="1" x14ac:dyDescent="0.2">
      <c r="A308" s="238"/>
      <c r="B308" s="229"/>
      <c r="C308" s="229"/>
      <c r="D308" s="229"/>
      <c r="E308" s="229"/>
      <c r="F308" s="229"/>
      <c r="G308" s="229"/>
      <c r="H308" s="229"/>
      <c r="I308" s="229"/>
      <c r="J308" s="229"/>
      <c r="K308" s="229"/>
      <c r="L308" s="229"/>
      <c r="M308" s="229"/>
      <c r="N308" s="239"/>
      <c r="O308" s="224" t="s">
        <v>67</v>
      </c>
      <c r="P308" s="225"/>
      <c r="Q308" s="225"/>
      <c r="R308" s="225"/>
      <c r="S308" s="225"/>
      <c r="T308" s="225"/>
      <c r="U308" s="226"/>
      <c r="V308" s="37" t="s">
        <v>66</v>
      </c>
      <c r="W308" s="204">
        <f>IFERROR(SUM(W286:W307),"0")</f>
        <v>0</v>
      </c>
      <c r="X308" s="204">
        <f>IFERROR(SUM(X286:X307),"0")</f>
        <v>0</v>
      </c>
      <c r="Y308" s="204">
        <f>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+IFERROR(IF(Y304="",0,Y304),"0")+IFERROR(IF(Y305="",0,Y305),"0")+IFERROR(IF(Y306="",0,Y306),"0")+IFERROR(IF(Y307="",0,Y307),"0")</f>
        <v>0</v>
      </c>
      <c r="Z308" s="205"/>
      <c r="AA308" s="205"/>
    </row>
    <row r="309" spans="1:67" hidden="1" x14ac:dyDescent="0.2">
      <c r="A309" s="229"/>
      <c r="B309" s="229"/>
      <c r="C309" s="229"/>
      <c r="D309" s="229"/>
      <c r="E309" s="229"/>
      <c r="F309" s="229"/>
      <c r="G309" s="229"/>
      <c r="H309" s="229"/>
      <c r="I309" s="229"/>
      <c r="J309" s="229"/>
      <c r="K309" s="229"/>
      <c r="L309" s="229"/>
      <c r="M309" s="229"/>
      <c r="N309" s="239"/>
      <c r="O309" s="224" t="s">
        <v>67</v>
      </c>
      <c r="P309" s="225"/>
      <c r="Q309" s="225"/>
      <c r="R309" s="225"/>
      <c r="S309" s="225"/>
      <c r="T309" s="225"/>
      <c r="U309" s="226"/>
      <c r="V309" s="37" t="s">
        <v>68</v>
      </c>
      <c r="W309" s="204">
        <f>IFERROR(SUMPRODUCT(W286:W307*H286:H307),"0")</f>
        <v>0</v>
      </c>
      <c r="X309" s="204">
        <f>IFERROR(SUMPRODUCT(X286:X307*H286:H307),"0")</f>
        <v>0</v>
      </c>
      <c r="Y309" s="37"/>
      <c r="Z309" s="205"/>
      <c r="AA309" s="205"/>
    </row>
    <row r="310" spans="1:67" ht="15" customHeight="1" x14ac:dyDescent="0.2">
      <c r="A310" s="356"/>
      <c r="B310" s="229"/>
      <c r="C310" s="229"/>
      <c r="D310" s="229"/>
      <c r="E310" s="229"/>
      <c r="F310" s="229"/>
      <c r="G310" s="229"/>
      <c r="H310" s="229"/>
      <c r="I310" s="229"/>
      <c r="J310" s="229"/>
      <c r="K310" s="229"/>
      <c r="L310" s="229"/>
      <c r="M310" s="229"/>
      <c r="N310" s="259"/>
      <c r="O310" s="326" t="s">
        <v>401</v>
      </c>
      <c r="P310" s="300"/>
      <c r="Q310" s="300"/>
      <c r="R310" s="300"/>
      <c r="S310" s="300"/>
      <c r="T310" s="300"/>
      <c r="U310" s="301"/>
      <c r="V310" s="37" t="s">
        <v>68</v>
      </c>
      <c r="W310" s="204">
        <f>IFERROR(W24+W33+W41+W51+W61+W67+W72+W78+W89+W96+W104+W112+W118+W126+W131+W138+W143+W149+W154+W159+W164+W172+W177+W184+W189+W194+W199+W206+W213+W223+W231+W236+W242+W248+W254+W259+W267+W272+W277+W284+W309,"0")</f>
        <v>10613.74</v>
      </c>
      <c r="X310" s="204">
        <f>IFERROR(X24+X33+X41+X51+X61+X67+X72+X78+X89+X96+X104+X112+X118+X126+X131+X138+X143+X149+X154+X159+X164+X172+X177+X184+X189+X194+X199+X206+X213+X223+X231+X236+X242+X248+X254+X259+X267+X272+X277+X284+X309,"0")</f>
        <v>10613.74</v>
      </c>
      <c r="Y310" s="37"/>
      <c r="Z310" s="205"/>
      <c r="AA310" s="205"/>
    </row>
    <row r="311" spans="1:67" x14ac:dyDescent="0.2">
      <c r="A311" s="229"/>
      <c r="B311" s="229"/>
      <c r="C311" s="229"/>
      <c r="D311" s="229"/>
      <c r="E311" s="229"/>
      <c r="F311" s="229"/>
      <c r="G311" s="229"/>
      <c r="H311" s="229"/>
      <c r="I311" s="229"/>
      <c r="J311" s="229"/>
      <c r="K311" s="229"/>
      <c r="L311" s="229"/>
      <c r="M311" s="229"/>
      <c r="N311" s="259"/>
      <c r="O311" s="326" t="s">
        <v>402</v>
      </c>
      <c r="P311" s="300"/>
      <c r="Q311" s="300"/>
      <c r="R311" s="300"/>
      <c r="S311" s="300"/>
      <c r="T311" s="300"/>
      <c r="U311" s="301"/>
      <c r="V311" s="37" t="s">
        <v>68</v>
      </c>
      <c r="W311" s="204">
        <f>IFERROR(SUM(BL22:BL307),"0")</f>
        <v>11803.0622</v>
      </c>
      <c r="X311" s="204">
        <f>IFERROR(SUM(BM22:BM307),"0")</f>
        <v>11803.0622</v>
      </c>
      <c r="Y311" s="37"/>
      <c r="Z311" s="205"/>
      <c r="AA311" s="205"/>
    </row>
    <row r="312" spans="1:67" x14ac:dyDescent="0.2">
      <c r="A312" s="229"/>
      <c r="B312" s="229"/>
      <c r="C312" s="229"/>
      <c r="D312" s="229"/>
      <c r="E312" s="229"/>
      <c r="F312" s="229"/>
      <c r="G312" s="229"/>
      <c r="H312" s="229"/>
      <c r="I312" s="229"/>
      <c r="J312" s="229"/>
      <c r="K312" s="229"/>
      <c r="L312" s="229"/>
      <c r="M312" s="229"/>
      <c r="N312" s="259"/>
      <c r="O312" s="326" t="s">
        <v>403</v>
      </c>
      <c r="P312" s="300"/>
      <c r="Q312" s="300"/>
      <c r="R312" s="300"/>
      <c r="S312" s="300"/>
      <c r="T312" s="300"/>
      <c r="U312" s="301"/>
      <c r="V312" s="37" t="s">
        <v>404</v>
      </c>
      <c r="W312" s="38">
        <f>ROUNDUP(SUM(BN22:BN307),0)</f>
        <v>32</v>
      </c>
      <c r="X312" s="38">
        <f>ROUNDUP(SUM(BO22:BO307),0)</f>
        <v>32</v>
      </c>
      <c r="Y312" s="37"/>
      <c r="Z312" s="205"/>
      <c r="AA312" s="205"/>
    </row>
    <row r="313" spans="1:67" x14ac:dyDescent="0.2">
      <c r="A313" s="229"/>
      <c r="B313" s="229"/>
      <c r="C313" s="229"/>
      <c r="D313" s="229"/>
      <c r="E313" s="229"/>
      <c r="F313" s="229"/>
      <c r="G313" s="229"/>
      <c r="H313" s="229"/>
      <c r="I313" s="229"/>
      <c r="J313" s="229"/>
      <c r="K313" s="229"/>
      <c r="L313" s="229"/>
      <c r="M313" s="229"/>
      <c r="N313" s="259"/>
      <c r="O313" s="326" t="s">
        <v>405</v>
      </c>
      <c r="P313" s="300"/>
      <c r="Q313" s="300"/>
      <c r="R313" s="300"/>
      <c r="S313" s="300"/>
      <c r="T313" s="300"/>
      <c r="U313" s="301"/>
      <c r="V313" s="37" t="s">
        <v>68</v>
      </c>
      <c r="W313" s="204">
        <f>GrossWeightTotal+PalletQtyTotal*25</f>
        <v>12603.0622</v>
      </c>
      <c r="X313" s="204">
        <f>GrossWeightTotalR+PalletQtyTotalR*25</f>
        <v>12603.0622</v>
      </c>
      <c r="Y313" s="37"/>
      <c r="Z313" s="205"/>
      <c r="AA313" s="205"/>
    </row>
    <row r="314" spans="1:67" x14ac:dyDescent="0.2">
      <c r="A314" s="229"/>
      <c r="B314" s="229"/>
      <c r="C314" s="229"/>
      <c r="D314" s="229"/>
      <c r="E314" s="229"/>
      <c r="F314" s="229"/>
      <c r="G314" s="229"/>
      <c r="H314" s="229"/>
      <c r="I314" s="229"/>
      <c r="J314" s="229"/>
      <c r="K314" s="229"/>
      <c r="L314" s="229"/>
      <c r="M314" s="229"/>
      <c r="N314" s="259"/>
      <c r="O314" s="326" t="s">
        <v>406</v>
      </c>
      <c r="P314" s="300"/>
      <c r="Q314" s="300"/>
      <c r="R314" s="300"/>
      <c r="S314" s="300"/>
      <c r="T314" s="300"/>
      <c r="U314" s="301"/>
      <c r="V314" s="37" t="s">
        <v>404</v>
      </c>
      <c r="W314" s="204">
        <f>IFERROR(W23+W32+W40+W50+W60+W66+W71+W77+W88+W95+W103+W111+W117+W125+W130+W137+W142+W148+W153+W158+W163+W171+W176+W183+W188+W193+W198+W205+W212+W222+W230+W235+W241+W247+W253+W258+W266+W271+W276+W283+W308,"0")</f>
        <v>2726</v>
      </c>
      <c r="X314" s="204">
        <f>IFERROR(X23+X32+X40+X50+X60+X66+X71+X77+X88+X95+X103+X111+X117+X125+X130+X137+X142+X148+X153+X158+X163+X171+X176+X183+X188+X193+X198+X205+X212+X222+X230+X235+X241+X247+X253+X258+X266+X271+X276+X283+X308,"0")</f>
        <v>2726</v>
      </c>
      <c r="Y314" s="37"/>
      <c r="Z314" s="205"/>
      <c r="AA314" s="205"/>
    </row>
    <row r="315" spans="1:67" ht="14.25" hidden="1" customHeight="1" x14ac:dyDescent="0.2">
      <c r="A315" s="229"/>
      <c r="B315" s="229"/>
      <c r="C315" s="229"/>
      <c r="D315" s="229"/>
      <c r="E315" s="229"/>
      <c r="F315" s="229"/>
      <c r="G315" s="229"/>
      <c r="H315" s="229"/>
      <c r="I315" s="229"/>
      <c r="J315" s="229"/>
      <c r="K315" s="229"/>
      <c r="L315" s="229"/>
      <c r="M315" s="229"/>
      <c r="N315" s="259"/>
      <c r="O315" s="326" t="s">
        <v>407</v>
      </c>
      <c r="P315" s="300"/>
      <c r="Q315" s="300"/>
      <c r="R315" s="300"/>
      <c r="S315" s="300"/>
      <c r="T315" s="300"/>
      <c r="U315" s="301"/>
      <c r="V315" s="39" t="s">
        <v>408</v>
      </c>
      <c r="W315" s="37"/>
      <c r="X315" s="37"/>
      <c r="Y315" s="37">
        <f>IFERROR(Y23+Y32+Y40+Y50+Y60+Y66+Y71+Y77+Y88+Y95+Y103+Y111+Y117+Y125+Y130+Y137+Y142+Y148+Y153+Y158+Y163+Y171+Y176+Y183+Y188+Y193+Y198+Y205+Y212+Y222+Y230+Y235+Y241+Y247+Y253+Y258+Y266+Y271+Y276+Y283+Y308,"0")</f>
        <v>39.405140000000003</v>
      </c>
      <c r="Z315" s="205"/>
      <c r="AA315" s="205"/>
    </row>
    <row r="316" spans="1:67" ht="13.5" customHeight="1" thickBot="1" x14ac:dyDescent="0.25"/>
    <row r="317" spans="1:67" ht="27" customHeight="1" thickTop="1" thickBot="1" x14ac:dyDescent="0.25">
      <c r="A317" s="40" t="s">
        <v>409</v>
      </c>
      <c r="B317" s="193" t="s">
        <v>60</v>
      </c>
      <c r="C317" s="233" t="s">
        <v>69</v>
      </c>
      <c r="D317" s="244"/>
      <c r="E317" s="244"/>
      <c r="F317" s="244"/>
      <c r="G317" s="244"/>
      <c r="H317" s="244"/>
      <c r="I317" s="244"/>
      <c r="J317" s="244"/>
      <c r="K317" s="244"/>
      <c r="L317" s="244"/>
      <c r="M317" s="244"/>
      <c r="N317" s="244"/>
      <c r="O317" s="244"/>
      <c r="P317" s="244"/>
      <c r="Q317" s="244"/>
      <c r="R317" s="244"/>
      <c r="S317" s="245"/>
      <c r="T317" s="233" t="s">
        <v>205</v>
      </c>
      <c r="U317" s="244"/>
      <c r="V317" s="245"/>
      <c r="W317" s="233" t="s">
        <v>238</v>
      </c>
      <c r="X317" s="244"/>
      <c r="Y317" s="244"/>
      <c r="Z317" s="245"/>
      <c r="AA317" s="233" t="s">
        <v>255</v>
      </c>
      <c r="AB317" s="244"/>
      <c r="AC317" s="244"/>
      <c r="AD317" s="244"/>
      <c r="AE317" s="244"/>
      <c r="AF317" s="245"/>
      <c r="AG317" s="193" t="s">
        <v>298</v>
      </c>
      <c r="AH317" s="233" t="s">
        <v>302</v>
      </c>
      <c r="AI317" s="245"/>
      <c r="AJ317" s="233" t="s">
        <v>309</v>
      </c>
      <c r="AK317" s="245"/>
    </row>
    <row r="318" spans="1:67" ht="14.25" customHeight="1" thickTop="1" x14ac:dyDescent="0.2">
      <c r="A318" s="366" t="s">
        <v>410</v>
      </c>
      <c r="B318" s="233" t="s">
        <v>60</v>
      </c>
      <c r="C318" s="233" t="s">
        <v>70</v>
      </c>
      <c r="D318" s="233" t="s">
        <v>82</v>
      </c>
      <c r="E318" s="233" t="s">
        <v>92</v>
      </c>
      <c r="F318" s="233" t="s">
        <v>107</v>
      </c>
      <c r="G318" s="233" t="s">
        <v>120</v>
      </c>
      <c r="H318" s="233" t="s">
        <v>126</v>
      </c>
      <c r="I318" s="233" t="s">
        <v>130</v>
      </c>
      <c r="J318" s="233" t="s">
        <v>136</v>
      </c>
      <c r="K318" s="233" t="s">
        <v>150</v>
      </c>
      <c r="L318" s="233" t="s">
        <v>157</v>
      </c>
      <c r="M318" s="194"/>
      <c r="N318" s="233" t="s">
        <v>166</v>
      </c>
      <c r="O318" s="233" t="s">
        <v>174</v>
      </c>
      <c r="P318" s="233" t="s">
        <v>179</v>
      </c>
      <c r="Q318" s="233" t="s">
        <v>189</v>
      </c>
      <c r="R318" s="233" t="s">
        <v>192</v>
      </c>
      <c r="S318" s="233" t="s">
        <v>202</v>
      </c>
      <c r="T318" s="233" t="s">
        <v>206</v>
      </c>
      <c r="U318" s="233" t="s">
        <v>218</v>
      </c>
      <c r="V318" s="233" t="s">
        <v>221</v>
      </c>
      <c r="W318" s="233" t="s">
        <v>239</v>
      </c>
      <c r="X318" s="233" t="s">
        <v>244</v>
      </c>
      <c r="Y318" s="233" t="s">
        <v>238</v>
      </c>
      <c r="Z318" s="233" t="s">
        <v>252</v>
      </c>
      <c r="AA318" s="233" t="s">
        <v>256</v>
      </c>
      <c r="AB318" s="233" t="s">
        <v>261</v>
      </c>
      <c r="AC318" s="233" t="s">
        <v>268</v>
      </c>
      <c r="AD318" s="233" t="s">
        <v>281</v>
      </c>
      <c r="AE318" s="233" t="s">
        <v>290</v>
      </c>
      <c r="AF318" s="233" t="s">
        <v>293</v>
      </c>
      <c r="AG318" s="233" t="s">
        <v>299</v>
      </c>
      <c r="AH318" s="233" t="s">
        <v>303</v>
      </c>
      <c r="AI318" s="233" t="s">
        <v>306</v>
      </c>
      <c r="AJ318" s="233" t="s">
        <v>310</v>
      </c>
      <c r="AK318" s="233" t="s">
        <v>320</v>
      </c>
    </row>
    <row r="319" spans="1:67" ht="13.5" customHeight="1" thickBot="1" x14ac:dyDescent="0.25">
      <c r="A319" s="367"/>
      <c r="B319" s="234"/>
      <c r="C319" s="234"/>
      <c r="D319" s="234"/>
      <c r="E319" s="234"/>
      <c r="F319" s="234"/>
      <c r="G319" s="234"/>
      <c r="H319" s="234"/>
      <c r="I319" s="234"/>
      <c r="J319" s="234"/>
      <c r="K319" s="234"/>
      <c r="L319" s="234"/>
      <c r="M319" s="19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  <c r="AA319" s="234"/>
      <c r="AB319" s="234"/>
      <c r="AC319" s="234"/>
      <c r="AD319" s="234"/>
      <c r="AE319" s="234"/>
      <c r="AF319" s="234"/>
      <c r="AG319" s="234"/>
      <c r="AH319" s="234"/>
      <c r="AI319" s="234"/>
      <c r="AJ319" s="234"/>
      <c r="AK319" s="234"/>
    </row>
    <row r="320" spans="1:67" ht="18" customHeight="1" thickTop="1" thickBot="1" x14ac:dyDescent="0.25">
      <c r="A320" s="40" t="s">
        <v>411</v>
      </c>
      <c r="B320" s="46">
        <f>IFERROR(W22*H22,"0")</f>
        <v>0</v>
      </c>
      <c r="C320" s="46">
        <f>IFERROR(W28*H28,"0")+IFERROR(W29*H29,"0")+IFERROR(W30*H30,"0")+IFERROR(W31*H31,"0")</f>
        <v>529.5</v>
      </c>
      <c r="D320" s="46">
        <f>IFERROR(W36*H36,"0")+IFERROR(W37*H37,"0")+IFERROR(W38*H38,"0")+IFERROR(W39*H39,"0")</f>
        <v>924</v>
      </c>
      <c r="E320" s="46">
        <f>IFERROR(W44*H44,"0")+IFERROR(W45*H45,"0")+IFERROR(W46*H46,"0")+IFERROR(W47*H47,"0")+IFERROR(W48*H48,"0")+IFERROR(W49*H49,"0")</f>
        <v>432</v>
      </c>
      <c r="F320" s="46">
        <f>IFERROR(W54*H54,"0")+IFERROR(W55*H55,"0")+IFERROR(W56*H56,"0")+IFERROR(W57*H57,"0")+IFERROR(W58*H58,"0")+IFERROR(W59*H59,"0")</f>
        <v>880.32</v>
      </c>
      <c r="G320" s="46">
        <f>IFERROR(W64*H64,"0")+IFERROR(W65*H65,"0")</f>
        <v>0</v>
      </c>
      <c r="H320" s="46">
        <f>IFERROR(W70*H70,"0")</f>
        <v>75.600000000000009</v>
      </c>
      <c r="I320" s="46">
        <f>IFERROR(W75*H75,"0")+IFERROR(W76*H76,"0")</f>
        <v>338.4</v>
      </c>
      <c r="J320" s="46">
        <f>IFERROR(W81*H81,"0")+IFERROR(W82*H82,"0")+IFERROR(W83*H83,"0")+IFERROR(W84*H84,"0")+IFERROR(W85*H85,"0")+IFERROR(W86*H86,"0")+IFERROR(W87*H87,"0")</f>
        <v>514.80000000000007</v>
      </c>
      <c r="K320" s="46">
        <f>IFERROR(W92*H92,"0")+IFERROR(W93*H93,"0")+IFERROR(W94*H94,"0")</f>
        <v>810.72</v>
      </c>
      <c r="L320" s="46">
        <f>IFERROR(W99*H99,"0")+IFERROR(W100*H100,"0")+IFERROR(W101*H101,"0")+IFERROR(W102*H102,"0")</f>
        <v>4338.3999999999996</v>
      </c>
      <c r="M320" s="194"/>
      <c r="N320" s="46">
        <f>IFERROR(W107*H107,"0")+IFERROR(W108*H108,"0")+IFERROR(W109*H109,"0")+IFERROR(W110*H110,"0")</f>
        <v>474</v>
      </c>
      <c r="O320" s="46">
        <f>IFERROR(W115*H115,"0")+IFERROR(W116*H116,"0")</f>
        <v>480</v>
      </c>
      <c r="P320" s="46">
        <f>IFERROR(W121*H121,"0")+IFERROR(W122*H122,"0")+IFERROR(W123*H123,"0")+IFERROR(W124*H124,"0")</f>
        <v>162</v>
      </c>
      <c r="Q320" s="46">
        <f>IFERROR(W129*H129,"0")</f>
        <v>54</v>
      </c>
      <c r="R320" s="46">
        <f>IFERROR(W134*H134,"0")+IFERROR(W135*H135,"0")+IFERROR(W136*H136,"0")</f>
        <v>0</v>
      </c>
      <c r="S320" s="46">
        <f>IFERROR(W141*H141,"0")</f>
        <v>0</v>
      </c>
      <c r="T320" s="46">
        <f>IFERROR(W147*H147,"0")+IFERROR(W151*H151,"0")+IFERROR(W152*H152,"0")+IFERROR(W156*H156,"0")+IFERROR(W157*H157,"0")</f>
        <v>0</v>
      </c>
      <c r="U320" s="46">
        <f>IFERROR(W162*H162,"0")</f>
        <v>0</v>
      </c>
      <c r="V320" s="46">
        <f>IFERROR(W167*H167,"0")+IFERROR(W168*H168,"0")+IFERROR(W169*H169,"0")+IFERROR(W170*H170,"0")+IFERROR(W174*H174,"0")+IFERROR(W175*H175,"0")</f>
        <v>0</v>
      </c>
      <c r="W320" s="46">
        <f>IFERROR(W181*H181,"0")+IFERROR(W182*H182,"0")</f>
        <v>600</v>
      </c>
      <c r="X320" s="46">
        <f>IFERROR(W187*H187,"0")</f>
        <v>0</v>
      </c>
      <c r="Y320" s="46">
        <f>IFERROR(W192*H192,"0")</f>
        <v>0</v>
      </c>
      <c r="Z320" s="46">
        <f>IFERROR(W197*H197,"0")</f>
        <v>0</v>
      </c>
      <c r="AA320" s="46">
        <f>IFERROR(W203*H203,"0")+IFERROR(W204*H204,"0")</f>
        <v>0</v>
      </c>
      <c r="AB320" s="46">
        <f>IFERROR(W209*H209,"0")+IFERROR(W210*H210,"0")+IFERROR(W211*H211,"0")</f>
        <v>0</v>
      </c>
      <c r="AC320" s="46">
        <f>IFERROR(W216*H216,"0")+IFERROR(W217*H217,"0")+IFERROR(W218*H218,"0")+IFERROR(W219*H219,"0")+IFERROR(W220*H220,"0")+IFERROR(W221*H221,"0")</f>
        <v>0</v>
      </c>
      <c r="AD320" s="46">
        <f>IFERROR(W226*H226,"0")+IFERROR(W227*H227,"0")+IFERROR(W228*H228,"0")+IFERROR(W229*H229,"0")</f>
        <v>0</v>
      </c>
      <c r="AE320" s="46">
        <f>IFERROR(W234*H234,"0")</f>
        <v>0</v>
      </c>
      <c r="AF320" s="46">
        <f>IFERROR(W239*H239,"0")+IFERROR(W240*H240,"0")</f>
        <v>0</v>
      </c>
      <c r="AG320" s="46">
        <f>IFERROR(W246*H246,"0")</f>
        <v>0</v>
      </c>
      <c r="AH320" s="46">
        <f>IFERROR(W252*H252,"0")</f>
        <v>0</v>
      </c>
      <c r="AI320" s="46">
        <f>IFERROR(W257*H257,"0")</f>
        <v>0</v>
      </c>
      <c r="AJ320" s="46">
        <f>IFERROR(W263*H263,"0")+IFERROR(W264*H264,"0")+IFERROR(W265*H265,"0")</f>
        <v>0</v>
      </c>
      <c r="AK320" s="46">
        <f>IFERROR(W270*H270,"0")+IFERROR(W274*H274,"0")+IFERROR(W275*H275,"0")+IFERROR(W279*H279,"0")+IFERROR(W280*H280,"0")+IFERROR(W281*H281,"0")+IFERROR(W282*H282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+IFERROR(W304*H304,"0")+IFERROR(W305*H305,"0")+IFERROR(W306*H306,"0")+IFERROR(W307*H307,"0")</f>
        <v>0</v>
      </c>
    </row>
    <row r="321" spans="1:3" ht="13.5" customHeight="1" thickTop="1" x14ac:dyDescent="0.2">
      <c r="C321" s="194"/>
    </row>
    <row r="322" spans="1:3" ht="19.5" customHeight="1" x14ac:dyDescent="0.2">
      <c r="A322" s="58" t="s">
        <v>412</v>
      </c>
      <c r="B322" s="58" t="s">
        <v>413</v>
      </c>
      <c r="C322" s="58" t="s">
        <v>414</v>
      </c>
    </row>
    <row r="323" spans="1:3" x14ac:dyDescent="0.2">
      <c r="A323" s="59">
        <f>SUMPRODUCT(--(BB:BB="ЗПФ"),--(V:V="кор"),H:H,X:X)+SUMPRODUCT(--(BB:BB="ЗПФ"),--(V:V="кг"),X:X)</f>
        <v>6142.72</v>
      </c>
      <c r="B323" s="60">
        <f>SUMPRODUCT(--(BB:BB="ПГП"),--(V:V="кор"),H:H,X:X)+SUMPRODUCT(--(BB:BB="ПГП"),--(V:V="кг"),X:X)</f>
        <v>4471.0200000000004</v>
      </c>
      <c r="C323" s="60">
        <f>SUMPRODUCT(--(BB:BB="КИЗ"),--(V:V="кор"),H:H,X:X)+SUMPRODUCT(--(BB:BB="КИЗ"),--(V:V="кг"),X:X)</f>
        <v>0</v>
      </c>
    </row>
  </sheetData>
  <sheetProtection algorithmName="SHA-512" hashValue="Mtypeqnlg5A+tqTuP6OVJ0PoVND32bea8gRmSgiI62a18q1swZ6DpR2QK3YsLUZGpTTqWot9lddRttWbZuybkQ==" saltValue="hjrMEYV0T09ECh3mwNF+5A==" spinCount="100000" sheet="1" objects="1" scenarios="1" sort="0" autoFilter="0" pivotTables="0"/>
  <autoFilter ref="B18:Y31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 613,74"/>
        <filter val="11 803,06"/>
        <filter val="12 603,06"/>
        <filter val="124,00"/>
        <filter val="140,00"/>
        <filter val="142,00"/>
        <filter val="143,00"/>
        <filter val="154,00"/>
        <filter val="158,00"/>
        <filter val="160,00"/>
        <filter val="162,00"/>
        <filter val="18,00"/>
        <filter val="180,00"/>
        <filter val="19,00"/>
        <filter val="2 726,00"/>
        <filter val="20,00"/>
        <filter val="200,00"/>
        <filter val="21,00"/>
        <filter val="275,00"/>
        <filter val="282,00"/>
        <filter val="32"/>
        <filter val="33,00"/>
        <filter val="338,40"/>
        <filter val="35,00"/>
        <filter val="353,00"/>
        <filter val="360,00"/>
        <filter val="37,00"/>
        <filter val="4 338,40"/>
        <filter val="432,00"/>
        <filter val="45,00"/>
        <filter val="47,00"/>
        <filter val="474,00"/>
        <filter val="480,00"/>
        <filter val="49,00"/>
        <filter val="514,80"/>
        <filter val="529,50"/>
        <filter val="54,00"/>
        <filter val="60,00"/>
        <filter val="600,00"/>
        <filter val="605,00"/>
        <filter val="61,00"/>
        <filter val="63,00"/>
        <filter val="69,00"/>
        <filter val="75,60"/>
        <filter val="810,72"/>
        <filter val="84,00"/>
        <filter val="85,00"/>
        <filter val="880,32"/>
        <filter val="924,00"/>
        <filter val="94,00"/>
        <filter val="95,00"/>
      </filters>
    </filterColumn>
  </autoFilter>
  <mergeCells count="572">
    <mergeCell ref="P318:P319"/>
    <mergeCell ref="A50:N51"/>
    <mergeCell ref="R318:R319"/>
    <mergeCell ref="D44:E44"/>
    <mergeCell ref="D286:E286"/>
    <mergeCell ref="O40:U40"/>
    <mergeCell ref="P5:Q5"/>
    <mergeCell ref="J9:L9"/>
    <mergeCell ref="O311:U311"/>
    <mergeCell ref="O142:U142"/>
    <mergeCell ref="A205:N206"/>
    <mergeCell ref="O213:U213"/>
    <mergeCell ref="O188:U188"/>
    <mergeCell ref="O126:U126"/>
    <mergeCell ref="D293:E293"/>
    <mergeCell ref="Q318:Q319"/>
    <mergeCell ref="S318:S319"/>
    <mergeCell ref="D107:E107"/>
    <mergeCell ref="D234:E234"/>
    <mergeCell ref="A201:Y201"/>
    <mergeCell ref="O24:U24"/>
    <mergeCell ref="A261:Y261"/>
    <mergeCell ref="A132:Y132"/>
    <mergeCell ref="A119:Y119"/>
    <mergeCell ref="Q1:S1"/>
    <mergeCell ref="O211:S211"/>
    <mergeCell ref="A20:Y20"/>
    <mergeCell ref="D291:E291"/>
    <mergeCell ref="D239:E239"/>
    <mergeCell ref="Y17:Y18"/>
    <mergeCell ref="U11:V11"/>
    <mergeCell ref="A8:C8"/>
    <mergeCell ref="D57:E57"/>
    <mergeCell ref="P8:Q8"/>
    <mergeCell ref="A258:N259"/>
    <mergeCell ref="A249:Y249"/>
    <mergeCell ref="O275:S275"/>
    <mergeCell ref="O54:S54"/>
    <mergeCell ref="A186:Y186"/>
    <mergeCell ref="O23:U23"/>
    <mergeCell ref="O194:U194"/>
    <mergeCell ref="A43:Y43"/>
    <mergeCell ref="D170:E170"/>
    <mergeCell ref="N17:N18"/>
    <mergeCell ref="D49:E49"/>
    <mergeCell ref="O131:U131"/>
    <mergeCell ref="F17:F18"/>
    <mergeCell ref="O258:U258"/>
    <mergeCell ref="BB17:BB18"/>
    <mergeCell ref="D102:E102"/>
    <mergeCell ref="O264:S264"/>
    <mergeCell ref="AJ318:AJ319"/>
    <mergeCell ref="T17:U17"/>
    <mergeCell ref="A69:Y69"/>
    <mergeCell ref="A25:Y25"/>
    <mergeCell ref="A196:Y196"/>
    <mergeCell ref="A15:L15"/>
    <mergeCell ref="O64:S64"/>
    <mergeCell ref="O135:S135"/>
    <mergeCell ref="O122:S122"/>
    <mergeCell ref="A153:N154"/>
    <mergeCell ref="A133:Y133"/>
    <mergeCell ref="O205:U205"/>
    <mergeCell ref="D54:E54"/>
    <mergeCell ref="AK318:AK319"/>
    <mergeCell ref="O252:S252"/>
    <mergeCell ref="A276:N277"/>
    <mergeCell ref="O266:U266"/>
    <mergeCell ref="O123:S123"/>
    <mergeCell ref="O110:S110"/>
    <mergeCell ref="D121:E121"/>
    <mergeCell ref="O32:U32"/>
    <mergeCell ref="F5:G5"/>
    <mergeCell ref="O294:S294"/>
    <mergeCell ref="A125:N126"/>
    <mergeCell ref="A14:L14"/>
    <mergeCell ref="D29:E29"/>
    <mergeCell ref="O38:S38"/>
    <mergeCell ref="D10:E10"/>
    <mergeCell ref="O101:S101"/>
    <mergeCell ref="F10:G10"/>
    <mergeCell ref="D99:E99"/>
    <mergeCell ref="A12:L12"/>
    <mergeCell ref="A53:Y53"/>
    <mergeCell ref="O83:S83"/>
    <mergeCell ref="D101:E101"/>
    <mergeCell ref="A68:Y68"/>
    <mergeCell ref="D76:E76"/>
    <mergeCell ref="A106:Y106"/>
    <mergeCell ref="O107:S107"/>
    <mergeCell ref="T317:V317"/>
    <mergeCell ref="O310:U310"/>
    <mergeCell ref="D221:E221"/>
    <mergeCell ref="O309:U309"/>
    <mergeCell ref="O103:U103"/>
    <mergeCell ref="D152:E152"/>
    <mergeCell ref="D279:E279"/>
    <mergeCell ref="O118:U118"/>
    <mergeCell ref="A103:N104"/>
    <mergeCell ref="A233:Y233"/>
    <mergeCell ref="D216:E216"/>
    <mergeCell ref="D265:E265"/>
    <mergeCell ref="D252:E252"/>
    <mergeCell ref="O274:S274"/>
    <mergeCell ref="O299:S299"/>
    <mergeCell ref="D218:E218"/>
    <mergeCell ref="A251:Y251"/>
    <mergeCell ref="D305:E305"/>
    <mergeCell ref="D270:E270"/>
    <mergeCell ref="A180:Y180"/>
    <mergeCell ref="A155:Y155"/>
    <mergeCell ref="A185:Y185"/>
    <mergeCell ref="O137:U137"/>
    <mergeCell ref="D192:E192"/>
    <mergeCell ref="A9:C9"/>
    <mergeCell ref="A250:Y250"/>
    <mergeCell ref="D58:E58"/>
    <mergeCell ref="O171:U171"/>
    <mergeCell ref="A237:Y237"/>
    <mergeCell ref="H9:I9"/>
    <mergeCell ref="O30:S30"/>
    <mergeCell ref="A35:Y35"/>
    <mergeCell ref="A62:Y62"/>
    <mergeCell ref="O36:S36"/>
    <mergeCell ref="D45:E45"/>
    <mergeCell ref="A73:Y73"/>
    <mergeCell ref="O55:S55"/>
    <mergeCell ref="A40:N41"/>
    <mergeCell ref="O41:U41"/>
    <mergeCell ref="D36:E36"/>
    <mergeCell ref="D39:E39"/>
    <mergeCell ref="D175:E175"/>
    <mergeCell ref="O88:U88"/>
    <mergeCell ref="D17:E18"/>
    <mergeCell ref="A222:N223"/>
    <mergeCell ref="O78:U78"/>
    <mergeCell ref="M17:M18"/>
    <mergeCell ref="U12:V12"/>
    <mergeCell ref="O48:S48"/>
    <mergeCell ref="A13:L13"/>
    <mergeCell ref="A10:C10"/>
    <mergeCell ref="V17:V18"/>
    <mergeCell ref="X17:X18"/>
    <mergeCell ref="D123:E123"/>
    <mergeCell ref="A98:Y98"/>
    <mergeCell ref="A146:Y146"/>
    <mergeCell ref="O284:U284"/>
    <mergeCell ref="O222:U222"/>
    <mergeCell ref="D294:E294"/>
    <mergeCell ref="U6:V9"/>
    <mergeCell ref="O82:S82"/>
    <mergeCell ref="A27:Y27"/>
    <mergeCell ref="A214:Y214"/>
    <mergeCell ref="A285:Y285"/>
    <mergeCell ref="D6:L6"/>
    <mergeCell ref="A278:Y278"/>
    <mergeCell ref="O86:S86"/>
    <mergeCell ref="A183:N184"/>
    <mergeCell ref="D84:E84"/>
    <mergeCell ref="D22:E22"/>
    <mergeCell ref="A247:N248"/>
    <mergeCell ref="O66:U66"/>
    <mergeCell ref="D86:E86"/>
    <mergeCell ref="D257:E257"/>
    <mergeCell ref="D151:E151"/>
    <mergeCell ref="O175:S175"/>
    <mergeCell ref="O246:S246"/>
    <mergeCell ref="H10:L10"/>
    <mergeCell ref="O298:S298"/>
    <mergeCell ref="A224:Y224"/>
    <mergeCell ref="O312:U312"/>
    <mergeCell ref="A235:N236"/>
    <mergeCell ref="A161:Y161"/>
    <mergeCell ref="D288:E288"/>
    <mergeCell ref="O156:S156"/>
    <mergeCell ref="D136:E136"/>
    <mergeCell ref="O227:S227"/>
    <mergeCell ref="O187:S187"/>
    <mergeCell ref="D292:E292"/>
    <mergeCell ref="O174:S174"/>
    <mergeCell ref="D227:E227"/>
    <mergeCell ref="O301:S301"/>
    <mergeCell ref="O306:S306"/>
    <mergeCell ref="A232:Y232"/>
    <mergeCell ref="O162:S162"/>
    <mergeCell ref="O176:U176"/>
    <mergeCell ref="O308:U308"/>
    <mergeCell ref="O259:U259"/>
    <mergeCell ref="H318:H319"/>
    <mergeCell ref="D85:E85"/>
    <mergeCell ref="O303:S303"/>
    <mergeCell ref="O223:U223"/>
    <mergeCell ref="J318:J319"/>
    <mergeCell ref="D299:E299"/>
    <mergeCell ref="AH317:AI317"/>
    <mergeCell ref="G17:G18"/>
    <mergeCell ref="A160:Y160"/>
    <mergeCell ref="O288:S288"/>
    <mergeCell ref="AC318:AC319"/>
    <mergeCell ref="O314:U314"/>
    <mergeCell ref="AE318:AE319"/>
    <mergeCell ref="G318:G319"/>
    <mergeCell ref="AB318:AB319"/>
    <mergeCell ref="AD318:AD319"/>
    <mergeCell ref="A225:Y225"/>
    <mergeCell ref="O226:S226"/>
    <mergeCell ref="O297:S297"/>
    <mergeCell ref="I318:I319"/>
    <mergeCell ref="A318:A319"/>
    <mergeCell ref="A176:N177"/>
    <mergeCell ref="O70:S70"/>
    <mergeCell ref="O228:S228"/>
    <mergeCell ref="D304:E304"/>
    <mergeCell ref="O172:U172"/>
    <mergeCell ref="D83:E83"/>
    <mergeCell ref="A271:N272"/>
    <mergeCell ref="A310:N315"/>
    <mergeCell ref="O236:U236"/>
    <mergeCell ref="O184:U184"/>
    <mergeCell ref="O315:U315"/>
    <mergeCell ref="D226:E226"/>
    <mergeCell ref="O242:U242"/>
    <mergeCell ref="A179:Y179"/>
    <mergeCell ref="D228:E228"/>
    <mergeCell ref="D295:E295"/>
    <mergeCell ref="O295:S295"/>
    <mergeCell ref="A88:N89"/>
    <mergeCell ref="D281:E281"/>
    <mergeCell ref="A262:Y262"/>
    <mergeCell ref="O270:S270"/>
    <mergeCell ref="O136:S136"/>
    <mergeCell ref="O92:S92"/>
    <mergeCell ref="O263:S263"/>
    <mergeCell ref="A260:Y260"/>
    <mergeCell ref="O304:S304"/>
    <mergeCell ref="A97:Y97"/>
    <mergeCell ref="AA17:AA18"/>
    <mergeCell ref="O271:U271"/>
    <mergeCell ref="O50:U50"/>
    <mergeCell ref="A283:N284"/>
    <mergeCell ref="O248:U248"/>
    <mergeCell ref="O104:U104"/>
    <mergeCell ref="D217:E217"/>
    <mergeCell ref="D65:E65"/>
    <mergeCell ref="O141:S141"/>
    <mergeCell ref="Z17:Z18"/>
    <mergeCell ref="O277:U277"/>
    <mergeCell ref="D59:E59"/>
    <mergeCell ref="A193:N194"/>
    <mergeCell ref="A195:Y195"/>
    <mergeCell ref="A198:N199"/>
    <mergeCell ref="A42:Y42"/>
    <mergeCell ref="O152:S152"/>
    <mergeCell ref="O279:S279"/>
    <mergeCell ref="O60:U60"/>
    <mergeCell ref="A215:Y215"/>
    <mergeCell ref="O46:S46"/>
    <mergeCell ref="O282:S282"/>
    <mergeCell ref="A256:Y256"/>
    <mergeCell ref="O257:S257"/>
    <mergeCell ref="H1:P1"/>
    <mergeCell ref="D64:E64"/>
    <mergeCell ref="A208:Y208"/>
    <mergeCell ref="S5:T5"/>
    <mergeCell ref="O76:S76"/>
    <mergeCell ref="O209:S209"/>
    <mergeCell ref="U5:V5"/>
    <mergeCell ref="O203:S203"/>
    <mergeCell ref="A268:Y268"/>
    <mergeCell ref="A74:Y74"/>
    <mergeCell ref="A145:Y145"/>
    <mergeCell ref="A139:Y139"/>
    <mergeCell ref="A66:N67"/>
    <mergeCell ref="O154:U154"/>
    <mergeCell ref="D203:E203"/>
    <mergeCell ref="P10:Q10"/>
    <mergeCell ref="O204:S204"/>
    <mergeCell ref="A140:Y140"/>
    <mergeCell ref="A63:Y63"/>
    <mergeCell ref="H17:H18"/>
    <mergeCell ref="O149:U149"/>
    <mergeCell ref="D204:E204"/>
    <mergeCell ref="D75:E75"/>
    <mergeCell ref="O218:S218"/>
    <mergeCell ref="B318:B319"/>
    <mergeCell ref="O45:S45"/>
    <mergeCell ref="D7:L7"/>
    <mergeCell ref="O216:S216"/>
    <mergeCell ref="O210:S210"/>
    <mergeCell ref="A190:Y190"/>
    <mergeCell ref="A19:Y19"/>
    <mergeCell ref="O281:S281"/>
    <mergeCell ref="D48:E48"/>
    <mergeCell ref="O22:S22"/>
    <mergeCell ref="O134:S134"/>
    <mergeCell ref="A79:Y79"/>
    <mergeCell ref="O109:S109"/>
    <mergeCell ref="O47:S47"/>
    <mergeCell ref="P13:Q13"/>
    <mergeCell ref="D56:E56"/>
    <mergeCell ref="U318:U319"/>
    <mergeCell ref="W318:W319"/>
    <mergeCell ref="D296:E296"/>
    <mergeCell ref="O280:S280"/>
    <mergeCell ref="D298:E298"/>
    <mergeCell ref="D181:E181"/>
    <mergeCell ref="O59:S59"/>
    <mergeCell ref="A230:N231"/>
    <mergeCell ref="AI318:AI319"/>
    <mergeCell ref="A21:Y21"/>
    <mergeCell ref="K318:K319"/>
    <mergeCell ref="A113:Y113"/>
    <mergeCell ref="O87:S87"/>
    <mergeCell ref="O272:U272"/>
    <mergeCell ref="O247:U247"/>
    <mergeCell ref="O116:S116"/>
    <mergeCell ref="A188:N189"/>
    <mergeCell ref="A52:Y52"/>
    <mergeCell ref="A253:N254"/>
    <mergeCell ref="O49:S49"/>
    <mergeCell ref="O267:U267"/>
    <mergeCell ref="A130:N131"/>
    <mergeCell ref="O93:S93"/>
    <mergeCell ref="D116:E116"/>
    <mergeCell ref="O313:U313"/>
    <mergeCell ref="D162:E162"/>
    <mergeCell ref="O33:U33"/>
    <mergeCell ref="D156:E156"/>
    <mergeCell ref="D93:E93"/>
    <mergeCell ref="D264:E264"/>
    <mergeCell ref="O231:U231"/>
    <mergeCell ref="D220:E220"/>
    <mergeCell ref="AJ317:AK317"/>
    <mergeCell ref="A166:Y166"/>
    <mergeCell ref="O167:S167"/>
    <mergeCell ref="A142:N143"/>
    <mergeCell ref="A17:A18"/>
    <mergeCell ref="K17:K18"/>
    <mergeCell ref="O254:U254"/>
    <mergeCell ref="C17:C18"/>
    <mergeCell ref="A117:N118"/>
    <mergeCell ref="D37:E37"/>
    <mergeCell ref="A111:N112"/>
    <mergeCell ref="D168:E168"/>
    <mergeCell ref="O125:U125"/>
    <mergeCell ref="O112:U112"/>
    <mergeCell ref="D167:E167"/>
    <mergeCell ref="A128:Y128"/>
    <mergeCell ref="O129:S129"/>
    <mergeCell ref="A255:Y255"/>
    <mergeCell ref="D38:E38"/>
    <mergeCell ref="A120:Y120"/>
    <mergeCell ref="D169:E169"/>
    <mergeCell ref="O121:S121"/>
    <mergeCell ref="O181:S181"/>
    <mergeCell ref="O182:S182"/>
    <mergeCell ref="A5:C5"/>
    <mergeCell ref="A173:Y173"/>
    <mergeCell ref="P11:Q11"/>
    <mergeCell ref="L318:L319"/>
    <mergeCell ref="O130:U130"/>
    <mergeCell ref="O168:S168"/>
    <mergeCell ref="O290:S290"/>
    <mergeCell ref="A245:Y245"/>
    <mergeCell ref="N318:N319"/>
    <mergeCell ref="O117:U117"/>
    <mergeCell ref="D9:E9"/>
    <mergeCell ref="F9:G9"/>
    <mergeCell ref="D157:E157"/>
    <mergeCell ref="P12:Q12"/>
    <mergeCell ref="O169:S169"/>
    <mergeCell ref="O240:S240"/>
    <mergeCell ref="O183:U183"/>
    <mergeCell ref="A238:Y238"/>
    <mergeCell ref="O37:S37"/>
    <mergeCell ref="T318:T319"/>
    <mergeCell ref="C317:S317"/>
    <mergeCell ref="V318:V319"/>
    <mergeCell ref="D182:E182"/>
    <mergeCell ref="O198:U198"/>
    <mergeCell ref="AH318:AH319"/>
    <mergeCell ref="A32:N33"/>
    <mergeCell ref="D229:E229"/>
    <mergeCell ref="D108:E108"/>
    <mergeCell ref="O111:U111"/>
    <mergeCell ref="I17:I18"/>
    <mergeCell ref="D141:E141"/>
    <mergeCell ref="A127:Y127"/>
    <mergeCell ref="D135:E135"/>
    <mergeCell ref="D306:E306"/>
    <mergeCell ref="A114:Y114"/>
    <mergeCell ref="A191:Y191"/>
    <mergeCell ref="O192:S192"/>
    <mergeCell ref="A178:Y178"/>
    <mergeCell ref="O219:S219"/>
    <mergeCell ref="AG318:AG319"/>
    <mergeCell ref="A60:N61"/>
    <mergeCell ref="A105:Y105"/>
    <mergeCell ref="O177:U177"/>
    <mergeCell ref="A26:Y26"/>
    <mergeCell ref="O164:U164"/>
    <mergeCell ref="D115:E115"/>
    <mergeCell ref="O241:U241"/>
    <mergeCell ref="A244:Y244"/>
    <mergeCell ref="D1:F1"/>
    <mergeCell ref="O307:S307"/>
    <mergeCell ref="A212:N213"/>
    <mergeCell ref="O318:O319"/>
    <mergeCell ref="A243:Y243"/>
    <mergeCell ref="J17:J18"/>
    <mergeCell ref="D82:E82"/>
    <mergeCell ref="O100:S100"/>
    <mergeCell ref="L17:L18"/>
    <mergeCell ref="O300:S300"/>
    <mergeCell ref="D240:E240"/>
    <mergeCell ref="O287:S287"/>
    <mergeCell ref="O115:S115"/>
    <mergeCell ref="O102:S102"/>
    <mergeCell ref="O229:S229"/>
    <mergeCell ref="O289:S289"/>
    <mergeCell ref="O189:U189"/>
    <mergeCell ref="D100:E100"/>
    <mergeCell ref="O239:S239"/>
    <mergeCell ref="A95:N96"/>
    <mergeCell ref="O253:U253"/>
    <mergeCell ref="D31:E31"/>
    <mergeCell ref="O15:S16"/>
    <mergeCell ref="A6:C6"/>
    <mergeCell ref="D5:E5"/>
    <mergeCell ref="O143:U143"/>
    <mergeCell ref="O276:U276"/>
    <mergeCell ref="D303:E303"/>
    <mergeCell ref="D290:E290"/>
    <mergeCell ref="D94:E94"/>
    <mergeCell ref="O170:S170"/>
    <mergeCell ref="A150:Y150"/>
    <mergeCell ref="A144:Y144"/>
    <mergeCell ref="O67:U67"/>
    <mergeCell ref="O159:U159"/>
    <mergeCell ref="O147:S147"/>
    <mergeCell ref="O96:U96"/>
    <mergeCell ref="A23:N24"/>
    <mergeCell ref="O283:U283"/>
    <mergeCell ref="D210:E210"/>
    <mergeCell ref="D8:L8"/>
    <mergeCell ref="D87:E87"/>
    <mergeCell ref="D209:E209"/>
    <mergeCell ref="D147:E147"/>
    <mergeCell ref="D274:E274"/>
    <mergeCell ref="A148:N149"/>
    <mergeCell ref="O292:S292"/>
    <mergeCell ref="D301:E301"/>
    <mergeCell ref="D318:D319"/>
    <mergeCell ref="O212:U212"/>
    <mergeCell ref="AB17:AD18"/>
    <mergeCell ref="O206:U206"/>
    <mergeCell ref="D92:E92"/>
    <mergeCell ref="D55:E55"/>
    <mergeCell ref="D30:E30"/>
    <mergeCell ref="O230:U230"/>
    <mergeCell ref="AA317:AF317"/>
    <mergeCell ref="AE17:AE18"/>
    <mergeCell ref="A308:N309"/>
    <mergeCell ref="O305:S305"/>
    <mergeCell ref="D122:E122"/>
    <mergeCell ref="O235:U235"/>
    <mergeCell ref="O302:S302"/>
    <mergeCell ref="D211:E211"/>
    <mergeCell ref="O58:S58"/>
    <mergeCell ref="AF318:AF319"/>
    <mergeCell ref="O39:S39"/>
    <mergeCell ref="A165:Y165"/>
    <mergeCell ref="D109:E109"/>
    <mergeCell ref="A158:N159"/>
    <mergeCell ref="D280:E280"/>
    <mergeCell ref="D246:E246"/>
    <mergeCell ref="O2:V3"/>
    <mergeCell ref="D287:E287"/>
    <mergeCell ref="A34:Y34"/>
    <mergeCell ref="O77:U77"/>
    <mergeCell ref="O296:S296"/>
    <mergeCell ref="O84:S84"/>
    <mergeCell ref="D197:E197"/>
    <mergeCell ref="X318:X319"/>
    <mergeCell ref="O75:S75"/>
    <mergeCell ref="D47:E47"/>
    <mergeCell ref="D289:E289"/>
    <mergeCell ref="A207:Y207"/>
    <mergeCell ref="W17:W18"/>
    <mergeCell ref="D110:E110"/>
    <mergeCell ref="A241:N242"/>
    <mergeCell ref="O158:U158"/>
    <mergeCell ref="A80:Y80"/>
    <mergeCell ref="A273:Y273"/>
    <mergeCell ref="O81:S81"/>
    <mergeCell ref="D129:E129"/>
    <mergeCell ref="U10:V10"/>
    <mergeCell ref="O95:U95"/>
    <mergeCell ref="O89:U89"/>
    <mergeCell ref="A71:N72"/>
    <mergeCell ref="AA318:AA319"/>
    <mergeCell ref="H5:L5"/>
    <mergeCell ref="O57:S57"/>
    <mergeCell ref="O51:U51"/>
    <mergeCell ref="O293:S293"/>
    <mergeCell ref="O220:S220"/>
    <mergeCell ref="O71:U71"/>
    <mergeCell ref="O163:U163"/>
    <mergeCell ref="B17:B18"/>
    <mergeCell ref="O138:U138"/>
    <mergeCell ref="O151:S151"/>
    <mergeCell ref="A163:N164"/>
    <mergeCell ref="D124:E124"/>
    <mergeCell ref="S6:T9"/>
    <mergeCell ref="Z318:Z319"/>
    <mergeCell ref="D302:E302"/>
    <mergeCell ref="O61:U61"/>
    <mergeCell ref="C318:C319"/>
    <mergeCell ref="D81:E81"/>
    <mergeCell ref="E318:E319"/>
    <mergeCell ref="O153:U153"/>
    <mergeCell ref="D300:E300"/>
    <mergeCell ref="A91:Y91"/>
    <mergeCell ref="O157:S157"/>
    <mergeCell ref="F318:F319"/>
    <mergeCell ref="D70:E70"/>
    <mergeCell ref="O44:S44"/>
    <mergeCell ref="D263:E263"/>
    <mergeCell ref="O31:S31"/>
    <mergeCell ref="D134:E134"/>
    <mergeCell ref="O217:S217"/>
    <mergeCell ref="A266:N267"/>
    <mergeCell ref="O56:S56"/>
    <mergeCell ref="D307:E307"/>
    <mergeCell ref="A137:N138"/>
    <mergeCell ref="O193:U193"/>
    <mergeCell ref="A90:Y90"/>
    <mergeCell ref="O291:S291"/>
    <mergeCell ref="O85:S85"/>
    <mergeCell ref="Y318:Y319"/>
    <mergeCell ref="W317:Z317"/>
    <mergeCell ref="O234:S234"/>
    <mergeCell ref="A77:N78"/>
    <mergeCell ref="O99:S99"/>
    <mergeCell ref="O221:S221"/>
    <mergeCell ref="O286:S286"/>
    <mergeCell ref="A171:N172"/>
    <mergeCell ref="O148:U148"/>
    <mergeCell ref="P6:Q6"/>
    <mergeCell ref="O29:S29"/>
    <mergeCell ref="D297:E297"/>
    <mergeCell ref="O265:S265"/>
    <mergeCell ref="O65:S65"/>
    <mergeCell ref="O17:S18"/>
    <mergeCell ref="D28:E28"/>
    <mergeCell ref="O94:S94"/>
    <mergeCell ref="P9:Q9"/>
    <mergeCell ref="D46:E46"/>
    <mergeCell ref="D282:E282"/>
    <mergeCell ref="A200:Y200"/>
    <mergeCell ref="O72:U72"/>
    <mergeCell ref="O108:S108"/>
    <mergeCell ref="O199:U199"/>
    <mergeCell ref="D219:E219"/>
    <mergeCell ref="D275:E275"/>
    <mergeCell ref="A202:Y202"/>
    <mergeCell ref="O197:S197"/>
    <mergeCell ref="O124:S124"/>
    <mergeCell ref="D187:E187"/>
    <mergeCell ref="A269:Y269"/>
    <mergeCell ref="O28:S28"/>
    <mergeCell ref="D174:E17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415</v>
      </c>
      <c r="H1" s="52"/>
    </row>
    <row r="3" spans="2:8" x14ac:dyDescent="0.2">
      <c r="B3" s="47" t="s">
        <v>416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417</v>
      </c>
      <c r="D6" s="47" t="s">
        <v>418</v>
      </c>
      <c r="E6" s="47"/>
    </row>
    <row r="8" spans="2:8" x14ac:dyDescent="0.2">
      <c r="B8" s="47" t="s">
        <v>18</v>
      </c>
      <c r="C8" s="47" t="s">
        <v>417</v>
      </c>
      <c r="D8" s="47"/>
      <c r="E8" s="47"/>
    </row>
    <row r="10" spans="2:8" x14ac:dyDescent="0.2">
      <c r="B10" s="47" t="s">
        <v>419</v>
      </c>
      <c r="C10" s="47"/>
      <c r="D10" s="47"/>
      <c r="E10" s="47"/>
    </row>
    <row r="11" spans="2:8" x14ac:dyDescent="0.2">
      <c r="B11" s="47" t="s">
        <v>420</v>
      </c>
      <c r="C11" s="47"/>
      <c r="D11" s="47"/>
      <c r="E11" s="47"/>
    </row>
    <row r="12" spans="2:8" x14ac:dyDescent="0.2">
      <c r="B12" s="47" t="s">
        <v>421</v>
      </c>
      <c r="C12" s="47"/>
      <c r="D12" s="47"/>
      <c r="E12" s="47"/>
    </row>
    <row r="13" spans="2:8" x14ac:dyDescent="0.2">
      <c r="B13" s="47" t="s">
        <v>422</v>
      </c>
      <c r="C13" s="47"/>
      <c r="D13" s="47"/>
      <c r="E13" s="47"/>
    </row>
    <row r="14" spans="2:8" x14ac:dyDescent="0.2">
      <c r="B14" s="47" t="s">
        <v>423</v>
      </c>
      <c r="C14" s="47"/>
      <c r="D14" s="47"/>
      <c r="E14" s="47"/>
    </row>
    <row r="15" spans="2:8" x14ac:dyDescent="0.2">
      <c r="B15" s="47" t="s">
        <v>424</v>
      </c>
      <c r="C15" s="47"/>
      <c r="D15" s="47"/>
      <c r="E15" s="47"/>
    </row>
    <row r="16" spans="2:8" x14ac:dyDescent="0.2">
      <c r="B16" s="47" t="s">
        <v>425</v>
      </c>
      <c r="C16" s="47"/>
      <c r="D16" s="47"/>
      <c r="E16" s="47"/>
    </row>
    <row r="17" spans="2:5" x14ac:dyDescent="0.2">
      <c r="B17" s="47" t="s">
        <v>426</v>
      </c>
      <c r="C17" s="47"/>
      <c r="D17" s="47"/>
      <c r="E17" s="47"/>
    </row>
    <row r="18" spans="2:5" x14ac:dyDescent="0.2">
      <c r="B18" s="47" t="s">
        <v>427</v>
      </c>
      <c r="C18" s="47"/>
      <c r="D18" s="47"/>
      <c r="E18" s="47"/>
    </row>
    <row r="19" spans="2:5" x14ac:dyDescent="0.2">
      <c r="B19" s="47" t="s">
        <v>428</v>
      </c>
      <c r="C19" s="47"/>
      <c r="D19" s="47"/>
      <c r="E19" s="47"/>
    </row>
    <row r="20" spans="2:5" x14ac:dyDescent="0.2">
      <c r="B20" s="47" t="s">
        <v>429</v>
      </c>
      <c r="C20" s="47"/>
      <c r="D20" s="47"/>
      <c r="E20" s="47"/>
    </row>
  </sheetData>
  <sheetProtection algorithmName="SHA-512" hashValue="m1dkBoyHDvlLeUVbPCzTeTFsPrAs4qust+rABWrOdOGcQ4skm/U8ZVlHbRdOB/BGNfZU+WIG2VzpQA+jjoC3Rg==" saltValue="fJCg/g4Zq2pCCbFPx+y1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