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66886D1-C1AD-4313-AA5A-8855BD4481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BO482" i="1" s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BO468" i="1" s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BO449" i="1" s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BO407" i="1" s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BO395" i="1" s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BO375" i="1" s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N286" i="1"/>
  <c r="BL286" i="1"/>
  <c r="X286" i="1"/>
  <c r="X290" i="1" s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BO274" i="1" s="1"/>
  <c r="O274" i="1"/>
  <c r="W272" i="1"/>
  <c r="W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Y267" i="1" s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O257" i="1"/>
  <c r="BN256" i="1"/>
  <c r="BL256" i="1"/>
  <c r="X256" i="1"/>
  <c r="BO256" i="1" s="1"/>
  <c r="O256" i="1"/>
  <c r="BN255" i="1"/>
  <c r="BL255" i="1"/>
  <c r="X255" i="1"/>
  <c r="X260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BO250" i="1" s="1"/>
  <c r="O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BO232" i="1" s="1"/>
  <c r="O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O223" i="1"/>
  <c r="W221" i="1"/>
  <c r="W220" i="1"/>
  <c r="BN219" i="1"/>
  <c r="BL219" i="1"/>
  <c r="X219" i="1"/>
  <c r="BO219" i="1" s="1"/>
  <c r="O219" i="1"/>
  <c r="BN218" i="1"/>
  <c r="BL218" i="1"/>
  <c r="X218" i="1"/>
  <c r="BO218" i="1" s="1"/>
  <c r="O218" i="1"/>
  <c r="BN217" i="1"/>
  <c r="BL217" i="1"/>
  <c r="X217" i="1"/>
  <c r="BO217" i="1" s="1"/>
  <c r="O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O214" i="1"/>
  <c r="W211" i="1"/>
  <c r="W210" i="1"/>
  <c r="BN209" i="1"/>
  <c r="BL209" i="1"/>
  <c r="X209" i="1"/>
  <c r="BO209" i="1" s="1"/>
  <c r="BN208" i="1"/>
  <c r="BL208" i="1"/>
  <c r="X208" i="1"/>
  <c r="BO208" i="1" s="1"/>
  <c r="O208" i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BO205" i="1" s="1"/>
  <c r="O205" i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O199" i="1" s="1"/>
  <c r="BN198" i="1"/>
  <c r="BL198" i="1"/>
  <c r="X198" i="1"/>
  <c r="BO198" i="1" s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O186" i="1" s="1"/>
  <c r="O186" i="1"/>
  <c r="BN185" i="1"/>
  <c r="BL185" i="1"/>
  <c r="X185" i="1"/>
  <c r="BO185" i="1" s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BO182" i="1" s="1"/>
  <c r="O182" i="1"/>
  <c r="BN181" i="1"/>
  <c r="BL181" i="1"/>
  <c r="X181" i="1"/>
  <c r="BO181" i="1" s="1"/>
  <c r="O181" i="1"/>
  <c r="W179" i="1"/>
  <c r="W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BO165" i="1" s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N144" i="1"/>
  <c r="BL144" i="1"/>
  <c r="X144" i="1"/>
  <c r="BO144" i="1" s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N134" i="1"/>
  <c r="BL134" i="1"/>
  <c r="X134" i="1"/>
  <c r="BO134" i="1" s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X104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55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W549" i="1" l="1"/>
  <c r="Y28" i="1"/>
  <c r="BM28" i="1"/>
  <c r="Y73" i="1"/>
  <c r="BM73" i="1"/>
  <c r="Y115" i="1"/>
  <c r="BM115" i="1"/>
  <c r="Y165" i="1"/>
  <c r="BM165" i="1"/>
  <c r="Y232" i="1"/>
  <c r="BM232" i="1"/>
  <c r="Y274" i="1"/>
  <c r="BM274" i="1"/>
  <c r="X277" i="1"/>
  <c r="Y395" i="1"/>
  <c r="BM395" i="1"/>
  <c r="Y468" i="1"/>
  <c r="BM468" i="1"/>
  <c r="Y57" i="1"/>
  <c r="BM57" i="1"/>
  <c r="X61" i="1"/>
  <c r="Y65" i="1"/>
  <c r="BM65" i="1"/>
  <c r="Y81" i="1"/>
  <c r="BM81" i="1"/>
  <c r="Y107" i="1"/>
  <c r="BM107" i="1"/>
  <c r="Y125" i="1"/>
  <c r="BM125" i="1"/>
  <c r="Y151" i="1"/>
  <c r="BM151" i="1"/>
  <c r="Y181" i="1"/>
  <c r="BM181" i="1"/>
  <c r="Y217" i="1"/>
  <c r="BM217" i="1"/>
  <c r="Y243" i="1"/>
  <c r="BM243" i="1"/>
  <c r="Y265" i="1"/>
  <c r="BM265" i="1"/>
  <c r="Y288" i="1"/>
  <c r="BM288" i="1"/>
  <c r="Y375" i="1"/>
  <c r="BM375" i="1"/>
  <c r="Y407" i="1"/>
  <c r="BM407" i="1"/>
  <c r="Y449" i="1"/>
  <c r="BM449" i="1"/>
  <c r="Y482" i="1"/>
  <c r="BM482" i="1"/>
  <c r="BO204" i="1"/>
  <c r="BM204" i="1"/>
  <c r="Y204" i="1"/>
  <c r="BO239" i="1"/>
  <c r="BM239" i="1"/>
  <c r="Y239" i="1"/>
  <c r="BO257" i="1"/>
  <c r="BM257" i="1"/>
  <c r="Y257" i="1"/>
  <c r="BO282" i="1"/>
  <c r="BM282" i="1"/>
  <c r="Y282" i="1"/>
  <c r="BO314" i="1"/>
  <c r="BM314" i="1"/>
  <c r="Y314" i="1"/>
  <c r="BO343" i="1"/>
  <c r="BM343" i="1"/>
  <c r="Y343" i="1"/>
  <c r="BO367" i="1"/>
  <c r="BM367" i="1"/>
  <c r="Y367" i="1"/>
  <c r="BO399" i="1"/>
  <c r="BM399" i="1"/>
  <c r="Y399" i="1"/>
  <c r="BO434" i="1"/>
  <c r="BM434" i="1"/>
  <c r="Y434" i="1"/>
  <c r="BO472" i="1"/>
  <c r="BM472" i="1"/>
  <c r="Y47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Y32" i="1"/>
  <c r="BM32" i="1"/>
  <c r="Y69" i="1"/>
  <c r="BM69" i="1"/>
  <c r="Y77" i="1"/>
  <c r="BM77" i="1"/>
  <c r="Y85" i="1"/>
  <c r="BM85" i="1"/>
  <c r="X93" i="1"/>
  <c r="Y99" i="1"/>
  <c r="BM99" i="1"/>
  <c r="Y111" i="1"/>
  <c r="BM111" i="1"/>
  <c r="Y119" i="1"/>
  <c r="BM119" i="1"/>
  <c r="X130" i="1"/>
  <c r="Y129" i="1"/>
  <c r="BM129" i="1"/>
  <c r="Y144" i="1"/>
  <c r="BM144" i="1"/>
  <c r="X147" i="1"/>
  <c r="Y155" i="1"/>
  <c r="BM155" i="1"/>
  <c r="Y175" i="1"/>
  <c r="BM175" i="1"/>
  <c r="Y191" i="1"/>
  <c r="BM191" i="1"/>
  <c r="BO223" i="1"/>
  <c r="BM223" i="1"/>
  <c r="Y223" i="1"/>
  <c r="BO247" i="1"/>
  <c r="BM247" i="1"/>
  <c r="Y247" i="1"/>
  <c r="BO268" i="1"/>
  <c r="BM268" i="1"/>
  <c r="Y268" i="1"/>
  <c r="BO293" i="1"/>
  <c r="BM293" i="1"/>
  <c r="Y293" i="1"/>
  <c r="BO329" i="1"/>
  <c r="BM329" i="1"/>
  <c r="Y329" i="1"/>
  <c r="BO350" i="1"/>
  <c r="BM350" i="1"/>
  <c r="Y350" i="1"/>
  <c r="BO391" i="1"/>
  <c r="BM391" i="1"/>
  <c r="Y391" i="1"/>
  <c r="BO424" i="1"/>
  <c r="BM424" i="1"/>
  <c r="Y424" i="1"/>
  <c r="BO464" i="1"/>
  <c r="BM464" i="1"/>
  <c r="Y464" i="1"/>
  <c r="BO486" i="1"/>
  <c r="BM486" i="1"/>
  <c r="Y486" i="1"/>
  <c r="BO515" i="1"/>
  <c r="BM515" i="1"/>
  <c r="Y515" i="1"/>
  <c r="BO517" i="1"/>
  <c r="BM517" i="1"/>
  <c r="Y517" i="1"/>
  <c r="J555" i="1"/>
  <c r="X226" i="1"/>
  <c r="X235" i="1"/>
  <c r="X272" i="1"/>
  <c r="X300" i="1"/>
  <c r="X289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Y22" i="1"/>
  <c r="BM22" i="1"/>
  <c r="X25" i="1"/>
  <c r="W545" i="1"/>
  <c r="X35" i="1"/>
  <c r="Y30" i="1"/>
  <c r="BM30" i="1"/>
  <c r="Y52" i="1"/>
  <c r="BM52" i="1"/>
  <c r="Y59" i="1"/>
  <c r="BM59" i="1"/>
  <c r="Y60" i="1"/>
  <c r="BM60" i="1"/>
  <c r="Y67" i="1"/>
  <c r="BM67" i="1"/>
  <c r="Y71" i="1"/>
  <c r="BM71" i="1"/>
  <c r="Y75" i="1"/>
  <c r="BM75" i="1"/>
  <c r="Y79" i="1"/>
  <c r="BM79" i="1"/>
  <c r="Y83" i="1"/>
  <c r="BM83" i="1"/>
  <c r="Y89" i="1"/>
  <c r="BM89" i="1"/>
  <c r="BO89" i="1"/>
  <c r="X94" i="1"/>
  <c r="Y97" i="1"/>
  <c r="BM97" i="1"/>
  <c r="Y101" i="1"/>
  <c r="BM101" i="1"/>
  <c r="X120" i="1"/>
  <c r="Y109" i="1"/>
  <c r="BM109" i="1"/>
  <c r="Y113" i="1"/>
  <c r="BM113" i="1"/>
  <c r="Y117" i="1"/>
  <c r="BM117" i="1"/>
  <c r="Y123" i="1"/>
  <c r="BM123" i="1"/>
  <c r="BO123" i="1"/>
  <c r="Y127" i="1"/>
  <c r="BM127" i="1"/>
  <c r="Y134" i="1"/>
  <c r="BM134" i="1"/>
  <c r="Y138" i="1"/>
  <c r="BM138" i="1"/>
  <c r="Y146" i="1"/>
  <c r="BM146" i="1"/>
  <c r="Y153" i="1"/>
  <c r="BM153" i="1"/>
  <c r="Y158" i="1"/>
  <c r="BM158" i="1"/>
  <c r="Y169" i="1"/>
  <c r="BM169" i="1"/>
  <c r="BO169" i="1"/>
  <c r="X172" i="1"/>
  <c r="X178" i="1"/>
  <c r="Y177" i="1"/>
  <c r="BM177" i="1"/>
  <c r="X201" i="1"/>
  <c r="Y183" i="1"/>
  <c r="BM183" i="1"/>
  <c r="Y186" i="1"/>
  <c r="BM186" i="1"/>
  <c r="Y189" i="1"/>
  <c r="BM189" i="1"/>
  <c r="Y193" i="1"/>
  <c r="BM193" i="1"/>
  <c r="Y196" i="1"/>
  <c r="BM196" i="1"/>
  <c r="Y197" i="1"/>
  <c r="BM197" i="1"/>
  <c r="Y200" i="1"/>
  <c r="BM200" i="1"/>
  <c r="X211" i="1"/>
  <c r="Y206" i="1"/>
  <c r="BM206" i="1"/>
  <c r="Y207" i="1"/>
  <c r="BM207" i="1"/>
  <c r="Y215" i="1"/>
  <c r="BM215" i="1"/>
  <c r="Y219" i="1"/>
  <c r="BM219" i="1"/>
  <c r="X225" i="1"/>
  <c r="Y230" i="1"/>
  <c r="BM230" i="1"/>
  <c r="Y234" i="1"/>
  <c r="BM234" i="1"/>
  <c r="Y241" i="1"/>
  <c r="BM241" i="1"/>
  <c r="Y245" i="1"/>
  <c r="BM245" i="1"/>
  <c r="Y249" i="1"/>
  <c r="BM249" i="1"/>
  <c r="Y255" i="1"/>
  <c r="BM255" i="1"/>
  <c r="BO255" i="1"/>
  <c r="Y263" i="1"/>
  <c r="BM263" i="1"/>
  <c r="Y270" i="1"/>
  <c r="BM270" i="1"/>
  <c r="Y276" i="1"/>
  <c r="BM276" i="1"/>
  <c r="Y286" i="1"/>
  <c r="BM286" i="1"/>
  <c r="BO286" i="1"/>
  <c r="Y295" i="1"/>
  <c r="BM295" i="1"/>
  <c r="Y299" i="1"/>
  <c r="BM299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X493" i="1"/>
  <c r="BO523" i="1"/>
  <c r="BM523" i="1"/>
  <c r="Y523" i="1"/>
  <c r="BO525" i="1"/>
  <c r="BM525" i="1"/>
  <c r="Y525" i="1"/>
  <c r="BO527" i="1"/>
  <c r="BM527" i="1"/>
  <c r="Y527" i="1"/>
  <c r="X346" i="1"/>
  <c r="X369" i="1"/>
  <c r="H9" i="1"/>
  <c r="A10" i="1"/>
  <c r="B555" i="1"/>
  <c r="W546" i="1"/>
  <c r="W547" i="1"/>
  <c r="Y23" i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D555" i="1"/>
  <c r="Y58" i="1"/>
  <c r="BM58" i="1"/>
  <c r="BO58" i="1"/>
  <c r="X62" i="1"/>
  <c r="E555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BO90" i="1"/>
  <c r="Y92" i="1"/>
  <c r="BM92" i="1"/>
  <c r="Y96" i="1"/>
  <c r="BM96" i="1"/>
  <c r="BO96" i="1"/>
  <c r="Y98" i="1"/>
  <c r="BM98" i="1"/>
  <c r="Y100" i="1"/>
  <c r="BM100" i="1"/>
  <c r="Y102" i="1"/>
  <c r="BM102" i="1"/>
  <c r="X103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X121" i="1"/>
  <c r="Y124" i="1"/>
  <c r="BM124" i="1"/>
  <c r="Y126" i="1"/>
  <c r="BM126" i="1"/>
  <c r="Y128" i="1"/>
  <c r="BM128" i="1"/>
  <c r="X131" i="1"/>
  <c r="F555" i="1"/>
  <c r="Y135" i="1"/>
  <c r="BM135" i="1"/>
  <c r="Y137" i="1"/>
  <c r="BM137" i="1"/>
  <c r="X140" i="1"/>
  <c r="G555" i="1"/>
  <c r="Y145" i="1"/>
  <c r="Y147" i="1" s="1"/>
  <c r="BM145" i="1"/>
  <c r="BO145" i="1"/>
  <c r="X148" i="1"/>
  <c r="H555" i="1"/>
  <c r="X160" i="1"/>
  <c r="Y152" i="1"/>
  <c r="BM152" i="1"/>
  <c r="Y154" i="1"/>
  <c r="BM154" i="1"/>
  <c r="Y156" i="1"/>
  <c r="BM156" i="1"/>
  <c r="BO157" i="1"/>
  <c r="BM157" i="1"/>
  <c r="Y157" i="1"/>
  <c r="F9" i="1"/>
  <c r="J9" i="1"/>
  <c r="X53" i="1"/>
  <c r="X86" i="1"/>
  <c r="X139" i="1"/>
  <c r="BO159" i="1"/>
  <c r="BM159" i="1"/>
  <c r="Y159" i="1"/>
  <c r="X161" i="1"/>
  <c r="I555" i="1"/>
  <c r="X167" i="1"/>
  <c r="BO164" i="1"/>
  <c r="BM164" i="1"/>
  <c r="Y164" i="1"/>
  <c r="Y166" i="1" s="1"/>
  <c r="Y170" i="1"/>
  <c r="BM170" i="1"/>
  <c r="BO170" i="1"/>
  <c r="Y174" i="1"/>
  <c r="BM174" i="1"/>
  <c r="BO174" i="1"/>
  <c r="Y176" i="1"/>
  <c r="BM176" i="1"/>
  <c r="X179" i="1"/>
  <c r="Y182" i="1"/>
  <c r="BM182" i="1"/>
  <c r="Y184" i="1"/>
  <c r="BM184" i="1"/>
  <c r="Y185" i="1"/>
  <c r="BM185" i="1"/>
  <c r="Y187" i="1"/>
  <c r="BM187" i="1"/>
  <c r="Y188" i="1"/>
  <c r="BM188" i="1"/>
  <c r="Y190" i="1"/>
  <c r="BM190" i="1"/>
  <c r="Y192" i="1"/>
  <c r="BM192" i="1"/>
  <c r="Y194" i="1"/>
  <c r="BM194" i="1"/>
  <c r="Y195" i="1"/>
  <c r="BM195" i="1"/>
  <c r="Y198" i="1"/>
  <c r="BM198" i="1"/>
  <c r="Y199" i="1"/>
  <c r="BM199" i="1"/>
  <c r="X202" i="1"/>
  <c r="Y205" i="1"/>
  <c r="BM205" i="1"/>
  <c r="Y208" i="1"/>
  <c r="BM208" i="1"/>
  <c r="Y209" i="1"/>
  <c r="BM209" i="1"/>
  <c r="X210" i="1"/>
  <c r="Y214" i="1"/>
  <c r="Y220" i="1" s="1"/>
  <c r="BM214" i="1"/>
  <c r="BO214" i="1"/>
  <c r="Y216" i="1"/>
  <c r="BM216" i="1"/>
  <c r="Y218" i="1"/>
  <c r="BM218" i="1"/>
  <c r="X221" i="1"/>
  <c r="Y224" i="1"/>
  <c r="Y225" i="1" s="1"/>
  <c r="BM224" i="1"/>
  <c r="BO224" i="1"/>
  <c r="Y229" i="1"/>
  <c r="BM229" i="1"/>
  <c r="BO229" i="1"/>
  <c r="Y231" i="1"/>
  <c r="BM231" i="1"/>
  <c r="Y233" i="1"/>
  <c r="BM233" i="1"/>
  <c r="X236" i="1"/>
  <c r="N555" i="1"/>
  <c r="L555" i="1"/>
  <c r="Y240" i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BM256" i="1"/>
  <c r="Y258" i="1"/>
  <c r="BM258" i="1"/>
  <c r="X259" i="1"/>
  <c r="Y262" i="1"/>
  <c r="BM262" i="1"/>
  <c r="BO262" i="1"/>
  <c r="Y264" i="1"/>
  <c r="BM264" i="1"/>
  <c r="Y266" i="1"/>
  <c r="BM266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X220" i="1"/>
  <c r="X252" i="1"/>
  <c r="X271" i="1"/>
  <c r="Y277" i="1"/>
  <c r="BO275" i="1"/>
  <c r="BM275" i="1"/>
  <c r="Y275" i="1"/>
  <c r="BO281" i="1"/>
  <c r="BM281" i="1"/>
  <c r="Y281" i="1"/>
  <c r="BO294" i="1"/>
  <c r="BM294" i="1"/>
  <c r="Y294" i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Y338" i="1" s="1"/>
  <c r="X338" i="1"/>
  <c r="BO342" i="1"/>
  <c r="BM342" i="1"/>
  <c r="Y342" i="1"/>
  <c r="Y345" i="1" s="1"/>
  <c r="BO349" i="1"/>
  <c r="BM349" i="1"/>
  <c r="Y349" i="1"/>
  <c r="BO362" i="1"/>
  <c r="BM362" i="1"/>
  <c r="Y362" i="1"/>
  <c r="Y364" i="1" s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Y435" i="1" s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493" i="1" l="1"/>
  <c r="Y478" i="1"/>
  <c r="Y369" i="1"/>
  <c r="Y210" i="1"/>
  <c r="Y171" i="1"/>
  <c r="Y93" i="1"/>
  <c r="Y61" i="1"/>
  <c r="Y178" i="1"/>
  <c r="Y519" i="1"/>
  <c r="Y259" i="1"/>
  <c r="Y201" i="1"/>
  <c r="X546" i="1"/>
  <c r="X545" i="1"/>
  <c r="Y419" i="1"/>
  <c r="Y300" i="1"/>
  <c r="Y528" i="1"/>
  <c r="Y289" i="1"/>
  <c r="Y252" i="1"/>
  <c r="X547" i="1"/>
  <c r="Y160" i="1"/>
  <c r="Y139" i="1"/>
  <c r="Y130" i="1"/>
  <c r="Y86" i="1"/>
  <c r="Y24" i="1"/>
  <c r="Y536" i="1"/>
  <c r="Y511" i="1"/>
  <c r="Y376" i="1"/>
  <c r="Y351" i="1"/>
  <c r="Y316" i="1"/>
  <c r="X549" i="1"/>
  <c r="Y487" i="1"/>
  <c r="Y473" i="1"/>
  <c r="Y451" i="1"/>
  <c r="Y409" i="1"/>
  <c r="Y403" i="1"/>
  <c r="Y283" i="1"/>
  <c r="Y271" i="1"/>
  <c r="Y235" i="1"/>
  <c r="Y120" i="1"/>
  <c r="Y103" i="1"/>
  <c r="Y34" i="1"/>
  <c r="W548" i="1"/>
  <c r="X548" i="1" l="1"/>
  <c r="Y550" i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<sst xmlns="http://schemas.openxmlformats.org/spreadsheetml/2006/main" count="2380" uniqueCount="790">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</sst>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18" t="s">
        <v>0</v>
      </c>
      <c r="E1" s="454"/>
      <c r="F1" s="454"/>
      <c r="G1" s="12" t="s">
        <v>1</v>
      </c>
      <c r="H1" s="518" t="s">
        <v>2</v>
      </c>
      <c r="I1" s="454"/>
      <c r="J1" s="454"/>
      <c r="K1" s="454"/>
      <c r="L1" s="454"/>
      <c r="M1" s="454"/>
      <c r="N1" s="454"/>
      <c r="O1" s="454"/>
      <c r="P1" s="454"/>
      <c r="Q1" s="771" t="s">
        <v>3</v>
      </c>
      <c r="R1" s="454"/>
      <c r="S1" s="45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456" t="s">
        <v>8</v>
      </c>
      <c r="B5" s="457"/>
      <c r="C5" s="458"/>
      <c r="D5" s="428"/>
      <c r="E5" s="430"/>
      <c r="F5" s="727" t="s">
        <v>9</v>
      </c>
      <c r="G5" s="458"/>
      <c r="H5" s="428" t="s">
        <v>789</v>
      </c>
      <c r="I5" s="429"/>
      <c r="J5" s="429"/>
      <c r="K5" s="429"/>
      <c r="L5" s="430"/>
      <c r="M5" s="58"/>
      <c r="O5" s="24" t="s">
        <v>10</v>
      </c>
      <c r="P5" s="763">
        <v>45449</v>
      </c>
      <c r="Q5" s="558"/>
      <c r="S5" s="621" t="s">
        <v>11</v>
      </c>
      <c r="T5" s="414"/>
      <c r="U5" s="563" t="s">
        <v>12</v>
      </c>
      <c r="V5" s="558"/>
      <c r="AA5" s="51"/>
      <c r="AB5" s="51"/>
      <c r="AC5" s="51"/>
    </row>
    <row r="6" spans="1:30" s="373" customFormat="1" ht="24" customHeight="1" x14ac:dyDescent="0.2">
      <c r="A6" s="456" t="s">
        <v>13</v>
      </c>
      <c r="B6" s="457"/>
      <c r="C6" s="458"/>
      <c r="D6" s="694" t="s">
        <v>14</v>
      </c>
      <c r="E6" s="695"/>
      <c r="F6" s="695"/>
      <c r="G6" s="695"/>
      <c r="H6" s="695"/>
      <c r="I6" s="695"/>
      <c r="J6" s="695"/>
      <c r="K6" s="695"/>
      <c r="L6" s="558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Четверг</v>
      </c>
      <c r="Q6" s="385"/>
      <c r="S6" s="413" t="s">
        <v>16</v>
      </c>
      <c r="T6" s="414"/>
      <c r="U6" s="688" t="s">
        <v>17</v>
      </c>
      <c r="V6" s="451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415" t="str">
        <f>IFERROR(VLOOKUP(DeliveryAddress,Table,3,0),1)</f>
        <v>5</v>
      </c>
      <c r="E7" s="416"/>
      <c r="F7" s="416"/>
      <c r="G7" s="416"/>
      <c r="H7" s="416"/>
      <c r="I7" s="416"/>
      <c r="J7" s="416"/>
      <c r="K7" s="416"/>
      <c r="L7" s="417"/>
      <c r="M7" s="60"/>
      <c r="O7" s="24"/>
      <c r="P7" s="42"/>
      <c r="Q7" s="42"/>
      <c r="S7" s="391"/>
      <c r="T7" s="414"/>
      <c r="U7" s="689"/>
      <c r="V7" s="690"/>
      <c r="AA7" s="51"/>
      <c r="AB7" s="51"/>
      <c r="AC7" s="51"/>
    </row>
    <row r="8" spans="1:30" s="373" customFormat="1" ht="25.5" customHeight="1" x14ac:dyDescent="0.2">
      <c r="A8" s="776" t="s">
        <v>18</v>
      </c>
      <c r="B8" s="410"/>
      <c r="C8" s="411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459">
        <v>0.5</v>
      </c>
      <c r="Q8" s="417"/>
      <c r="S8" s="391"/>
      <c r="T8" s="414"/>
      <c r="U8" s="689"/>
      <c r="V8" s="690"/>
      <c r="AA8" s="51"/>
      <c r="AB8" s="51"/>
      <c r="AC8" s="51"/>
    </row>
    <row r="9" spans="1:30" s="373" customFormat="1" ht="39.950000000000003" customHeight="1" x14ac:dyDescent="0.2">
      <c r="A9" s="5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65"/>
      <c r="E9" s="566"/>
      <c r="F9" s="5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371"/>
      <c r="O9" s="26" t="s">
        <v>20</v>
      </c>
      <c r="P9" s="550"/>
      <c r="Q9" s="421"/>
      <c r="S9" s="391"/>
      <c r="T9" s="414"/>
      <c r="U9" s="691"/>
      <c r="V9" s="69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65"/>
      <c r="E10" s="566"/>
      <c r="F10" s="5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7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31"/>
      <c r="Q10" s="632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7"/>
      <c r="Q11" s="558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9" t="s">
        <v>28</v>
      </c>
      <c r="B12" s="457"/>
      <c r="C12" s="457"/>
      <c r="D12" s="457"/>
      <c r="E12" s="457"/>
      <c r="F12" s="457"/>
      <c r="G12" s="457"/>
      <c r="H12" s="457"/>
      <c r="I12" s="457"/>
      <c r="J12" s="457"/>
      <c r="K12" s="457"/>
      <c r="L12" s="458"/>
      <c r="M12" s="62"/>
      <c r="O12" s="24" t="s">
        <v>29</v>
      </c>
      <c r="P12" s="459"/>
      <c r="Q12" s="417"/>
      <c r="R12" s="23"/>
      <c r="T12" s="24"/>
      <c r="U12" s="454"/>
      <c r="V12" s="391"/>
      <c r="AA12" s="51"/>
      <c r="AB12" s="51"/>
      <c r="AC12" s="51"/>
    </row>
    <row r="13" spans="1:30" s="373" customFormat="1" ht="23.25" customHeight="1" x14ac:dyDescent="0.2">
      <c r="A13" s="719" t="s">
        <v>30</v>
      </c>
      <c r="B13" s="457"/>
      <c r="C13" s="457"/>
      <c r="D13" s="457"/>
      <c r="E13" s="457"/>
      <c r="F13" s="457"/>
      <c r="G13" s="457"/>
      <c r="H13" s="457"/>
      <c r="I13" s="457"/>
      <c r="J13" s="457"/>
      <c r="K13" s="457"/>
      <c r="L13" s="458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9" t="s">
        <v>32</v>
      </c>
      <c r="B14" s="457"/>
      <c r="C14" s="457"/>
      <c r="D14" s="457"/>
      <c r="E14" s="457"/>
      <c r="F14" s="457"/>
      <c r="G14" s="457"/>
      <c r="H14" s="457"/>
      <c r="I14" s="457"/>
      <c r="J14" s="457"/>
      <c r="K14" s="457"/>
      <c r="L14" s="458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4" t="s">
        <v>33</v>
      </c>
      <c r="B15" s="457"/>
      <c r="C15" s="457"/>
      <c r="D15" s="457"/>
      <c r="E15" s="457"/>
      <c r="F15" s="457"/>
      <c r="G15" s="457"/>
      <c r="H15" s="457"/>
      <c r="I15" s="457"/>
      <c r="J15" s="457"/>
      <c r="K15" s="457"/>
      <c r="L15" s="458"/>
      <c r="M15" s="63"/>
      <c r="O15" s="453" t="s">
        <v>34</v>
      </c>
      <c r="P15" s="454"/>
      <c r="Q15" s="454"/>
      <c r="R15" s="454"/>
      <c r="S15" s="45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5"/>
      <c r="P16" s="455"/>
      <c r="Q16" s="455"/>
      <c r="R16" s="455"/>
      <c r="S16" s="45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64" t="s">
        <v>37</v>
      </c>
      <c r="D17" s="439" t="s">
        <v>38</v>
      </c>
      <c r="E17" s="483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82"/>
      <c r="Q17" s="482"/>
      <c r="R17" s="482"/>
      <c r="S17" s="483"/>
      <c r="T17" s="751" t="s">
        <v>49</v>
      </c>
      <c r="U17" s="458"/>
      <c r="V17" s="439" t="s">
        <v>50</v>
      </c>
      <c r="W17" s="439" t="s">
        <v>51</v>
      </c>
      <c r="X17" s="760" t="s">
        <v>52</v>
      </c>
      <c r="Y17" s="439" t="s">
        <v>53</v>
      </c>
      <c r="Z17" s="497" t="s">
        <v>54</v>
      </c>
      <c r="AA17" s="497" t="s">
        <v>55</v>
      </c>
      <c r="AB17" s="497" t="s">
        <v>56</v>
      </c>
      <c r="AC17" s="498"/>
      <c r="AD17" s="499"/>
      <c r="AE17" s="508"/>
      <c r="BB17" s="750" t="s">
        <v>57</v>
      </c>
    </row>
    <row r="18" spans="1:67" ht="14.25" customHeight="1" x14ac:dyDescent="0.2">
      <c r="A18" s="440"/>
      <c r="B18" s="440"/>
      <c r="C18" s="440"/>
      <c r="D18" s="484"/>
      <c r="E18" s="486"/>
      <c r="F18" s="440"/>
      <c r="G18" s="440"/>
      <c r="H18" s="440"/>
      <c r="I18" s="440"/>
      <c r="J18" s="440"/>
      <c r="K18" s="440"/>
      <c r="L18" s="440"/>
      <c r="M18" s="440"/>
      <c r="N18" s="440"/>
      <c r="O18" s="484"/>
      <c r="P18" s="485"/>
      <c r="Q18" s="485"/>
      <c r="R18" s="485"/>
      <c r="S18" s="486"/>
      <c r="T18" s="374" t="s">
        <v>58</v>
      </c>
      <c r="U18" s="374" t="s">
        <v>59</v>
      </c>
      <c r="V18" s="440"/>
      <c r="W18" s="440"/>
      <c r="X18" s="761"/>
      <c r="Y18" s="440"/>
      <c r="Z18" s="651"/>
      <c r="AA18" s="651"/>
      <c r="AB18" s="500"/>
      <c r="AC18" s="501"/>
      <c r="AD18" s="502"/>
      <c r="AE18" s="509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61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46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4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61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150</v>
      </c>
      <c r="X51" s="381">
        <f>IFERROR(IF(W51="",0,CEILING((W51/$H51),1)*$H51),"")</f>
        <v>151.20000000000002</v>
      </c>
      <c r="Y51" s="36">
        <f>IFERROR(IF(X51=0,"",ROUNDUP(X51/H51,0)*0.02175),"")</f>
        <v>0.30449999999999999</v>
      </c>
      <c r="Z51" s="56"/>
      <c r="AA51" s="57"/>
      <c r="AE51" s="64"/>
      <c r="BB51" s="77" t="s">
        <v>1</v>
      </c>
      <c r="BL51" s="64">
        <f>IFERROR(W51*I51/H51,"0")</f>
        <v>156.66666666666666</v>
      </c>
      <c r="BM51" s="64">
        <f>IFERROR(X51*I51/H51,"0")</f>
        <v>157.91999999999999</v>
      </c>
      <c r="BN51" s="64">
        <f>IFERROR(1/J51*(W51/H51),"0")</f>
        <v>0.24801587301587297</v>
      </c>
      <c r="BO51" s="64">
        <f>IFERROR(1/J51*(X51/H51),"0")</f>
        <v>0.25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13.888888888888888</v>
      </c>
      <c r="X53" s="382">
        <f>IFERROR(X51/H51,"0")+IFERROR(X52/H52,"0")</f>
        <v>14</v>
      </c>
      <c r="Y53" s="382">
        <f>IFERROR(IF(Y51="",0,Y51),"0")+IFERROR(IF(Y52="",0,Y52),"0")</f>
        <v>0.30449999999999999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150</v>
      </c>
      <c r="X54" s="382">
        <f>IFERROR(SUM(X51:X52),"0")</f>
        <v>151.20000000000002</v>
      </c>
      <c r="Y54" s="37"/>
      <c r="Z54" s="383"/>
      <c r="AA54" s="383"/>
    </row>
    <row r="55" spans="1:67" ht="16.5" hidden="1" customHeight="1" x14ac:dyDescent="0.25">
      <c r="A55" s="461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20</v>
      </c>
      <c r="X57" s="381">
        <f>IFERROR(IF(W57="",0,CEILING((W57/$H57),1)*$H57),"")</f>
        <v>21.6</v>
      </c>
      <c r="Y57" s="36">
        <f>IFERROR(IF(X57=0,"",ROUNDUP(X57/H57,0)*0.02175),"")</f>
        <v>4.3499999999999997E-2</v>
      </c>
      <c r="Z57" s="56"/>
      <c r="AA57" s="57"/>
      <c r="AE57" s="64"/>
      <c r="BB57" s="79" t="s">
        <v>1</v>
      </c>
      <c r="BL57" s="64">
        <f>IFERROR(W57*I57/H57,"0")</f>
        <v>20.888888888888886</v>
      </c>
      <c r="BM57" s="64">
        <f>IFERROR(X57*I57/H57,"0")</f>
        <v>22.56</v>
      </c>
      <c r="BN57" s="64">
        <f>IFERROR(1/J57*(W57/H57),"0")</f>
        <v>3.306878306878306E-2</v>
      </c>
      <c r="BO57" s="64">
        <f>IFERROR(1/J57*(X57/H57),"0")</f>
        <v>3.5714285714285712E-2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1.8518518518518516</v>
      </c>
      <c r="X61" s="382">
        <f>IFERROR(X57/H57,"0")+IFERROR(X58/H58,"0")+IFERROR(X59/H59,"0")+IFERROR(X60/H60,"0")</f>
        <v>2</v>
      </c>
      <c r="Y61" s="382">
        <f>IFERROR(IF(Y57="",0,Y57),"0")+IFERROR(IF(Y58="",0,Y58),"0")+IFERROR(IF(Y59="",0,Y59),"0")+IFERROR(IF(Y60="",0,Y60),"0")</f>
        <v>4.3499999999999997E-2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20</v>
      </c>
      <c r="X62" s="382">
        <f>IFERROR(SUM(X57:X60),"0")</f>
        <v>21.6</v>
      </c>
      <c r="Y62" s="37"/>
      <c r="Z62" s="383"/>
      <c r="AA62" s="383"/>
    </row>
    <row r="63" spans="1:67" ht="16.5" hidden="1" customHeight="1" x14ac:dyDescent="0.25">
      <c r="A63" s="461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2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12</v>
      </c>
      <c r="X74" s="381">
        <f t="shared" si="6"/>
        <v>12</v>
      </c>
      <c r="Y74" s="36">
        <f t="shared" si="12"/>
        <v>2.811E-2</v>
      </c>
      <c r="Z74" s="56"/>
      <c r="AA74" s="57"/>
      <c r="AE74" s="64"/>
      <c r="BB74" s="92" t="s">
        <v>1</v>
      </c>
      <c r="BL74" s="64">
        <f t="shared" si="8"/>
        <v>12.72</v>
      </c>
      <c r="BM74" s="64">
        <f t="shared" si="9"/>
        <v>12.72</v>
      </c>
      <c r="BN74" s="64">
        <f t="shared" si="10"/>
        <v>2.5000000000000001E-2</v>
      </c>
      <c r="BO74" s="64">
        <f t="shared" si="11"/>
        <v>2.5000000000000001E-2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5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6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6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2.811E-2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12</v>
      </c>
      <c r="X87" s="382">
        <f>IFERROR(SUM(X65:X85),"0")</f>
        <v>12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5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60</v>
      </c>
      <c r="X106" s="381">
        <f t="shared" ref="X106:X119" si="18">IFERROR(IF(W106="",0,CEILING((W106/$H106),1)*$H106),"")</f>
        <v>67.2</v>
      </c>
      <c r="Y106" s="36">
        <f>IFERROR(IF(X106=0,"",ROUNDUP(X106/H106,0)*0.02175),"")</f>
        <v>0.17399999999999999</v>
      </c>
      <c r="Z106" s="56"/>
      <c r="AA106" s="57"/>
      <c r="AE106" s="64"/>
      <c r="BB106" s="115" t="s">
        <v>1</v>
      </c>
      <c r="BL106" s="64">
        <f t="shared" ref="BL106:BL119" si="19">IFERROR(W106*I106/H106,"0")</f>
        <v>64.028571428571425</v>
      </c>
      <c r="BM106" s="64">
        <f t="shared" ref="BM106:BM119" si="20">IFERROR(X106*I106/H106,"0")</f>
        <v>71.712000000000003</v>
      </c>
      <c r="BN106" s="64">
        <f t="shared" ref="BN106:BN119" si="21">IFERROR(1/J106*(W106/H106),"0")</f>
        <v>0.12755102040816324</v>
      </c>
      <c r="BO106" s="64">
        <f t="shared" ref="BO106:BO119" si="22">IFERROR(1/J106*(X106/H106),"0")</f>
        <v>0.14285714285714285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4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4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3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7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7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6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7.1428571428571423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8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0.17399999999999999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60</v>
      </c>
      <c r="X121" s="382">
        <f>IFERROR(SUM(X106:X119),"0")</f>
        <v>67.2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61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60</v>
      </c>
      <c r="X135" s="381">
        <f>IFERROR(IF(W135="",0,CEILING((W135/$H135),1)*$H135),"")</f>
        <v>67.2</v>
      </c>
      <c r="Y135" s="36">
        <f>IFERROR(IF(X135=0,"",ROUNDUP(X135/H135,0)*0.02175),"")</f>
        <v>0.17399999999999999</v>
      </c>
      <c r="Z135" s="56"/>
      <c r="AA135" s="57"/>
      <c r="AE135" s="64"/>
      <c r="BB135" s="137" t="s">
        <v>1</v>
      </c>
      <c r="BL135" s="64">
        <f>IFERROR(W135*I135/H135,"0")</f>
        <v>63.985714285714288</v>
      </c>
      <c r="BM135" s="64">
        <f>IFERROR(X135*I135/H135,"0")</f>
        <v>71.664000000000001</v>
      </c>
      <c r="BN135" s="64">
        <f>IFERROR(1/J135*(W135/H135),"0")</f>
        <v>0.12755102040816324</v>
      </c>
      <c r="BO135" s="64">
        <f>IFERROR(1/J135*(X135/H135),"0")</f>
        <v>0.14285714285714285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7.1428571428571423</v>
      </c>
      <c r="X139" s="382">
        <f>IFERROR(X134/H134,"0")+IFERROR(X135/H135,"0")+IFERROR(X136/H136,"0")+IFERROR(X137/H137,"0")+IFERROR(X138/H138,"0")</f>
        <v>8</v>
      </c>
      <c r="Y139" s="382">
        <f>IFERROR(IF(Y134="",0,Y134),"0")+IFERROR(IF(Y135="",0,Y135),"0")+IFERROR(IF(Y136="",0,Y136),"0")+IFERROR(IF(Y137="",0,Y137),"0")+IFERROR(IF(Y138="",0,Y138),"0")</f>
        <v>0.17399999999999999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60</v>
      </c>
      <c r="X140" s="382">
        <f>IFERROR(SUM(X134:X138),"0")</f>
        <v>67.2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61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6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61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idden="1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hidden="1" customHeight="1" x14ac:dyDescent="0.25">
      <c r="A162" s="461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hidden="1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hidden="1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3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427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79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hidden="1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hidden="1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6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8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1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hidden="1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hidden="1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hidden="1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hidden="1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0</v>
      </c>
      <c r="X202" s="382">
        <f>IFERROR(SUM(X181:X200),"0")</f>
        <v>0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2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461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61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2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461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160</v>
      </c>
      <c r="X240" s="381">
        <f t="shared" si="55"/>
        <v>162</v>
      </c>
      <c r="Y240" s="36">
        <f>IFERROR(IF(X240=0,"",ROUNDUP(X240/H240,0)*0.02175),"")</f>
        <v>0.32624999999999998</v>
      </c>
      <c r="Z240" s="56"/>
      <c r="AA240" s="57"/>
      <c r="AE240" s="64"/>
      <c r="BB240" s="202" t="s">
        <v>1</v>
      </c>
      <c r="BL240" s="64">
        <f t="shared" si="56"/>
        <v>167.11111111111109</v>
      </c>
      <c r="BM240" s="64">
        <f t="shared" si="57"/>
        <v>169.2</v>
      </c>
      <c r="BN240" s="64">
        <f t="shared" si="58"/>
        <v>0.26455026455026448</v>
      </c>
      <c r="BO240" s="64">
        <f t="shared" si="59"/>
        <v>0.26785714285714279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3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4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14.814814814814813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14.999999999999998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0.32624999999999998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160</v>
      </c>
      <c r="X253" s="382">
        <f>IFERROR(SUM(X239:X251),"0")</f>
        <v>162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80</v>
      </c>
      <c r="X255" s="381">
        <f>IFERROR(IF(W255="",0,CEILING((W255/$H255),1)*$H255),"")</f>
        <v>84</v>
      </c>
      <c r="Y255" s="36">
        <f>IFERROR(IF(X255=0,"",ROUNDUP(X255/H255,0)*0.00753),"")</f>
        <v>0.15060000000000001</v>
      </c>
      <c r="Z255" s="56"/>
      <c r="AA255" s="57"/>
      <c r="AE255" s="64"/>
      <c r="BB255" s="214" t="s">
        <v>1</v>
      </c>
      <c r="BL255" s="64">
        <f>IFERROR(W255*I255/H255,"0")</f>
        <v>84.952380952380949</v>
      </c>
      <c r="BM255" s="64">
        <f>IFERROR(X255*I255/H255,"0")</f>
        <v>89.199999999999989</v>
      </c>
      <c r="BN255" s="64">
        <f>IFERROR(1/J255*(W255/H255),"0")</f>
        <v>0.1221001221001221</v>
      </c>
      <c r="BO255" s="64">
        <f>IFERROR(1/J255*(X255/H255),"0")</f>
        <v>0.12820512820512819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110</v>
      </c>
      <c r="X256" s="381">
        <f>IFERROR(IF(W256="",0,CEILING((W256/$H256),1)*$H256),"")</f>
        <v>113.4</v>
      </c>
      <c r="Y256" s="36">
        <f>IFERROR(IF(X256=0,"",ROUNDUP(X256/H256,0)*0.00753),"")</f>
        <v>0.20331000000000002</v>
      </c>
      <c r="Z256" s="56"/>
      <c r="AA256" s="57"/>
      <c r="AE256" s="64"/>
      <c r="BB256" s="215" t="s">
        <v>1</v>
      </c>
      <c r="BL256" s="64">
        <f>IFERROR(W256*I256/H256,"0")</f>
        <v>116.80952380952381</v>
      </c>
      <c r="BM256" s="64">
        <f>IFERROR(X256*I256/H256,"0")</f>
        <v>120.42</v>
      </c>
      <c r="BN256" s="64">
        <f>IFERROR(1/J256*(W256/H256),"0")</f>
        <v>0.16788766788766787</v>
      </c>
      <c r="BO256" s="64">
        <f>IFERROR(1/J256*(X256/H256),"0")</f>
        <v>0.17307692307692307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45.238095238095241</v>
      </c>
      <c r="X259" s="382">
        <f>IFERROR(X255/H255,"0")+IFERROR(X256/H256,"0")+IFERROR(X257/H257,"0")+IFERROR(X258/H258,"0")</f>
        <v>47</v>
      </c>
      <c r="Y259" s="382">
        <f>IFERROR(IF(Y255="",0,Y255),"0")+IFERROR(IF(Y256="",0,Y256),"0")+IFERROR(IF(Y257="",0,Y257),"0")+IFERROR(IF(Y258="",0,Y258),"0")</f>
        <v>0.35391000000000006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190</v>
      </c>
      <c r="X260" s="382">
        <f>IFERROR(SUM(X255:X258),"0")</f>
        <v>197.4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930</v>
      </c>
      <c r="X262" s="381">
        <f t="shared" ref="X262:X270" si="61">IFERROR(IF(W262="",0,CEILING((W262/$H262),1)*$H262),"")</f>
        <v>936</v>
      </c>
      <c r="Y262" s="36">
        <f>IFERROR(IF(X262=0,"",ROUNDUP(X262/H262,0)*0.02175),"")</f>
        <v>2.61</v>
      </c>
      <c r="Z262" s="56"/>
      <c r="AA262" s="57"/>
      <c r="AE262" s="64"/>
      <c r="BB262" s="218" t="s">
        <v>1</v>
      </c>
      <c r="BL262" s="64">
        <f t="shared" ref="BL262:BL270" si="62">IFERROR(W262*I262/H262,"0")</f>
        <v>996.53076923076935</v>
      </c>
      <c r="BM262" s="64">
        <f t="shared" ref="BM262:BM270" si="63">IFERROR(X262*I262/H262,"0")</f>
        <v>1002.9600000000002</v>
      </c>
      <c r="BN262" s="64">
        <f t="shared" ref="BN262:BN270" si="64">IFERROR(1/J262*(W262/H262),"0")</f>
        <v>2.1291208791208791</v>
      </c>
      <c r="BO262" s="64">
        <f t="shared" ref="BO262:BO270" si="65">IFERROR(1/J262*(X262/H262),"0")</f>
        <v>2.1428571428571428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119.23076923076923</v>
      </c>
      <c r="X271" s="382">
        <f>IFERROR(X262/H262,"0")+IFERROR(X263/H263,"0")+IFERROR(X264/H264,"0")+IFERROR(X265/H265,"0")+IFERROR(X266/H266,"0")+IFERROR(X267/H267,"0")+IFERROR(X268/H268,"0")+IFERROR(X269/H269,"0")+IFERROR(X270/H270,"0")</f>
        <v>120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2.61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930</v>
      </c>
      <c r="X272" s="382">
        <f>IFERROR(SUM(X262:X270),"0")</f>
        <v>936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40</v>
      </c>
      <c r="X275" s="381">
        <f>IFERROR(IF(W275="",0,CEILING((W275/$H275),1)*$H275),"")</f>
        <v>46.8</v>
      </c>
      <c r="Y275" s="36">
        <f>IFERROR(IF(X275=0,"",ROUNDUP(X275/H275,0)*0.02175),"")</f>
        <v>0.1305</v>
      </c>
      <c r="Z275" s="56"/>
      <c r="AA275" s="57"/>
      <c r="AE275" s="64"/>
      <c r="BB275" s="228" t="s">
        <v>1</v>
      </c>
      <c r="BL275" s="64">
        <f>IFERROR(W275*I275/H275,"0")</f>
        <v>42.892307692307703</v>
      </c>
      <c r="BM275" s="64">
        <f>IFERROR(X275*I275/H275,"0")</f>
        <v>50.184000000000005</v>
      </c>
      <c r="BN275" s="64">
        <f>IFERROR(1/J275*(W275/H275),"0")</f>
        <v>9.1575091575091583E-2</v>
      </c>
      <c r="BO275" s="64">
        <f>IFERROR(1/J275*(X275/H275),"0")</f>
        <v>0.10714285714285714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5.1282051282051286</v>
      </c>
      <c r="X277" s="382">
        <f>IFERROR(X274/H274,"0")+IFERROR(X275/H275,"0")+IFERROR(X276/H276,"0")</f>
        <v>6</v>
      </c>
      <c r="Y277" s="382">
        <f>IFERROR(IF(Y274="",0,Y274),"0")+IFERROR(IF(Y275="",0,Y275),"0")+IFERROR(IF(Y276="",0,Y276),"0")</f>
        <v>0.1305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40</v>
      </c>
      <c r="X278" s="382">
        <f>IFERROR(SUM(X274:X276),"0")</f>
        <v>46.8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7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10</v>
      </c>
      <c r="X280" s="381">
        <f>IFERROR(IF(W280="",0,CEILING((W280/$H280),1)*$H280),"")</f>
        <v>12.16</v>
      </c>
      <c r="Y280" s="36">
        <f>IFERROR(IF(X280=0,"",ROUNDUP(X280/H280,0)*0.00753),"")</f>
        <v>3.0120000000000001E-2</v>
      </c>
      <c r="Z280" s="56"/>
      <c r="AA280" s="57"/>
      <c r="AE280" s="64"/>
      <c r="BB280" s="230" t="s">
        <v>1</v>
      </c>
      <c r="BL280" s="64">
        <f>IFERROR(W280*I280/H280,"0")</f>
        <v>10.789473684210526</v>
      </c>
      <c r="BM280" s="64">
        <f>IFERROR(X280*I280/H280,"0")</f>
        <v>13.12</v>
      </c>
      <c r="BN280" s="64">
        <f>IFERROR(1/J280*(W280/H280),"0")</f>
        <v>2.1086369770580295E-2</v>
      </c>
      <c r="BO280" s="64">
        <f>IFERROR(1/J280*(X280/H280),"0")</f>
        <v>2.564102564102564E-2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9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4</v>
      </c>
      <c r="X281" s="381">
        <f>IFERROR(IF(W281="",0,CEILING((W281/$H281),1)*$H281),"")</f>
        <v>6.08</v>
      </c>
      <c r="Y281" s="36">
        <f>IFERROR(IF(X281=0,"",ROUNDUP(X281/H281,0)*0.00753),"")</f>
        <v>1.506E-2</v>
      </c>
      <c r="Z281" s="56"/>
      <c r="AA281" s="57"/>
      <c r="AE281" s="64"/>
      <c r="BB281" s="231" t="s">
        <v>1</v>
      </c>
      <c r="BL281" s="64">
        <f>IFERROR(W281*I281/H281,"0")</f>
        <v>4.3684210526315788</v>
      </c>
      <c r="BM281" s="64">
        <f>IFERROR(X281*I281/H281,"0")</f>
        <v>6.6400000000000006</v>
      </c>
      <c r="BN281" s="64">
        <f>IFERROR(1/J281*(W281/H281),"0")</f>
        <v>8.4345479082321186E-3</v>
      </c>
      <c r="BO281" s="64">
        <f>IFERROR(1/J281*(X281/H281),"0")</f>
        <v>1.282051282051282E-2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4.6052631578947363</v>
      </c>
      <c r="X283" s="382">
        <f>IFERROR(X280/H280,"0")+IFERROR(X281/H281,"0")+IFERROR(X282/H282,"0")</f>
        <v>6</v>
      </c>
      <c r="Y283" s="382">
        <f>IFERROR(IF(Y280="",0,Y280),"0")+IFERROR(IF(Y281="",0,Y281),"0")+IFERROR(IF(Y282="",0,Y282),"0")</f>
        <v>4.5179999999999998E-2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14</v>
      </c>
      <c r="X284" s="382">
        <f>IFERROR(SUM(X280:X282),"0")</f>
        <v>18.240000000000002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61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61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61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8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90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820</v>
      </c>
      <c r="X330" s="381">
        <f t="shared" si="71"/>
        <v>825</v>
      </c>
      <c r="Y330" s="36">
        <f>IFERROR(IF(X330=0,"",ROUNDUP(X330/H330,0)*0.02175),"")</f>
        <v>1.1962499999999998</v>
      </c>
      <c r="Z330" s="56"/>
      <c r="AA330" s="57"/>
      <c r="AE330" s="64"/>
      <c r="BB330" s="252" t="s">
        <v>1</v>
      </c>
      <c r="BL330" s="64">
        <f t="shared" si="72"/>
        <v>846.24</v>
      </c>
      <c r="BM330" s="64">
        <f t="shared" si="73"/>
        <v>851.4</v>
      </c>
      <c r="BN330" s="64">
        <f t="shared" si="74"/>
        <v>1.1388888888888888</v>
      </c>
      <c r="BO330" s="64">
        <f t="shared" si="75"/>
        <v>1.1458333333333333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7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150</v>
      </c>
      <c r="X331" s="381">
        <f t="shared" si="71"/>
        <v>150</v>
      </c>
      <c r="Y331" s="36">
        <f>IFERROR(IF(X331=0,"",ROUNDUP(X331/H331,0)*0.02175),"")</f>
        <v>0.21749999999999997</v>
      </c>
      <c r="Z331" s="56"/>
      <c r="AA331" s="57"/>
      <c r="AE331" s="64"/>
      <c r="BB331" s="253" t="s">
        <v>1</v>
      </c>
      <c r="BL331" s="64">
        <f t="shared" si="72"/>
        <v>154.80000000000001</v>
      </c>
      <c r="BM331" s="64">
        <f t="shared" si="73"/>
        <v>154.80000000000001</v>
      </c>
      <c r="BN331" s="64">
        <f t="shared" si="74"/>
        <v>0.20833333333333331</v>
      </c>
      <c r="BO331" s="64">
        <f t="shared" si="75"/>
        <v>0.20833333333333331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8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64.666666666666657</v>
      </c>
      <c r="X338" s="382">
        <f>IFERROR(X329/H329,"0")+IFERROR(X330/H330,"0")+IFERROR(X331/H331,"0")+IFERROR(X332/H332,"0")+IFERROR(X333/H333,"0")+IFERROR(X334/H334,"0")+IFERROR(X335/H335,"0")+IFERROR(X336/H336,"0")+IFERROR(X337/H337,"0")</f>
        <v>65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1.4137499999999998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970</v>
      </c>
      <c r="X339" s="382">
        <f>IFERROR(SUM(X329:X337),"0")</f>
        <v>975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720</v>
      </c>
      <c r="X341" s="381">
        <f>IFERROR(IF(W341="",0,CEILING((W341/$H341),1)*$H341),"")</f>
        <v>720</v>
      </c>
      <c r="Y341" s="36">
        <f>IFERROR(IF(X341=0,"",ROUNDUP(X341/H341,0)*0.02175),"")</f>
        <v>1.044</v>
      </c>
      <c r="Z341" s="56"/>
      <c r="AA341" s="57"/>
      <c r="AE341" s="64"/>
      <c r="BB341" s="260" t="s">
        <v>1</v>
      </c>
      <c r="BL341" s="64">
        <f>IFERROR(W341*I341/H341,"0")</f>
        <v>743.04000000000008</v>
      </c>
      <c r="BM341" s="64">
        <f>IFERROR(X341*I341/H341,"0")</f>
        <v>743.04000000000008</v>
      </c>
      <c r="BN341" s="64">
        <f>IFERROR(1/J341*(W341/H341),"0")</f>
        <v>1</v>
      </c>
      <c r="BO341" s="64">
        <f>IFERROR(1/J341*(X341/H341),"0")</f>
        <v>1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48</v>
      </c>
      <c r="X345" s="382">
        <f>IFERROR(X341/H341,"0")+IFERROR(X342/H342,"0")+IFERROR(X343/H343,"0")+IFERROR(X344/H344,"0")</f>
        <v>48</v>
      </c>
      <c r="Y345" s="382">
        <f>IFERROR(IF(Y341="",0,Y341),"0")+IFERROR(IF(Y342="",0,Y342),"0")+IFERROR(IF(Y343="",0,Y343),"0")+IFERROR(IF(Y344="",0,Y344),"0")</f>
        <v>1.044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720</v>
      </c>
      <c r="X346" s="382">
        <f>IFERROR(SUM(X341:X344),"0")</f>
        <v>720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3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30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3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461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7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90</v>
      </c>
      <c r="X367" s="381">
        <f>IFERROR(IF(W367="",0,CEILING((W367/$H367),1)*$H367),"")</f>
        <v>91.98</v>
      </c>
      <c r="Y367" s="36">
        <f>IFERROR(IF(X367=0,"",ROUNDUP(X367/H367,0)*0.00753),"")</f>
        <v>0.15812999999999999</v>
      </c>
      <c r="Z367" s="56"/>
      <c r="AA367" s="57"/>
      <c r="AE367" s="64"/>
      <c r="BB367" s="273" t="s">
        <v>1</v>
      </c>
      <c r="BL367" s="64">
        <f>IFERROR(W367*I367/H367,"0")</f>
        <v>94.109589041095887</v>
      </c>
      <c r="BM367" s="64">
        <f>IFERROR(X367*I367/H367,"0")</f>
        <v>96.18</v>
      </c>
      <c r="BN367" s="64">
        <f>IFERROR(1/J367*(W367/H367),"0")</f>
        <v>0.13171759747102213</v>
      </c>
      <c r="BO367" s="64">
        <f>IFERROR(1/J367*(X367/H367),"0")</f>
        <v>0.13461538461538461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20.547945205479454</v>
      </c>
      <c r="X369" s="382">
        <f>IFERROR(X367/H367,"0")+IFERROR(X368/H368,"0")</f>
        <v>21</v>
      </c>
      <c r="Y369" s="382">
        <f>IFERROR(IF(Y367="",0,Y367),"0")+IFERROR(IF(Y368="",0,Y368),"0")</f>
        <v>0.15812999999999999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90</v>
      </c>
      <c r="X370" s="382">
        <f>IFERROR(SUM(X367:X368),"0")</f>
        <v>91.98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360</v>
      </c>
      <c r="X372" s="381">
        <f>IFERROR(IF(W372="",0,CEILING((W372/$H372),1)*$H372),"")</f>
        <v>366.59999999999997</v>
      </c>
      <c r="Y372" s="36">
        <f>IFERROR(IF(X372=0,"",ROUNDUP(X372/H372,0)*0.02175),"")</f>
        <v>1.0222499999999999</v>
      </c>
      <c r="Z372" s="56"/>
      <c r="AA372" s="57"/>
      <c r="AE372" s="64"/>
      <c r="BB372" s="275" t="s">
        <v>1</v>
      </c>
      <c r="BL372" s="64">
        <f>IFERROR(W372*I372/H372,"0")</f>
        <v>386.03076923076929</v>
      </c>
      <c r="BM372" s="64">
        <f>IFERROR(X372*I372/H372,"0")</f>
        <v>393.108</v>
      </c>
      <c r="BN372" s="64">
        <f>IFERROR(1/J372*(W372/H372),"0")</f>
        <v>0.82417582417582413</v>
      </c>
      <c r="BO372" s="64">
        <f>IFERROR(1/J372*(X372/H372),"0")</f>
        <v>0.83928571428571419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46.153846153846153</v>
      </c>
      <c r="X376" s="382">
        <f>IFERROR(X372/H372,"0")+IFERROR(X373/H373,"0")+IFERROR(X374/H374,"0")+IFERROR(X375/H375,"0")</f>
        <v>47</v>
      </c>
      <c r="Y376" s="382">
        <f>IFERROR(IF(Y372="",0,Y372),"0")+IFERROR(IF(Y373="",0,Y373),"0")+IFERROR(IF(Y374="",0,Y374),"0")+IFERROR(IF(Y375="",0,Y375),"0")</f>
        <v>1.0222499999999999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360</v>
      </c>
      <c r="X377" s="382">
        <f>IFERROR(SUM(X372:X375),"0")</f>
        <v>366.59999999999997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7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61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8</v>
      </c>
      <c r="X390" s="381">
        <f t="shared" ref="X390:X402" si="76">IFERROR(IF(W390="",0,CEILING((W390/$H390),1)*$H390),"")</f>
        <v>8.4</v>
      </c>
      <c r="Y390" s="36">
        <f>IFERROR(IF(X390=0,"",ROUNDUP(X390/H390,0)*0.00753),"")</f>
        <v>1.506E-2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8.4380952380952365</v>
      </c>
      <c r="BM390" s="64">
        <f t="shared" ref="BM390:BM402" si="78">IFERROR(X390*I390/H390,"0")</f>
        <v>8.86</v>
      </c>
      <c r="BN390" s="64">
        <f t="shared" ref="BN390:BN402" si="79">IFERROR(1/J390*(W390/H390),"0")</f>
        <v>1.2210012210012208E-2</v>
      </c>
      <c r="BO390" s="64">
        <f t="shared" ref="BO390:BO402" si="80">IFERROR(1/J390*(X390/H390),"0")</f>
        <v>1.282051282051282E-2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hidden="1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4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1.9047619047619047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1.506E-2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8</v>
      </c>
      <c r="X404" s="382">
        <f>IFERROR(SUM(X390:X402),"0")</f>
        <v>8.4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61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7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8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60</v>
      </c>
      <c r="X428" s="381">
        <f t="shared" ref="X428:X434" si="82">IFERROR(IF(W428="",0,CEILING((W428/$H428),1)*$H428),"")</f>
        <v>63</v>
      </c>
      <c r="Y428" s="36">
        <f>IFERROR(IF(X428=0,"",ROUNDUP(X428/H428,0)*0.00753),"")</f>
        <v>0.11295000000000001</v>
      </c>
      <c r="Z428" s="56"/>
      <c r="AA428" s="57"/>
      <c r="AE428" s="64"/>
      <c r="BB428" s="304" t="s">
        <v>1</v>
      </c>
      <c r="BL428" s="64">
        <f t="shared" ref="BL428:BL434" si="83">IFERROR(W428*I428/H428,"0")</f>
        <v>63.28571428571427</v>
      </c>
      <c r="BM428" s="64">
        <f t="shared" ref="BM428:BM434" si="84">IFERROR(X428*I428/H428,"0")</f>
        <v>66.449999999999989</v>
      </c>
      <c r="BN428" s="64">
        <f t="shared" ref="BN428:BN434" si="85">IFERROR(1/J428*(W428/H428),"0")</f>
        <v>9.1575091575091569E-2</v>
      </c>
      <c r="BO428" s="64">
        <f t="shared" ref="BO428:BO434" si="86">IFERROR(1/J428*(X428/H428),"0")</f>
        <v>9.6153846153846145E-2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9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14.285714285714285</v>
      </c>
      <c r="X435" s="382">
        <f>IFERROR(X428/H428,"0")+IFERROR(X429/H429,"0")+IFERROR(X430/H430,"0")+IFERROR(X431/H431,"0")+IFERROR(X432/H432,"0")+IFERROR(X433/H433,"0")+IFERROR(X434/H434,"0")</f>
        <v>15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0.11295000000000001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60</v>
      </c>
      <c r="X436" s="382">
        <f>IFERROR(SUM(X428:X434),"0")</f>
        <v>63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2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61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61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8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61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hidden="1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10</v>
      </c>
      <c r="X466" s="381">
        <f t="shared" si="87"/>
        <v>10.56</v>
      </c>
      <c r="Y466" s="36">
        <f t="shared" si="88"/>
        <v>2.392E-2</v>
      </c>
      <c r="Z466" s="56"/>
      <c r="AA466" s="57"/>
      <c r="AE466" s="64"/>
      <c r="BB466" s="323" t="s">
        <v>1</v>
      </c>
      <c r="BL466" s="64">
        <f t="shared" si="89"/>
        <v>10.681818181818182</v>
      </c>
      <c r="BM466" s="64">
        <f t="shared" si="90"/>
        <v>11.28</v>
      </c>
      <c r="BN466" s="64">
        <f t="shared" si="91"/>
        <v>1.8210955710955712E-2</v>
      </c>
      <c r="BO466" s="64">
        <f t="shared" si="92"/>
        <v>1.9230769230769232E-2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4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4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1.8939393939393938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2.392E-2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10</v>
      </c>
      <c r="X474" s="382">
        <f>IFERROR(SUM(X461:X472),"0")</f>
        <v>10.56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210</v>
      </c>
      <c r="X476" s="381">
        <f>IFERROR(IF(W476="",0,CEILING((W476/$H476),1)*$H476),"")</f>
        <v>211.20000000000002</v>
      </c>
      <c r="Y476" s="36">
        <f>IFERROR(IF(X476=0,"",ROUNDUP(X476/H476,0)*0.01196),"")</f>
        <v>0.47839999999999999</v>
      </c>
      <c r="Z476" s="56"/>
      <c r="AA476" s="57"/>
      <c r="AE476" s="64"/>
      <c r="BB476" s="330" t="s">
        <v>1</v>
      </c>
      <c r="BL476" s="64">
        <f>IFERROR(W476*I476/H476,"0")</f>
        <v>224.31818181818178</v>
      </c>
      <c r="BM476" s="64">
        <f>IFERROR(X476*I476/H476,"0")</f>
        <v>225.60000000000002</v>
      </c>
      <c r="BN476" s="64">
        <f>IFERROR(1/J476*(W476/H476),"0")</f>
        <v>0.38243006993006995</v>
      </c>
      <c r="BO476" s="64">
        <f>IFERROR(1/J476*(X476/H476),"0")</f>
        <v>0.38461538461538464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39.772727272727273</v>
      </c>
      <c r="X478" s="382">
        <f>IFERROR(X476/H476,"0")+IFERROR(X477/H477,"0")</f>
        <v>40</v>
      </c>
      <c r="Y478" s="382">
        <f>IFERROR(IF(Y476="",0,Y476),"0")+IFERROR(IF(Y477="",0,Y477),"0")</f>
        <v>0.47839999999999999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210</v>
      </c>
      <c r="X479" s="382">
        <f>IFERROR(SUM(X476:X477),"0")</f>
        <v>211.20000000000002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60</v>
      </c>
      <c r="X481" s="381">
        <f t="shared" ref="X481:X486" si="93">IFERROR(IF(W481="",0,CEILING((W481/$H481),1)*$H481),"")</f>
        <v>63.36</v>
      </c>
      <c r="Y481" s="36">
        <f>IFERROR(IF(X481=0,"",ROUNDUP(X481/H481,0)*0.01196),"")</f>
        <v>0.14352000000000001</v>
      </c>
      <c r="Z481" s="56"/>
      <c r="AA481" s="57"/>
      <c r="AE481" s="64"/>
      <c r="BB481" s="332" t="s">
        <v>1</v>
      </c>
      <c r="BL481" s="64">
        <f t="shared" ref="BL481:BL486" si="94">IFERROR(W481*I481/H481,"0")</f>
        <v>64.090909090909079</v>
      </c>
      <c r="BM481" s="64">
        <f t="shared" ref="BM481:BM486" si="95">IFERROR(X481*I481/H481,"0")</f>
        <v>67.679999999999993</v>
      </c>
      <c r="BN481" s="64">
        <f t="shared" ref="BN481:BN486" si="96">IFERROR(1/J481*(W481/H481),"0")</f>
        <v>0.10926573426573427</v>
      </c>
      <c r="BO481" s="64">
        <f t="shared" ref="BO481:BO486" si="97">IFERROR(1/J481*(X481/H481),"0")</f>
        <v>0.11538461538461539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60</v>
      </c>
      <c r="X483" s="381">
        <f t="shared" si="93"/>
        <v>63.36</v>
      </c>
      <c r="Y483" s="36">
        <f>IFERROR(IF(X483=0,"",ROUNDUP(X483/H483,0)*0.01196),"")</f>
        <v>0.14352000000000001</v>
      </c>
      <c r="Z483" s="56"/>
      <c r="AA483" s="57"/>
      <c r="AE483" s="64"/>
      <c r="BB483" s="334" t="s">
        <v>1</v>
      </c>
      <c r="BL483" s="64">
        <f t="shared" si="94"/>
        <v>64.090909090909079</v>
      </c>
      <c r="BM483" s="64">
        <f t="shared" si="95"/>
        <v>67.679999999999993</v>
      </c>
      <c r="BN483" s="64">
        <f t="shared" si="96"/>
        <v>0.10926573426573427</v>
      </c>
      <c r="BO483" s="64">
        <f t="shared" si="97"/>
        <v>0.11538461538461539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22.727272727272727</v>
      </c>
      <c r="X487" s="382">
        <f>IFERROR(X481/H481,"0")+IFERROR(X482/H482,"0")+IFERROR(X483/H483,"0")+IFERROR(X484/H484,"0")+IFERROR(X485/H485,"0")+IFERROR(X486/H486,"0")</f>
        <v>24</v>
      </c>
      <c r="Y487" s="382">
        <f>IFERROR(IF(Y481="",0,Y481),"0")+IFERROR(IF(Y482="",0,Y482),"0")+IFERROR(IF(Y483="",0,Y483),"0")+IFERROR(IF(Y484="",0,Y484),"0")+IFERROR(IF(Y485="",0,Y485),"0")+IFERROR(IF(Y486="",0,Y486),"0")</f>
        <v>0.28704000000000002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120</v>
      </c>
      <c r="X488" s="382">
        <f>IFERROR(SUM(X481:X486),"0")</f>
        <v>126.72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61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76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84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2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8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64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74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20</v>
      </c>
      <c r="X508" s="381">
        <f t="shared" si="98"/>
        <v>24</v>
      </c>
      <c r="Y508" s="36">
        <f t="shared" si="103"/>
        <v>4.3499999999999997E-2</v>
      </c>
      <c r="Z508" s="56"/>
      <c r="AA508" s="57"/>
      <c r="AE508" s="64"/>
      <c r="BB508" s="348" t="s">
        <v>1</v>
      </c>
      <c r="BL508" s="64">
        <f t="shared" si="99"/>
        <v>20.8</v>
      </c>
      <c r="BM508" s="64">
        <f t="shared" si="100"/>
        <v>24.959999999999997</v>
      </c>
      <c r="BN508" s="64">
        <f t="shared" si="101"/>
        <v>2.976190476190476E-2</v>
      </c>
      <c r="BO508" s="64">
        <f t="shared" si="102"/>
        <v>3.5714285714285712E-2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3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1.6666666666666667</v>
      </c>
      <c r="X511" s="382">
        <f>IFERROR(X502/H502,"0")+IFERROR(X503/H503,"0")+IFERROR(X504/H504,"0")+IFERROR(X505/H505,"0")+IFERROR(X506/H506,"0")+IFERROR(X507/H507,"0")+IFERROR(X508/H508,"0")+IFERROR(X509/H509,"0")+IFERROR(X510/H510,"0")</f>
        <v>2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4.3499999999999997E-2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20</v>
      </c>
      <c r="X512" s="382">
        <f>IFERROR(SUM(X502:X510),"0")</f>
        <v>24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6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1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1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40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6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1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4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30</v>
      </c>
      <c r="X524" s="381">
        <f t="shared" si="104"/>
        <v>33.6</v>
      </c>
      <c r="Y524" s="36">
        <f>IFERROR(IF(X524=0,"",ROUNDUP(X524/H524,0)*0.00753),"")</f>
        <v>6.0240000000000002E-2</v>
      </c>
      <c r="Z524" s="56"/>
      <c r="AA524" s="57"/>
      <c r="AE524" s="64"/>
      <c r="BB524" s="358" t="s">
        <v>1</v>
      </c>
      <c r="BL524" s="64">
        <f t="shared" si="105"/>
        <v>31.857142857142858</v>
      </c>
      <c r="BM524" s="64">
        <f t="shared" si="106"/>
        <v>35.68</v>
      </c>
      <c r="BN524" s="64">
        <f t="shared" si="107"/>
        <v>4.5787545787545784E-2</v>
      </c>
      <c r="BO524" s="64">
        <f t="shared" si="108"/>
        <v>5.128205128205128E-2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1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3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7.1428571428571423</v>
      </c>
      <c r="X528" s="382">
        <f>IFERROR(X522/H522,"0")+IFERROR(X523/H523,"0")+IFERROR(X524/H524,"0")+IFERROR(X525/H525,"0")+IFERROR(X526/H526,"0")+IFERROR(X527/H527,"0")</f>
        <v>8</v>
      </c>
      <c r="Y528" s="382">
        <f>IFERROR(IF(Y522="",0,Y522),"0")+IFERROR(IF(Y523="",0,Y523),"0")+IFERROR(IF(Y524="",0,Y524),"0")+IFERROR(IF(Y525="",0,Y525),"0")+IFERROR(IF(Y526="",0,Y526),"0")+IFERROR(IF(Y527="",0,Y527),"0")</f>
        <v>6.0240000000000002E-2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30</v>
      </c>
      <c r="X529" s="382">
        <f>IFERROR(SUM(X522:X527),"0")</f>
        <v>33.6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hidden="1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8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1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11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62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7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hidden="1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95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86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1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8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05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14"/>
      <c r="O545" s="561" t="s">
        <v>742</v>
      </c>
      <c r="P545" s="457"/>
      <c r="Q545" s="457"/>
      <c r="R545" s="457"/>
      <c r="S545" s="457"/>
      <c r="T545" s="457"/>
      <c r="U545" s="458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4234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4310.7000000000007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14"/>
      <c r="O546" s="561" t="s">
        <v>743</v>
      </c>
      <c r="P546" s="457"/>
      <c r="Q546" s="457"/>
      <c r="R546" s="457"/>
      <c r="S546" s="457"/>
      <c r="T546" s="457"/>
      <c r="U546" s="458"/>
      <c r="V546" s="37" t="s">
        <v>66</v>
      </c>
      <c r="W546" s="382">
        <f>IFERROR(SUM(BL22:BL542),"0")</f>
        <v>4453.526957637413</v>
      </c>
      <c r="X546" s="382">
        <f>IFERROR(SUM(BM22:BM542),"0")</f>
        <v>4535.0180000000009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14"/>
      <c r="O547" s="561" t="s">
        <v>744</v>
      </c>
      <c r="P547" s="457"/>
      <c r="Q547" s="457"/>
      <c r="R547" s="457"/>
      <c r="S547" s="457"/>
      <c r="T547" s="457"/>
      <c r="U547" s="458"/>
      <c r="V547" s="37" t="s">
        <v>745</v>
      </c>
      <c r="W547" s="38">
        <f>ROUNDUP(SUM(BN22:BN542),0)</f>
        <v>8</v>
      </c>
      <c r="X547" s="38">
        <f>ROUNDUP(SUM(BO22:BO542),0)</f>
        <v>8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14"/>
      <c r="O548" s="561" t="s">
        <v>746</v>
      </c>
      <c r="P548" s="457"/>
      <c r="Q548" s="457"/>
      <c r="R548" s="457"/>
      <c r="S548" s="457"/>
      <c r="T548" s="457"/>
      <c r="U548" s="458"/>
      <c r="V548" s="37" t="s">
        <v>66</v>
      </c>
      <c r="W548" s="382">
        <f>GrossWeightTotal+PalletQtyTotal*25</f>
        <v>4653.526957637413</v>
      </c>
      <c r="X548" s="382">
        <f>GrossWeightTotalR+PalletQtyTotalR*25</f>
        <v>4735.0180000000009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14"/>
      <c r="O549" s="561" t="s">
        <v>747</v>
      </c>
      <c r="P549" s="457"/>
      <c r="Q549" s="457"/>
      <c r="R549" s="457"/>
      <c r="S549" s="457"/>
      <c r="T549" s="457"/>
      <c r="U549" s="458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490.80600001616585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503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14"/>
      <c r="O550" s="561" t="s">
        <v>748</v>
      </c>
      <c r="P550" s="457"/>
      <c r="Q550" s="457"/>
      <c r="R550" s="457"/>
      <c r="S550" s="457"/>
      <c r="T550" s="457"/>
      <c r="U550" s="458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8.8491900000000001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33" t="s">
        <v>98</v>
      </c>
      <c r="D552" s="619"/>
      <c r="E552" s="619"/>
      <c r="F552" s="612"/>
      <c r="G552" s="433" t="s">
        <v>229</v>
      </c>
      <c r="H552" s="619"/>
      <c r="I552" s="619"/>
      <c r="J552" s="619"/>
      <c r="K552" s="619"/>
      <c r="L552" s="619"/>
      <c r="M552" s="619"/>
      <c r="N552" s="619"/>
      <c r="O552" s="619"/>
      <c r="P552" s="612"/>
      <c r="Q552" s="433" t="s">
        <v>461</v>
      </c>
      <c r="R552" s="612"/>
      <c r="S552" s="433" t="s">
        <v>522</v>
      </c>
      <c r="T552" s="619"/>
      <c r="U552" s="619"/>
      <c r="V552" s="612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73" t="s">
        <v>751</v>
      </c>
      <c r="B553" s="433" t="s">
        <v>60</v>
      </c>
      <c r="C553" s="433" t="s">
        <v>99</v>
      </c>
      <c r="D553" s="433" t="s">
        <v>107</v>
      </c>
      <c r="E553" s="433" t="s">
        <v>98</v>
      </c>
      <c r="F553" s="433" t="s">
        <v>219</v>
      </c>
      <c r="G553" s="433" t="s">
        <v>230</v>
      </c>
      <c r="H553" s="433" t="s">
        <v>237</v>
      </c>
      <c r="I553" s="433" t="s">
        <v>256</v>
      </c>
      <c r="J553" s="433" t="s">
        <v>326</v>
      </c>
      <c r="K553" s="378"/>
      <c r="L553" s="433" t="s">
        <v>356</v>
      </c>
      <c r="M553" s="378"/>
      <c r="N553" s="433" t="s">
        <v>356</v>
      </c>
      <c r="O553" s="433" t="s">
        <v>431</v>
      </c>
      <c r="P553" s="433" t="s">
        <v>448</v>
      </c>
      <c r="Q553" s="433" t="s">
        <v>462</v>
      </c>
      <c r="R553" s="433" t="s">
        <v>497</v>
      </c>
      <c r="S553" s="433" t="s">
        <v>523</v>
      </c>
      <c r="T553" s="433" t="s">
        <v>570</v>
      </c>
      <c r="U553" s="433" t="s">
        <v>596</v>
      </c>
      <c r="V553" s="433" t="s">
        <v>603</v>
      </c>
      <c r="W553" s="433" t="s">
        <v>607</v>
      </c>
      <c r="X553" s="433" t="s">
        <v>657</v>
      </c>
      <c r="AA553" s="52"/>
      <c r="AD553" s="378"/>
    </row>
    <row r="554" spans="1:30" ht="13.5" customHeight="1" thickBot="1" x14ac:dyDescent="0.25">
      <c r="A554" s="774"/>
      <c r="B554" s="434"/>
      <c r="C554" s="434"/>
      <c r="D554" s="434"/>
      <c r="E554" s="434"/>
      <c r="F554" s="434"/>
      <c r="G554" s="434"/>
      <c r="H554" s="434"/>
      <c r="I554" s="434"/>
      <c r="J554" s="434"/>
      <c r="K554" s="378"/>
      <c r="L554" s="434"/>
      <c r="M554" s="378"/>
      <c r="N554" s="434"/>
      <c r="O554" s="434"/>
      <c r="P554" s="434"/>
      <c r="Q554" s="434"/>
      <c r="R554" s="434"/>
      <c r="S554" s="434"/>
      <c r="T554" s="434"/>
      <c r="U554" s="434"/>
      <c r="V554" s="434"/>
      <c r="W554" s="434"/>
      <c r="X554" s="434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151.20000000000002</v>
      </c>
      <c r="D555" s="46">
        <f>IFERROR(X57*1,"0")+IFERROR(X58*1,"0")+IFERROR(X59*1,"0")+IFERROR(X60*1,"0")</f>
        <v>21.6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79.2</v>
      </c>
      <c r="F555" s="46">
        <f>IFERROR(X134*1,"0")+IFERROR(X135*1,"0")+IFERROR(X136*1,"0")+IFERROR(X137*1,"0")+IFERROR(X138*1,"0")</f>
        <v>67.2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1360.44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1360.44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1695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458.58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8.4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63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348.48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57.6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,67"/>
        <filter val="1,85"/>
        <filter val="1,89"/>
        <filter val="1,90"/>
        <filter val="10,00"/>
        <filter val="110,00"/>
        <filter val="119,23"/>
        <filter val="12,00"/>
        <filter val="120,00"/>
        <filter val="13,89"/>
        <filter val="14,00"/>
        <filter val="14,29"/>
        <filter val="14,81"/>
        <filter val="150,00"/>
        <filter val="160,00"/>
        <filter val="190,00"/>
        <filter val="20,00"/>
        <filter val="20,55"/>
        <filter val="210,00"/>
        <filter val="22,73"/>
        <filter val="3,00"/>
        <filter val="30,00"/>
        <filter val="360,00"/>
        <filter val="39,77"/>
        <filter val="4 234,00"/>
        <filter val="4 453,53"/>
        <filter val="4 653,53"/>
        <filter val="4,00"/>
        <filter val="4,61"/>
        <filter val="40,00"/>
        <filter val="45,24"/>
        <filter val="46,15"/>
        <filter val="48,00"/>
        <filter val="490,81"/>
        <filter val="5,13"/>
        <filter val="60,00"/>
        <filter val="64,67"/>
        <filter val="7,14"/>
        <filter val="720,00"/>
        <filter val="8"/>
        <filter val="8,00"/>
        <filter val="80,00"/>
        <filter val="820,00"/>
        <filter val="90,00"/>
        <filter val="930,00"/>
        <filter val="970,00"/>
      </filters>
    </filterColumn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O313:S313"/>
    <mergeCell ref="O107:S107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A103:N104"/>
    <mergeCell ref="O185:S18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2024-06-04T10:30:41Z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