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BBFB85-BA84-49B3-9DA1-F53FC5F0D2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O97" i="1"/>
  <c r="BN96" i="1"/>
  <c r="BL96" i="1"/>
  <c r="X96" i="1"/>
  <c r="BO96" i="1" s="1"/>
  <c r="O96" i="1"/>
  <c r="W94" i="1"/>
  <c r="W93" i="1"/>
  <c r="BN92" i="1"/>
  <c r="BL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545" i="1" s="1"/>
  <c r="W24" i="1"/>
  <c r="BN23" i="1"/>
  <c r="BL23" i="1"/>
  <c r="X23" i="1"/>
  <c r="BO23" i="1" s="1"/>
  <c r="O23" i="1"/>
  <c r="BN22" i="1"/>
  <c r="W547" i="1" s="1"/>
  <c r="BL22" i="1"/>
  <c r="X22" i="1"/>
  <c r="B555" i="1" s="1"/>
  <c r="O22" i="1"/>
  <c r="H10" i="1"/>
  <c r="A9" i="1"/>
  <c r="A10" i="1" s="1"/>
  <c r="D7" i="1"/>
  <c r="P6" i="1"/>
  <c r="O2" i="1"/>
  <c r="BO197" i="1" l="1"/>
  <c r="BM197" i="1"/>
  <c r="BO200" i="1"/>
  <c r="BM200" i="1"/>
  <c r="Y200" i="1"/>
  <c r="BO239" i="1"/>
  <c r="BM239" i="1"/>
  <c r="Y239" i="1"/>
  <c r="BO257" i="1"/>
  <c r="BM257" i="1"/>
  <c r="Y257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58" i="1"/>
  <c r="BM58" i="1"/>
  <c r="Y66" i="1"/>
  <c r="BM66" i="1"/>
  <c r="Y74" i="1"/>
  <c r="BM74" i="1"/>
  <c r="Y82" i="1"/>
  <c r="BM82" i="1"/>
  <c r="Y96" i="1"/>
  <c r="BM96" i="1"/>
  <c r="X103" i="1"/>
  <c r="Y106" i="1"/>
  <c r="BM106" i="1"/>
  <c r="Y114" i="1"/>
  <c r="BM114" i="1"/>
  <c r="Y126" i="1"/>
  <c r="BM126" i="1"/>
  <c r="Y145" i="1"/>
  <c r="BM145" i="1"/>
  <c r="X161" i="1"/>
  <c r="Y158" i="1"/>
  <c r="BM158" i="1"/>
  <c r="Y177" i="1"/>
  <c r="BM177" i="1"/>
  <c r="Y193" i="1"/>
  <c r="BM193" i="1"/>
  <c r="Y196" i="1"/>
  <c r="BM196" i="1"/>
  <c r="Y197" i="1"/>
  <c r="BO223" i="1"/>
  <c r="BM223" i="1"/>
  <c r="Y223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X235" i="1"/>
  <c r="X300" i="1"/>
  <c r="W546" i="1"/>
  <c r="W548" i="1" s="1"/>
  <c r="Y23" i="1"/>
  <c r="BM23" i="1"/>
  <c r="X35" i="1"/>
  <c r="Y29" i="1"/>
  <c r="BM29" i="1"/>
  <c r="Y33" i="1"/>
  <c r="BM33" i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2" i="1"/>
  <c r="BM92" i="1"/>
  <c r="Y92" i="1"/>
  <c r="BO102" i="1"/>
  <c r="BM102" i="1"/>
  <c r="Y102" i="1"/>
  <c r="BO112" i="1"/>
  <c r="BM112" i="1"/>
  <c r="Y112" i="1"/>
  <c r="X131" i="1"/>
  <c r="BO124" i="1"/>
  <c r="BM124" i="1"/>
  <c r="Y124" i="1"/>
  <c r="BO137" i="1"/>
  <c r="BM137" i="1"/>
  <c r="Y137" i="1"/>
  <c r="BO156" i="1"/>
  <c r="BM156" i="1"/>
  <c r="Y156" i="1"/>
  <c r="BO175" i="1"/>
  <c r="BM175" i="1"/>
  <c r="Y175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08" i="1"/>
  <c r="BM108" i="1"/>
  <c r="Y108" i="1"/>
  <c r="BO116" i="1"/>
  <c r="BM116" i="1"/>
  <c r="Y116" i="1"/>
  <c r="BO128" i="1"/>
  <c r="BM128" i="1"/>
  <c r="Y128" i="1"/>
  <c r="BO152" i="1"/>
  <c r="BM152" i="1"/>
  <c r="Y152" i="1"/>
  <c r="BO165" i="1"/>
  <c r="BM165" i="1"/>
  <c r="Y165" i="1"/>
  <c r="X202" i="1"/>
  <c r="BO181" i="1"/>
  <c r="BM181" i="1"/>
  <c r="Y181" i="1"/>
  <c r="X54" i="1"/>
  <c r="D555" i="1"/>
  <c r="E555" i="1"/>
  <c r="X93" i="1"/>
  <c r="X104" i="1"/>
  <c r="X121" i="1"/>
  <c r="F555" i="1"/>
  <c r="G555" i="1"/>
  <c r="X171" i="1"/>
  <c r="X201" i="1"/>
  <c r="Y191" i="1"/>
  <c r="BM191" i="1"/>
  <c r="Y204" i="1"/>
  <c r="BM204" i="1"/>
  <c r="BO204" i="1"/>
  <c r="X28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215" i="1"/>
  <c r="BM215" i="1"/>
  <c r="Y219" i="1"/>
  <c r="BM219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F9" i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H9" i="1"/>
  <c r="X24" i="1"/>
  <c r="X62" i="1"/>
  <c r="X87" i="1"/>
  <c r="X140" i="1"/>
  <c r="X148" i="1"/>
  <c r="H555" i="1"/>
  <c r="X160" i="1"/>
  <c r="BO157" i="1"/>
  <c r="BM157" i="1"/>
  <c r="Y157" i="1"/>
  <c r="X166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X271" i="1"/>
  <c r="BO262" i="1"/>
  <c r="BM262" i="1"/>
  <c r="Y262" i="1"/>
  <c r="BO266" i="1"/>
  <c r="BM266" i="1"/>
  <c r="Y266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73" i="1" l="1"/>
  <c r="Y519" i="1"/>
  <c r="Y364" i="1"/>
  <c r="Y345" i="1"/>
  <c r="Y425" i="1"/>
  <c r="Y305" i="1"/>
  <c r="Y178" i="1"/>
  <c r="Y300" i="1"/>
  <c r="Y252" i="1"/>
  <c r="Y235" i="1"/>
  <c r="Y201" i="1"/>
  <c r="Y210" i="1"/>
  <c r="Y120" i="1"/>
  <c r="Y259" i="1"/>
  <c r="Y220" i="1"/>
  <c r="Y536" i="1"/>
  <c r="Y409" i="1"/>
  <c r="Y403" i="1"/>
  <c r="Y283" i="1"/>
  <c r="Y271" i="1"/>
  <c r="X549" i="1"/>
  <c r="X545" i="1"/>
  <c r="X547" i="1"/>
  <c r="Y451" i="1"/>
  <c r="Y511" i="1"/>
  <c r="Y376" i="1"/>
  <c r="Y351" i="1"/>
  <c r="Y316" i="1"/>
  <c r="Y160" i="1"/>
  <c r="X546" i="1"/>
  <c r="X548" i="1" s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<sst xmlns="http://schemas.openxmlformats.org/spreadsheetml/2006/main" count="2380" uniqueCount="790">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</sst>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8" t="s">
        <v>0</v>
      </c>
      <c r="E1" s="454"/>
      <c r="F1" s="454"/>
      <c r="G1" s="12" t="s">
        <v>1</v>
      </c>
      <c r="H1" s="518" t="s">
        <v>2</v>
      </c>
      <c r="I1" s="454"/>
      <c r="J1" s="454"/>
      <c r="K1" s="454"/>
      <c r="L1" s="454"/>
      <c r="M1" s="454"/>
      <c r="N1" s="454"/>
      <c r="O1" s="454"/>
      <c r="P1" s="454"/>
      <c r="Q1" s="771" t="s">
        <v>3</v>
      </c>
      <c r="R1" s="454"/>
      <c r="S1" s="4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6" t="s">
        <v>8</v>
      </c>
      <c r="B5" s="457"/>
      <c r="C5" s="458"/>
      <c r="D5" s="428"/>
      <c r="E5" s="430"/>
      <c r="F5" s="727" t="s">
        <v>9</v>
      </c>
      <c r="G5" s="458"/>
      <c r="H5" s="428" t="s">
        <v>789</v>
      </c>
      <c r="I5" s="429"/>
      <c r="J5" s="429"/>
      <c r="K5" s="429"/>
      <c r="L5" s="430"/>
      <c r="M5" s="58"/>
      <c r="O5" s="24" t="s">
        <v>10</v>
      </c>
      <c r="P5" s="763">
        <v>45449</v>
      </c>
      <c r="Q5" s="558"/>
      <c r="S5" s="621" t="s">
        <v>11</v>
      </c>
      <c r="T5" s="414"/>
      <c r="U5" s="563" t="s">
        <v>12</v>
      </c>
      <c r="V5" s="558"/>
      <c r="AA5" s="51"/>
      <c r="AB5" s="51"/>
      <c r="AC5" s="51"/>
    </row>
    <row r="6" spans="1:30" s="373" customFormat="1" ht="24" customHeight="1" x14ac:dyDescent="0.2">
      <c r="A6" s="456" t="s">
        <v>13</v>
      </c>
      <c r="B6" s="457"/>
      <c r="C6" s="458"/>
      <c r="D6" s="694" t="s">
        <v>14</v>
      </c>
      <c r="E6" s="695"/>
      <c r="F6" s="695"/>
      <c r="G6" s="695"/>
      <c r="H6" s="695"/>
      <c r="I6" s="695"/>
      <c r="J6" s="695"/>
      <c r="K6" s="695"/>
      <c r="L6" s="558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Четверг</v>
      </c>
      <c r="Q6" s="385"/>
      <c r="S6" s="413" t="s">
        <v>16</v>
      </c>
      <c r="T6" s="414"/>
      <c r="U6" s="688" t="s">
        <v>17</v>
      </c>
      <c r="V6" s="45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9"/>
      <c r="V7" s="690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59">
        <v>0.54166666666666663</v>
      </c>
      <c r="Q8" s="417"/>
      <c r="S8" s="391"/>
      <c r="T8" s="414"/>
      <c r="U8" s="689"/>
      <c r="V8" s="690"/>
      <c r="AA8" s="51"/>
      <c r="AB8" s="51"/>
      <c r="AC8" s="51"/>
    </row>
    <row r="9" spans="1:30" s="373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5"/>
      <c r="E9" s="566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371"/>
      <c r="O9" s="26" t="s">
        <v>20</v>
      </c>
      <c r="P9" s="550"/>
      <c r="Q9" s="421"/>
      <c r="S9" s="391"/>
      <c r="T9" s="414"/>
      <c r="U9" s="691"/>
      <c r="V9" s="69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5"/>
      <c r="E10" s="566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1"/>
      <c r="Q10" s="632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7"/>
      <c r="C12" s="457"/>
      <c r="D12" s="457"/>
      <c r="E12" s="457"/>
      <c r="F12" s="457"/>
      <c r="G12" s="457"/>
      <c r="H12" s="457"/>
      <c r="I12" s="457"/>
      <c r="J12" s="457"/>
      <c r="K12" s="457"/>
      <c r="L12" s="458"/>
      <c r="M12" s="62"/>
      <c r="O12" s="24" t="s">
        <v>29</v>
      </c>
      <c r="P12" s="459"/>
      <c r="Q12" s="417"/>
      <c r="R12" s="23"/>
      <c r="T12" s="24"/>
      <c r="U12" s="454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8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7"/>
      <c r="C14" s="457"/>
      <c r="D14" s="457"/>
      <c r="E14" s="457"/>
      <c r="F14" s="457"/>
      <c r="G14" s="457"/>
      <c r="H14" s="457"/>
      <c r="I14" s="457"/>
      <c r="J14" s="457"/>
      <c r="K14" s="457"/>
      <c r="L14" s="45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7"/>
      <c r="C15" s="457"/>
      <c r="D15" s="457"/>
      <c r="E15" s="457"/>
      <c r="F15" s="457"/>
      <c r="G15" s="457"/>
      <c r="H15" s="457"/>
      <c r="I15" s="457"/>
      <c r="J15" s="457"/>
      <c r="K15" s="457"/>
      <c r="L15" s="458"/>
      <c r="M15" s="63"/>
      <c r="O15" s="453" t="s">
        <v>34</v>
      </c>
      <c r="P15" s="454"/>
      <c r="Q15" s="454"/>
      <c r="R15" s="454"/>
      <c r="S15" s="4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5"/>
      <c r="P16" s="455"/>
      <c r="Q16" s="455"/>
      <c r="R16" s="455"/>
      <c r="S16" s="45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4" t="s">
        <v>37</v>
      </c>
      <c r="D17" s="439" t="s">
        <v>38</v>
      </c>
      <c r="E17" s="483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82"/>
      <c r="Q17" s="482"/>
      <c r="R17" s="482"/>
      <c r="S17" s="483"/>
      <c r="T17" s="751" t="s">
        <v>49</v>
      </c>
      <c r="U17" s="458"/>
      <c r="V17" s="439" t="s">
        <v>50</v>
      </c>
      <c r="W17" s="439" t="s">
        <v>51</v>
      </c>
      <c r="X17" s="760" t="s">
        <v>52</v>
      </c>
      <c r="Y17" s="439" t="s">
        <v>53</v>
      </c>
      <c r="Z17" s="497" t="s">
        <v>54</v>
      </c>
      <c r="AA17" s="497" t="s">
        <v>55</v>
      </c>
      <c r="AB17" s="497" t="s">
        <v>56</v>
      </c>
      <c r="AC17" s="498"/>
      <c r="AD17" s="499"/>
      <c r="AE17" s="508"/>
      <c r="BB17" s="750" t="s">
        <v>57</v>
      </c>
    </row>
    <row r="18" spans="1:67" ht="14.25" customHeight="1" x14ac:dyDescent="0.2">
      <c r="A18" s="440"/>
      <c r="B18" s="440"/>
      <c r="C18" s="440"/>
      <c r="D18" s="484"/>
      <c r="E18" s="486"/>
      <c r="F18" s="440"/>
      <c r="G18" s="440"/>
      <c r="H18" s="440"/>
      <c r="I18" s="440"/>
      <c r="J18" s="440"/>
      <c r="K18" s="440"/>
      <c r="L18" s="440"/>
      <c r="M18" s="440"/>
      <c r="N18" s="440"/>
      <c r="O18" s="484"/>
      <c r="P18" s="485"/>
      <c r="Q18" s="485"/>
      <c r="R18" s="485"/>
      <c r="S18" s="486"/>
      <c r="T18" s="374" t="s">
        <v>58</v>
      </c>
      <c r="U18" s="374" t="s">
        <v>59</v>
      </c>
      <c r="V18" s="440"/>
      <c r="W18" s="440"/>
      <c r="X18" s="761"/>
      <c r="Y18" s="440"/>
      <c r="Z18" s="651"/>
      <c r="AA18" s="651"/>
      <c r="AB18" s="500"/>
      <c r="AC18" s="501"/>
      <c r="AD18" s="502"/>
      <c r="AE18" s="509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1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1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50</v>
      </c>
      <c r="X51" s="38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52.222222222222221</v>
      </c>
      <c r="BM51" s="64">
        <f>IFERROR(X51*I51/H51,"0")</f>
        <v>56.4</v>
      </c>
      <c r="BN51" s="64">
        <f>IFERROR(1/J51*(W51/H51),"0")</f>
        <v>8.2671957671957674E-2</v>
      </c>
      <c r="BO51" s="64">
        <f>IFERROR(1/J51*(X51/H51),"0")</f>
        <v>8.9285714285714274E-2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22.5</v>
      </c>
      <c r="X52" s="381">
        <f>IFERROR(IF(W52="",0,CEILING((W52/$H52),1)*$H52),"")</f>
        <v>24.3</v>
      </c>
      <c r="Y52" s="36">
        <f>IFERROR(IF(X52=0,"",ROUNDUP(X52/H52,0)*0.00753),"")</f>
        <v>6.7769999999999997E-2</v>
      </c>
      <c r="Z52" s="56"/>
      <c r="AA52" s="57"/>
      <c r="AE52" s="64"/>
      <c r="BB52" s="78" t="s">
        <v>1</v>
      </c>
      <c r="BL52" s="64">
        <f>IFERROR(W52*I52/H52,"0")</f>
        <v>24.166666666666664</v>
      </c>
      <c r="BM52" s="64">
        <f>IFERROR(X52*I52/H52,"0")</f>
        <v>26.099999999999998</v>
      </c>
      <c r="BN52" s="64">
        <f>IFERROR(1/J52*(W52/H52),"0")</f>
        <v>5.3418803418803409E-2</v>
      </c>
      <c r="BO52" s="64">
        <f>IFERROR(1/J52*(X52/H52),"0")</f>
        <v>5.7692307692307689E-2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12.962962962962962</v>
      </c>
      <c r="X53" s="382">
        <f>IFERROR(X51/H51,"0")+IFERROR(X52/H52,"0")</f>
        <v>14</v>
      </c>
      <c r="Y53" s="382">
        <f>IFERROR(IF(Y51="",0,Y51),"0")+IFERROR(IF(Y52="",0,Y52),"0")</f>
        <v>0.17651999999999998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72.5</v>
      </c>
      <c r="X54" s="382">
        <f>IFERROR(SUM(X51:X52),"0")</f>
        <v>78.3</v>
      </c>
      <c r="Y54" s="37"/>
      <c r="Z54" s="383"/>
      <c r="AA54" s="383"/>
    </row>
    <row r="55" spans="1:67" ht="16.5" hidden="1" customHeight="1" x14ac:dyDescent="0.25">
      <c r="A55" s="461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100</v>
      </c>
      <c r="X57" s="38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99</v>
      </c>
      <c r="X59" s="381">
        <f>IFERROR(IF(W59="",0,CEILING((W59/$H59),1)*$H59),"")</f>
        <v>99</v>
      </c>
      <c r="Y59" s="36">
        <f>IFERROR(IF(X59=0,"",ROUNDUP(X59/H59,0)*0.00937),"")</f>
        <v>0.20613999999999999</v>
      </c>
      <c r="Z59" s="56"/>
      <c r="AA59" s="57"/>
      <c r="AE59" s="64"/>
      <c r="BB59" s="81" t="s">
        <v>1</v>
      </c>
      <c r="BL59" s="64">
        <f>IFERROR(W59*I59/H59,"0")</f>
        <v>104.28000000000002</v>
      </c>
      <c r="BM59" s="64">
        <f>IFERROR(X59*I59/H59,"0")</f>
        <v>104.28000000000002</v>
      </c>
      <c r="BN59" s="64">
        <f>IFERROR(1/J59*(W59/H59),"0")</f>
        <v>0.18333333333333332</v>
      </c>
      <c r="BO59" s="64">
        <f>IFERROR(1/J59*(X59/H59),"0")</f>
        <v>0.18333333333333332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31.25925925925926</v>
      </c>
      <c r="X61" s="382">
        <f>IFERROR(X57/H57,"0")+IFERROR(X58/H58,"0")+IFERROR(X59/H59,"0")+IFERROR(X60/H60,"0")</f>
        <v>32</v>
      </c>
      <c r="Y61" s="382">
        <f>IFERROR(IF(Y57="",0,Y57),"0")+IFERROR(IF(Y58="",0,Y58),"0")+IFERROR(IF(Y59="",0,Y59),"0")+IFERROR(IF(Y60="",0,Y60),"0")</f>
        <v>0.42363999999999996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199</v>
      </c>
      <c r="X62" s="382">
        <f>IFERROR(SUM(X57:X60),"0")</f>
        <v>207</v>
      </c>
      <c r="Y62" s="37"/>
      <c r="Z62" s="383"/>
      <c r="AA62" s="383"/>
    </row>
    <row r="63" spans="1:67" ht="16.5" hidden="1" customHeight="1" x14ac:dyDescent="0.25">
      <c r="A63" s="461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20</v>
      </c>
      <c r="X65" s="381">
        <f t="shared" ref="X65:X85" si="6">IFERROR(IF(W65="",0,CEILING((W65/$H65),1)*$H65),"")</f>
        <v>22.4</v>
      </c>
      <c r="Y65" s="36">
        <f t="shared" ref="Y65:Y71" si="7">IFERROR(IF(X65=0,"",ROUNDUP(X65/H65,0)*0.02175),"")</f>
        <v>4.3499999999999997E-2</v>
      </c>
      <c r="Z65" s="56"/>
      <c r="AA65" s="57"/>
      <c r="AE65" s="64"/>
      <c r="BB65" s="83" t="s">
        <v>1</v>
      </c>
      <c r="BL65" s="64">
        <f t="shared" ref="BL65:BL85" si="8">IFERROR(W65*I65/H65,"0")</f>
        <v>20.857142857142858</v>
      </c>
      <c r="BM65" s="64">
        <f t="shared" ref="BM65:BM85" si="9">IFERROR(X65*I65/H65,"0")</f>
        <v>23.360000000000003</v>
      </c>
      <c r="BN65" s="64">
        <f t="shared" ref="BN65:BN85" si="10">IFERROR(1/J65*(W65/H65),"0")</f>
        <v>3.1887755102040817E-2</v>
      </c>
      <c r="BO65" s="64">
        <f t="shared" ref="BO65:BO85" si="11">IFERROR(1/J65*(X65/H65),"0")</f>
        <v>3.5714285714285712E-2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</v>
      </c>
      <c r="X69" s="381">
        <f t="shared" si="6"/>
        <v>21.6</v>
      </c>
      <c r="Y69" s="36">
        <f t="shared" si="7"/>
        <v>4.3499999999999997E-2</v>
      </c>
      <c r="Z69" s="56"/>
      <c r="AA69" s="57"/>
      <c r="AE69" s="64"/>
      <c r="BB69" s="87" t="s">
        <v>1</v>
      </c>
      <c r="BL69" s="64">
        <f t="shared" si="8"/>
        <v>20.888888888888886</v>
      </c>
      <c r="BM69" s="64">
        <f t="shared" si="9"/>
        <v>22.56</v>
      </c>
      <c r="BN69" s="64">
        <f t="shared" si="10"/>
        <v>3.306878306878306E-2</v>
      </c>
      <c r="BO69" s="64">
        <f t="shared" si="11"/>
        <v>3.5714285714285712E-2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20</v>
      </c>
      <c r="X74" s="381">
        <f t="shared" si="6"/>
        <v>20</v>
      </c>
      <c r="Y74" s="36">
        <f t="shared" si="12"/>
        <v>4.6850000000000003E-2</v>
      </c>
      <c r="Z74" s="56"/>
      <c r="AA74" s="57"/>
      <c r="AE74" s="64"/>
      <c r="BB74" s="92" t="s">
        <v>1</v>
      </c>
      <c r="BL74" s="64">
        <f t="shared" si="8"/>
        <v>21.200000000000003</v>
      </c>
      <c r="BM74" s="64">
        <f t="shared" si="9"/>
        <v>21.200000000000003</v>
      </c>
      <c r="BN74" s="64">
        <f t="shared" si="10"/>
        <v>4.1666666666666664E-2</v>
      </c>
      <c r="BO74" s="64">
        <f t="shared" si="11"/>
        <v>4.1666666666666664E-2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50</v>
      </c>
      <c r="X79" s="381">
        <f t="shared" si="6"/>
        <v>54</v>
      </c>
      <c r="Y79" s="36">
        <f t="shared" si="12"/>
        <v>0.11244</v>
      </c>
      <c r="Z79" s="56"/>
      <c r="AA79" s="57"/>
      <c r="AE79" s="64"/>
      <c r="BB79" s="97" t="s">
        <v>1</v>
      </c>
      <c r="BL79" s="64">
        <f t="shared" si="8"/>
        <v>52.333333333333336</v>
      </c>
      <c r="BM79" s="64">
        <f t="shared" si="9"/>
        <v>56.52</v>
      </c>
      <c r="BN79" s="64">
        <f t="shared" si="10"/>
        <v>9.2592592592592587E-2</v>
      </c>
      <c r="BO79" s="64">
        <f t="shared" si="11"/>
        <v>0.1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20</v>
      </c>
      <c r="X80" s="381">
        <f t="shared" si="6"/>
        <v>22.400000000000002</v>
      </c>
      <c r="Y80" s="36">
        <f>IFERROR(IF(X80=0,"",ROUNDUP(X80/H80,0)*0.00753),"")</f>
        <v>5.271E-2</v>
      </c>
      <c r="Z80" s="56"/>
      <c r="AA80" s="57"/>
      <c r="AE80" s="64"/>
      <c r="BB80" s="98" t="s">
        <v>1</v>
      </c>
      <c r="BL80" s="64">
        <f t="shared" si="8"/>
        <v>21.25</v>
      </c>
      <c r="BM80" s="64">
        <f t="shared" si="9"/>
        <v>23.8</v>
      </c>
      <c r="BN80" s="64">
        <f t="shared" si="10"/>
        <v>4.0064102564102561E-2</v>
      </c>
      <c r="BO80" s="64">
        <f t="shared" si="11"/>
        <v>4.4871794871794872E-2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30.462962962962962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0.40774999999999995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180</v>
      </c>
      <c r="X87" s="382">
        <f>IFERROR(SUM(X65:X85),"0")</f>
        <v>196.4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4</v>
      </c>
      <c r="X97" s="381">
        <f t="shared" si="13"/>
        <v>4.2</v>
      </c>
      <c r="Y97" s="36">
        <f>IFERROR(IF(X97=0,"",ROUNDUP(X97/H97,0)*0.00937),"")</f>
        <v>9.3699999999999999E-3</v>
      </c>
      <c r="Z97" s="56"/>
      <c r="AA97" s="57"/>
      <c r="AE97" s="64"/>
      <c r="BB97" s="109" t="s">
        <v>1</v>
      </c>
      <c r="BL97" s="64">
        <f t="shared" si="14"/>
        <v>4.2857142857142856</v>
      </c>
      <c r="BM97" s="64">
        <f t="shared" si="15"/>
        <v>4.5</v>
      </c>
      <c r="BN97" s="64">
        <f t="shared" si="16"/>
        <v>7.9365079365079361E-3</v>
      </c>
      <c r="BO97" s="64">
        <f t="shared" si="17"/>
        <v>8.3333333333333332E-3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17.5</v>
      </c>
      <c r="X101" s="381">
        <f t="shared" si="13"/>
        <v>19.599999999999998</v>
      </c>
      <c r="Y101" s="36">
        <f>IFERROR(IF(X101=0,"",ROUNDUP(X101/H101,0)*0.00753),"")</f>
        <v>5.271E-2</v>
      </c>
      <c r="Z101" s="56"/>
      <c r="AA101" s="57"/>
      <c r="AE101" s="64"/>
      <c r="BB101" s="113" t="s">
        <v>1</v>
      </c>
      <c r="BL101" s="64">
        <f t="shared" si="14"/>
        <v>19.3</v>
      </c>
      <c r="BM101" s="64">
        <f t="shared" si="15"/>
        <v>21.616</v>
      </c>
      <c r="BN101" s="64">
        <f t="shared" si="16"/>
        <v>4.0064102564102561E-2</v>
      </c>
      <c r="BO101" s="64">
        <f t="shared" si="17"/>
        <v>4.4871794871794872E-2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7.2023809523809526</v>
      </c>
      <c r="X103" s="382">
        <f>IFERROR(X96/H96,"0")+IFERROR(X97/H97,"0")+IFERROR(X98/H98,"0")+IFERROR(X99/H99,"0")+IFERROR(X100/H100,"0")+IFERROR(X101/H101,"0")+IFERROR(X102/H102,"0")</f>
        <v>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6.2079999999999996E-2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21.5</v>
      </c>
      <c r="X104" s="382">
        <f>IFERROR(SUM(X96:X102),"0")</f>
        <v>23.799999999999997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40</v>
      </c>
      <c r="X106" s="381">
        <f t="shared" ref="X106:X119" si="18">IFERROR(IF(W106="",0,CEILING((W106/$H106),1)*$H106),"")</f>
        <v>42</v>
      </c>
      <c r="Y106" s="36">
        <f>IFERROR(IF(X106=0,"",ROUNDUP(X106/H106,0)*0.02175),"")</f>
        <v>0.10874999999999999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42.685714285714283</v>
      </c>
      <c r="BM106" s="64">
        <f t="shared" ref="BM106:BM119" si="20">IFERROR(X106*I106/H106,"0")</f>
        <v>44.82</v>
      </c>
      <c r="BN106" s="64">
        <f t="shared" ref="BN106:BN119" si="21">IFERROR(1/J106*(W106/H106),"0")</f>
        <v>8.5034013605442174E-2</v>
      </c>
      <c r="BO106" s="64">
        <f t="shared" ref="BO106:BO119" si="22">IFERROR(1/J106*(X106/H106),"0")</f>
        <v>8.9285714285714274E-2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16.5</v>
      </c>
      <c r="X110" s="381">
        <f t="shared" si="18"/>
        <v>18.48</v>
      </c>
      <c r="Y110" s="36">
        <f>IFERROR(IF(X110=0,"",ROUNDUP(X110/H110,0)*0.00753),"")</f>
        <v>5.271E-2</v>
      </c>
      <c r="Z110" s="56"/>
      <c r="AA110" s="57"/>
      <c r="AE110" s="64"/>
      <c r="BB110" s="119" t="s">
        <v>1</v>
      </c>
      <c r="BL110" s="64">
        <f t="shared" si="19"/>
        <v>18.299999999999997</v>
      </c>
      <c r="BM110" s="64">
        <f t="shared" si="20"/>
        <v>20.495999999999999</v>
      </c>
      <c r="BN110" s="64">
        <f t="shared" si="21"/>
        <v>4.0064102564102561E-2</v>
      </c>
      <c r="BO110" s="64">
        <f t="shared" si="22"/>
        <v>4.4871794871794872E-2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3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4.5</v>
      </c>
      <c r="X112" s="381">
        <f t="shared" si="18"/>
        <v>5.4</v>
      </c>
      <c r="Y112" s="36">
        <f>IFERROR(IF(X112=0,"",ROUNDUP(X112/H112,0)*0.00753),"")</f>
        <v>1.506E-2</v>
      </c>
      <c r="Z112" s="56"/>
      <c r="AA112" s="57"/>
      <c r="AE112" s="64"/>
      <c r="BB112" s="121" t="s">
        <v>1</v>
      </c>
      <c r="BL112" s="64">
        <f t="shared" si="19"/>
        <v>4.9533333333333331</v>
      </c>
      <c r="BM112" s="64">
        <f t="shared" si="20"/>
        <v>5.944</v>
      </c>
      <c r="BN112" s="64">
        <f t="shared" si="21"/>
        <v>1.0683760683760682E-2</v>
      </c>
      <c r="BO112" s="64">
        <f t="shared" si="22"/>
        <v>1.282051282051282E-2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12.678571428571429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0.17651999999999998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61</v>
      </c>
      <c r="X121" s="382">
        <f>IFERROR(SUM(X106:X119),"0")</f>
        <v>65.88000000000001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1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130</v>
      </c>
      <c r="X135" s="381">
        <f>IFERROR(IF(W135="",0,CEILING((W135/$H135),1)*$H135),"")</f>
        <v>134.4</v>
      </c>
      <c r="Y135" s="36">
        <f>IFERROR(IF(X135=0,"",ROUNDUP(X135/H135,0)*0.02175),"")</f>
        <v>0.34799999999999998</v>
      </c>
      <c r="Z135" s="56"/>
      <c r="AA135" s="57"/>
      <c r="AE135" s="64"/>
      <c r="BB135" s="137" t="s">
        <v>1</v>
      </c>
      <c r="BL135" s="64">
        <f>IFERROR(W135*I135/H135,"0")</f>
        <v>138.63571428571427</v>
      </c>
      <c r="BM135" s="64">
        <f>IFERROR(X135*I135/H135,"0")</f>
        <v>143.328</v>
      </c>
      <c r="BN135" s="64">
        <f>IFERROR(1/J135*(W135/H135),"0")</f>
        <v>0.27636054421768708</v>
      </c>
      <c r="BO135" s="64">
        <f>IFERROR(1/J135*(X135/H135),"0")</f>
        <v>0.2857142857142857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9</v>
      </c>
      <c r="X137" s="381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18.80952380952381</v>
      </c>
      <c r="X139" s="382">
        <f>IFERROR(X134/H134,"0")+IFERROR(X135/H135,"0")+IFERROR(X136/H136,"0")+IFERROR(X137/H137,"0")+IFERROR(X138/H138,"0")</f>
        <v>20</v>
      </c>
      <c r="Y139" s="382">
        <f>IFERROR(IF(Y134="",0,Y134),"0")+IFERROR(IF(Y135="",0,Y135),"0")+IFERROR(IF(Y136="",0,Y136),"0")+IFERROR(IF(Y137="",0,Y137),"0")+IFERROR(IF(Y138="",0,Y138),"0")</f>
        <v>0.37811999999999996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139</v>
      </c>
      <c r="X140" s="382">
        <f>IFERROR(SUM(X134:X138),"0")</f>
        <v>145.20000000000002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1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1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10.5</v>
      </c>
      <c r="X154" s="381">
        <f t="shared" si="29"/>
        <v>10.5</v>
      </c>
      <c r="Y154" s="36">
        <f>IFERROR(IF(X154=0,"",ROUNDUP(X154/H154,0)*0.00502),"")</f>
        <v>2.5100000000000001E-2</v>
      </c>
      <c r="Z154" s="56"/>
      <c r="AA154" s="57"/>
      <c r="AE154" s="64"/>
      <c r="BB154" s="147" t="s">
        <v>1</v>
      </c>
      <c r="BL154" s="64">
        <f t="shared" si="30"/>
        <v>11.149999999999999</v>
      </c>
      <c r="BM154" s="64">
        <f t="shared" si="31"/>
        <v>11.149999999999999</v>
      </c>
      <c r="BN154" s="64">
        <f t="shared" si="32"/>
        <v>2.1367521367521368E-2</v>
      </c>
      <c r="BO154" s="64">
        <f t="shared" si="33"/>
        <v>2.1367521367521368E-2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</v>
      </c>
      <c r="X160" s="382">
        <f>IFERROR(X151/H151,"0")+IFERROR(X152/H152,"0")+IFERROR(X153/H153,"0")+IFERROR(X154/H154,"0")+IFERROR(X155/H155,"0")+IFERROR(X156/H156,"0")+IFERROR(X157/H157,"0")+IFERROR(X158/H158,"0")+IFERROR(X159/H159,"0")</f>
        <v>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2.5100000000000001E-2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10.5</v>
      </c>
      <c r="X161" s="382">
        <f>IFERROR(SUM(X151:X159),"0")</f>
        <v>10.5</v>
      </c>
      <c r="Y161" s="37"/>
      <c r="Z161" s="383"/>
      <c r="AA161" s="383"/>
    </row>
    <row r="162" spans="1:67" ht="16.5" hidden="1" customHeight="1" x14ac:dyDescent="0.25">
      <c r="A162" s="461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27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9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8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1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2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1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10.5</v>
      </c>
      <c r="X223" s="381">
        <f>IFERROR(IF(W223="",0,CEILING((W223/$H223),1)*$H223),"")</f>
        <v>10.5</v>
      </c>
      <c r="Y223" s="36">
        <f>IFERROR(IF(X223=0,"",ROUNDUP(X223/H223,0)*0.00502),"")</f>
        <v>2.5100000000000001E-2</v>
      </c>
      <c r="Z223" s="56"/>
      <c r="AA223" s="57"/>
      <c r="AE223" s="64"/>
      <c r="BB223" s="193" t="s">
        <v>1</v>
      </c>
      <c r="BL223" s="64">
        <f>IFERROR(W223*I223/H223,"0")</f>
        <v>11</v>
      </c>
      <c r="BM223" s="64">
        <f>IFERROR(X223*I223/H223,"0")</f>
        <v>11</v>
      </c>
      <c r="BN223" s="64">
        <f>IFERROR(1/J223*(W223/H223),"0")</f>
        <v>2.1367521367521368E-2</v>
      </c>
      <c r="BO223" s="64">
        <f>IFERROR(1/J223*(X223/H223),"0")</f>
        <v>2.1367521367521368E-2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5</v>
      </c>
      <c r="X225" s="382">
        <f>IFERROR(X223/H223,"0")+IFERROR(X224/H224,"0")</f>
        <v>5</v>
      </c>
      <c r="Y225" s="382">
        <f>IFERROR(IF(Y223="",0,Y223),"0")+IFERROR(IF(Y224="",0,Y224),"0")</f>
        <v>2.5100000000000001E-2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10.5</v>
      </c>
      <c r="X226" s="382">
        <f>IFERROR(SUM(X223:X224),"0")</f>
        <v>10.5</v>
      </c>
      <c r="Y226" s="37"/>
      <c r="Z226" s="383"/>
      <c r="AA226" s="383"/>
    </row>
    <row r="227" spans="1:67" ht="16.5" hidden="1" customHeight="1" x14ac:dyDescent="0.25">
      <c r="A227" s="461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1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50</v>
      </c>
      <c r="X239" s="381">
        <f t="shared" ref="X239:X251" si="55">IFERROR(IF(W239="",0,CEILING((W239/$H239),1)*$H239),"")</f>
        <v>54</v>
      </c>
      <c r="Y239" s="36">
        <f>IFERROR(IF(X239=0,"",ROUNDUP(X239/H239,0)*0.02175),"")</f>
        <v>0.1305</v>
      </c>
      <c r="Z239" s="56"/>
      <c r="AA239" s="57"/>
      <c r="AE239" s="64"/>
      <c r="BB239" s="201" t="s">
        <v>1</v>
      </c>
      <c r="BL239" s="64">
        <f t="shared" ref="BL239:BL251" si="56">IFERROR(W239*I239/H239,"0")</f>
        <v>53.500000000000007</v>
      </c>
      <c r="BM239" s="64">
        <f t="shared" ref="BM239:BM251" si="57">IFERROR(X239*I239/H239,"0")</f>
        <v>57.780000000000008</v>
      </c>
      <c r="BN239" s="64">
        <f t="shared" ref="BN239:BN251" si="58">IFERROR(1/J239*(W239/H239),"0")</f>
        <v>9.9206349206349201E-2</v>
      </c>
      <c r="BO239" s="64">
        <f t="shared" ref="BO239:BO251" si="59">IFERROR(1/J239*(X239/H239),"0")</f>
        <v>0.10714285714285714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5.5555555555555554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6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0.1305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50</v>
      </c>
      <c r="X253" s="382">
        <f>IFERROR(SUM(X239:X251),"0")</f>
        <v>54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10</v>
      </c>
      <c r="X256" s="381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64"/>
      <c r="BB256" s="215" t="s">
        <v>1</v>
      </c>
      <c r="BL256" s="64">
        <f>IFERROR(W256*I256/H256,"0")</f>
        <v>10.619047619047619</v>
      </c>
      <c r="BM256" s="64">
        <f>IFERROR(X256*I256/H256,"0")</f>
        <v>13.38</v>
      </c>
      <c r="BN256" s="64">
        <f>IFERROR(1/J256*(W256/H256),"0")</f>
        <v>1.5262515262515262E-2</v>
      </c>
      <c r="BO256" s="64">
        <f>IFERROR(1/J256*(X256/H256),"0")</f>
        <v>1.9230769230769232E-2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7</v>
      </c>
      <c r="X257" s="381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64"/>
      <c r="BB257" s="216" t="s">
        <v>1</v>
      </c>
      <c r="BL257" s="64">
        <f>IFERROR(W257*I257/H257,"0")</f>
        <v>7.4333333333333327</v>
      </c>
      <c r="BM257" s="64">
        <f>IFERROR(X257*I257/H257,"0")</f>
        <v>8.92</v>
      </c>
      <c r="BN257" s="64">
        <f>IFERROR(1/J257*(W257/H257),"0")</f>
        <v>1.4245014245014245E-2</v>
      </c>
      <c r="BO257" s="64">
        <f>IFERROR(1/J257*(X257/H257),"0")</f>
        <v>1.7094017094017096E-2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5.7142857142857135</v>
      </c>
      <c r="X259" s="382">
        <f>IFERROR(X255/H255,"0")+IFERROR(X256/H256,"0")+IFERROR(X257/H257,"0")+IFERROR(X258/H258,"0")</f>
        <v>7</v>
      </c>
      <c r="Y259" s="382">
        <f>IFERROR(IF(Y255="",0,Y255),"0")+IFERROR(IF(Y256="",0,Y256),"0")+IFERROR(IF(Y257="",0,Y257),"0")+IFERROR(IF(Y258="",0,Y258),"0")</f>
        <v>4.267E-2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17</v>
      </c>
      <c r="X260" s="382">
        <f>IFERROR(SUM(X255:X258),"0")</f>
        <v>21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100</v>
      </c>
      <c r="X262" s="381">
        <f t="shared" ref="X262:X270" si="61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107.15384615384616</v>
      </c>
      <c r="BM262" s="64">
        <f t="shared" ref="BM262:BM270" si="63">IFERROR(X262*I262/H262,"0")</f>
        <v>108.65400000000001</v>
      </c>
      <c r="BN262" s="64">
        <f t="shared" ref="BN262:BN270" si="64">IFERROR(1/J262*(W262/H262),"0")</f>
        <v>0.22893772893772893</v>
      </c>
      <c r="BO262" s="64">
        <f t="shared" ref="BO262:BO270" si="65">IFERROR(1/J262*(X262/H262),"0")</f>
        <v>0.23214285714285712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82">
        <f>IFERROR(X262/H262,"0")+IFERROR(X263/H263,"0")+IFERROR(X264/H264,"0")+IFERROR(X265/H265,"0")+IFERROR(X266/H266,"0")+IFERROR(X267/H267,"0")+IFERROR(X268/H268,"0")+IFERROR(X269/H269,"0")+IFERROR(X270/H270,"0")</f>
        <v>13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100</v>
      </c>
      <c r="X272" s="382">
        <f>IFERROR(SUM(X262:X270),"0")</f>
        <v>101.39999999999999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2.64</v>
      </c>
      <c r="X280" s="381">
        <f>IFERROR(IF(W280="",0,CEILING((W280/$H280),1)*$H280),"")</f>
        <v>3.04</v>
      </c>
      <c r="Y280" s="36">
        <f>IFERROR(IF(X280=0,"",ROUNDUP(X280/H280,0)*0.00753),"")</f>
        <v>7.5300000000000002E-3</v>
      </c>
      <c r="Z280" s="56"/>
      <c r="AA280" s="57"/>
      <c r="AE280" s="64"/>
      <c r="BB280" s="230" t="s">
        <v>1</v>
      </c>
      <c r="BL280" s="64">
        <f>IFERROR(W280*I280/H280,"0")</f>
        <v>2.8484210526315792</v>
      </c>
      <c r="BM280" s="64">
        <f>IFERROR(X280*I280/H280,"0")</f>
        <v>3.28</v>
      </c>
      <c r="BN280" s="64">
        <f>IFERROR(1/J280*(W280/H280),"0")</f>
        <v>5.566801619433198E-3</v>
      </c>
      <c r="BO280" s="64">
        <f>IFERROR(1/J280*(X280/H280),"0")</f>
        <v>6.41025641025641E-3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9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5.3999999999999986</v>
      </c>
      <c r="X282" s="381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6.1411764705882339</v>
      </c>
      <c r="BM282" s="64">
        <f>IFERROR(X282*I282/H282,"0")</f>
        <v>8.6999999999999993</v>
      </c>
      <c r="BN282" s="64">
        <f>IFERROR(1/J282*(W282/H282),"0")</f>
        <v>1.357466063348416E-2</v>
      </c>
      <c r="BO282" s="64">
        <f>IFERROR(1/J282*(X282/H282),"0")</f>
        <v>1.9230769230769232E-2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2.9860681114551078</v>
      </c>
      <c r="X283" s="382">
        <f>IFERROR(X280/H280,"0")+IFERROR(X281/H281,"0")+IFERROR(X282/H282,"0")</f>
        <v>4</v>
      </c>
      <c r="Y283" s="382">
        <f>IFERROR(IF(Y280="",0,Y280),"0")+IFERROR(IF(Y281="",0,Y281),"0")+IFERROR(IF(Y282="",0,Y282),"0")</f>
        <v>3.0120000000000001E-2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8.0399999999999991</v>
      </c>
      <c r="X284" s="382">
        <f>IFERROR(SUM(X280:X282),"0")</f>
        <v>10.69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1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1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10.5</v>
      </c>
      <c r="X315" s="381">
        <f>IFERROR(IF(W315="",0,CEILING((W315/$H315),1)*$H315),"")</f>
        <v>10.5</v>
      </c>
      <c r="Y315" s="36">
        <f>IFERROR(IF(X315=0,"",ROUNDUP(X315/H315,0)*0.00753),"")</f>
        <v>3.7650000000000003E-2</v>
      </c>
      <c r="Z315" s="56"/>
      <c r="AA315" s="57"/>
      <c r="AE315" s="64"/>
      <c r="BB315" s="248" t="s">
        <v>1</v>
      </c>
      <c r="BL315" s="64">
        <f>IFERROR(W315*I315/H315,"0")</f>
        <v>11.799999999999999</v>
      </c>
      <c r="BM315" s="64">
        <f>IFERROR(X315*I315/H315,"0")</f>
        <v>11.799999999999999</v>
      </c>
      <c r="BN315" s="64">
        <f>IFERROR(1/J315*(W315/H315),"0")</f>
        <v>3.2051282051282048E-2</v>
      </c>
      <c r="BO315" s="64">
        <f>IFERROR(1/J315*(X315/H315),"0")</f>
        <v>3.2051282051282048E-2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5</v>
      </c>
      <c r="X316" s="382">
        <f>IFERROR(X313/H313,"0")+IFERROR(X314/H314,"0")+IFERROR(X315/H315,"0")</f>
        <v>5</v>
      </c>
      <c r="Y316" s="382">
        <f>IFERROR(IF(Y313="",0,Y313),"0")+IFERROR(IF(Y314="",0,Y314),"0")+IFERROR(IF(Y315="",0,Y315),"0")</f>
        <v>3.7650000000000003E-2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10.5</v>
      </c>
      <c r="X317" s="382">
        <f>IFERROR(SUM(X313:X315),"0")</f>
        <v>10.5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1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8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200</v>
      </c>
      <c r="X331" s="381">
        <f t="shared" si="71"/>
        <v>210</v>
      </c>
      <c r="Y331" s="36">
        <f>IFERROR(IF(X331=0,"",ROUNDUP(X331/H331,0)*0.02175),"")</f>
        <v>0.30449999999999999</v>
      </c>
      <c r="Z331" s="56"/>
      <c r="AA331" s="57"/>
      <c r="AE331" s="64"/>
      <c r="BB331" s="253" t="s">
        <v>1</v>
      </c>
      <c r="BL331" s="64">
        <f t="shared" si="72"/>
        <v>206.4</v>
      </c>
      <c r="BM331" s="64">
        <f t="shared" si="73"/>
        <v>216.72</v>
      </c>
      <c r="BN331" s="64">
        <f t="shared" si="74"/>
        <v>0.27777777777777779</v>
      </c>
      <c r="BO331" s="64">
        <f t="shared" si="75"/>
        <v>0.29166666666666663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300</v>
      </c>
      <c r="X334" s="381">
        <f t="shared" si="71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 t="shared" si="72"/>
        <v>309.60000000000002</v>
      </c>
      <c r="BM334" s="64">
        <f t="shared" si="73"/>
        <v>309.60000000000002</v>
      </c>
      <c r="BN334" s="64">
        <f t="shared" si="74"/>
        <v>0.41666666666666663</v>
      </c>
      <c r="BO334" s="64">
        <f t="shared" si="75"/>
        <v>0.41666666666666663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80</v>
      </c>
      <c r="X338" s="382">
        <f>IFERROR(X329/H329,"0")+IFERROR(X330/H330,"0")+IFERROR(X331/H331,"0")+IFERROR(X332/H332,"0")+IFERROR(X333/H333,"0")+IFERROR(X334/H334,"0")+IFERROR(X335/H335,"0")+IFERROR(X336/H336,"0")+IFERROR(X337/H337,"0")</f>
        <v>81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1.7617499999999997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1200</v>
      </c>
      <c r="X339" s="382">
        <f>IFERROR(SUM(X329:X337),"0")</f>
        <v>1215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430</v>
      </c>
      <c r="X341" s="381">
        <f>IFERROR(IF(W341="",0,CEILING((W341/$H341),1)*$H341),"")</f>
        <v>435</v>
      </c>
      <c r="Y341" s="36">
        <f>IFERROR(IF(X341=0,"",ROUNDUP(X341/H341,0)*0.02175),"")</f>
        <v>0.63074999999999992</v>
      </c>
      <c r="Z341" s="56"/>
      <c r="AA341" s="57"/>
      <c r="AE341" s="64"/>
      <c r="BB341" s="260" t="s">
        <v>1</v>
      </c>
      <c r="BL341" s="64">
        <f>IFERROR(W341*I341/H341,"0")</f>
        <v>443.76000000000005</v>
      </c>
      <c r="BM341" s="64">
        <f>IFERROR(X341*I341/H341,"0")</f>
        <v>448.92</v>
      </c>
      <c r="BN341" s="64">
        <f>IFERROR(1/J341*(W341/H341),"0")</f>
        <v>0.59722222222222221</v>
      </c>
      <c r="BO341" s="64">
        <f>IFERROR(1/J341*(X341/H341),"0")</f>
        <v>0.60416666666666663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28.666666666666668</v>
      </c>
      <c r="X345" s="382">
        <f>IFERROR(X341/H341,"0")+IFERROR(X342/H342,"0")+IFERROR(X343/H343,"0")+IFERROR(X344/H344,"0")</f>
        <v>29</v>
      </c>
      <c r="Y345" s="382">
        <f>IFERROR(IF(Y341="",0,Y341),"0")+IFERROR(IF(Y342="",0,Y342),"0")+IFERROR(IF(Y343="",0,Y343),"0")+IFERROR(IF(Y344="",0,Y344),"0")</f>
        <v>0.63074999999999992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430</v>
      </c>
      <c r="X346" s="382">
        <f>IFERROR(SUM(X341:X344),"0")</f>
        <v>435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30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1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600</v>
      </c>
      <c r="X359" s="381">
        <f>IFERROR(IF(W359="",0,CEILING((W359/$H359),1)*$H359),"")</f>
        <v>600</v>
      </c>
      <c r="Y359" s="36">
        <f>IFERROR(IF(X359=0,"",ROUNDUP(X359/H359,0)*0.02175),"")</f>
        <v>1.0874999999999999</v>
      </c>
      <c r="Z359" s="56"/>
      <c r="AA359" s="57"/>
      <c r="AE359" s="64"/>
      <c r="BB359" s="268" t="s">
        <v>1</v>
      </c>
      <c r="BL359" s="64">
        <f>IFERROR(W359*I359/H359,"0")</f>
        <v>624</v>
      </c>
      <c r="BM359" s="64">
        <f>IFERROR(X359*I359/H359,"0")</f>
        <v>624</v>
      </c>
      <c r="BN359" s="64">
        <f>IFERROR(1/J359*(W359/H359),"0")</f>
        <v>0.89285714285714279</v>
      </c>
      <c r="BO359" s="64">
        <f>IFERROR(1/J359*(X359/H359),"0")</f>
        <v>0.89285714285714279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180</v>
      </c>
      <c r="X363" s="381">
        <f>IFERROR(IF(W363="",0,CEILING((W363/$H363),1)*$H363),"")</f>
        <v>180</v>
      </c>
      <c r="Y363" s="36">
        <f>IFERROR(IF(X363=0,"",ROUNDUP(X363/H363,0)*0.00937),"")</f>
        <v>0.42164999999999997</v>
      </c>
      <c r="Z363" s="56"/>
      <c r="AA363" s="57"/>
      <c r="AE363" s="64"/>
      <c r="BB363" s="272" t="s">
        <v>1</v>
      </c>
      <c r="BL363" s="64">
        <f>IFERROR(W363*I363/H363,"0")</f>
        <v>189.45</v>
      </c>
      <c r="BM363" s="64">
        <f>IFERROR(X363*I363/H363,"0")</f>
        <v>189.45</v>
      </c>
      <c r="BN363" s="64">
        <f>IFERROR(1/J363*(W363/H363),"0")</f>
        <v>0.375</v>
      </c>
      <c r="BO363" s="64">
        <f>IFERROR(1/J363*(X363/H363),"0")</f>
        <v>0.375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95</v>
      </c>
      <c r="X364" s="382">
        <f>IFERROR(X359/H359,"0")+IFERROR(X360/H360,"0")+IFERROR(X361/H361,"0")+IFERROR(X362/H362,"0")+IFERROR(X363/H363,"0")</f>
        <v>95</v>
      </c>
      <c r="Y364" s="382">
        <f>IFERROR(IF(Y359="",0,Y359),"0")+IFERROR(IF(Y360="",0,Y360),"0")+IFERROR(IF(Y361="",0,Y361),"0")+IFERROR(IF(Y362="",0,Y362),"0")+IFERROR(IF(Y363="",0,Y363),"0")</f>
        <v>1.50915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780</v>
      </c>
      <c r="X365" s="382">
        <f>IFERROR(SUM(X359:X363),"0")</f>
        <v>780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20</v>
      </c>
      <c r="X367" s="381">
        <f>IFERROR(IF(W367="",0,CEILING((W367/$H367),1)*$H367),"")</f>
        <v>21.9</v>
      </c>
      <c r="Y367" s="36">
        <f>IFERROR(IF(X367=0,"",ROUNDUP(X367/H367,0)*0.00753),"")</f>
        <v>3.7650000000000003E-2</v>
      </c>
      <c r="Z367" s="56"/>
      <c r="AA367" s="57"/>
      <c r="AE367" s="64"/>
      <c r="BB367" s="273" t="s">
        <v>1</v>
      </c>
      <c r="BL367" s="64">
        <f>IFERROR(W367*I367/H367,"0")</f>
        <v>20.913242009132418</v>
      </c>
      <c r="BM367" s="64">
        <f>IFERROR(X367*I367/H367,"0")</f>
        <v>22.9</v>
      </c>
      <c r="BN367" s="64">
        <f>IFERROR(1/J367*(W367/H367),"0")</f>
        <v>2.9270577215782696E-2</v>
      </c>
      <c r="BO367" s="64">
        <f>IFERROR(1/J367*(X367/H367),"0")</f>
        <v>3.2051282051282048E-2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4.5662100456621006</v>
      </c>
      <c r="X369" s="382">
        <f>IFERROR(X367/H367,"0")+IFERROR(X368/H368,"0")</f>
        <v>5</v>
      </c>
      <c r="Y369" s="382">
        <f>IFERROR(IF(Y367="",0,Y367),"0")+IFERROR(IF(Y368="",0,Y368),"0")</f>
        <v>3.7650000000000003E-2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20</v>
      </c>
      <c r="X370" s="382">
        <f>IFERROR(SUM(X367:X368),"0")</f>
        <v>21.9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600</v>
      </c>
      <c r="X372" s="381">
        <f>IFERROR(IF(W372="",0,CEILING((W372/$H372),1)*$H372),"")</f>
        <v>600.6</v>
      </c>
      <c r="Y372" s="36">
        <f>IFERROR(IF(X372=0,"",ROUNDUP(X372/H372,0)*0.02175),"")</f>
        <v>1.67475</v>
      </c>
      <c r="Z372" s="56"/>
      <c r="AA372" s="57"/>
      <c r="AE372" s="64"/>
      <c r="BB372" s="275" t="s">
        <v>1</v>
      </c>
      <c r="BL372" s="64">
        <f>IFERROR(W372*I372/H372,"0")</f>
        <v>643.38461538461547</v>
      </c>
      <c r="BM372" s="64">
        <f>IFERROR(X372*I372/H372,"0")</f>
        <v>644.02800000000002</v>
      </c>
      <c r="BN372" s="64">
        <f>IFERROR(1/J372*(W372/H372),"0")</f>
        <v>1.3736263736263734</v>
      </c>
      <c r="BO372" s="64">
        <f>IFERROR(1/J372*(X372/H372),"0")</f>
        <v>1.375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76.92307692307692</v>
      </c>
      <c r="X376" s="382">
        <f>IFERROR(X372/H372,"0")+IFERROR(X373/H373,"0")+IFERROR(X374/H374,"0")+IFERROR(X375/H375,"0")</f>
        <v>77</v>
      </c>
      <c r="Y376" s="382">
        <f>IFERROR(IF(Y372="",0,Y372),"0")+IFERROR(IF(Y373="",0,Y373),"0")+IFERROR(IF(Y374="",0,Y374),"0")+IFERROR(IF(Y375="",0,Y375),"0")</f>
        <v>1.67475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600</v>
      </c>
      <c r="X377" s="382">
        <f>IFERROR(SUM(X372:X375),"0")</f>
        <v>600.6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1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10.5</v>
      </c>
      <c r="X395" s="381">
        <f t="shared" si="76"/>
        <v>10.5</v>
      </c>
      <c r="Y395" s="36">
        <f t="shared" si="81"/>
        <v>2.5100000000000001E-2</v>
      </c>
      <c r="Z395" s="56"/>
      <c r="AA395" s="57"/>
      <c r="AE395" s="64"/>
      <c r="BB395" s="287" t="s">
        <v>1</v>
      </c>
      <c r="BL395" s="64">
        <f t="shared" si="77"/>
        <v>11.149999999999999</v>
      </c>
      <c r="BM395" s="64">
        <f t="shared" si="78"/>
        <v>11.149999999999999</v>
      </c>
      <c r="BN395" s="64">
        <f t="shared" si="79"/>
        <v>2.1367521367521368E-2</v>
      </c>
      <c r="BO395" s="64">
        <f t="shared" si="80"/>
        <v>2.1367521367521368E-2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2.5100000000000001E-2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10.5</v>
      </c>
      <c r="X404" s="382">
        <f>IFERROR(SUM(X390:X402),"0")</f>
        <v>10.5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1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1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1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1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10</v>
      </c>
      <c r="X461" s="381">
        <f t="shared" ref="X461:X472" si="87">IFERROR(IF(W461="",0,CEILING((W461/$H461),1)*$H461),"")</f>
        <v>10.56</v>
      </c>
      <c r="Y461" s="36">
        <f t="shared" ref="Y461:Y467" si="88">IFERROR(IF(X461=0,"",ROUNDUP(X461/H461,0)*0.01196),"")</f>
        <v>2.392E-2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10.681818181818182</v>
      </c>
      <c r="BM461" s="64">
        <f t="shared" ref="BM461:BM472" si="90">IFERROR(X461*I461/H461,"0")</f>
        <v>11.28</v>
      </c>
      <c r="BN461" s="64">
        <f t="shared" ref="BN461:BN472" si="91">IFERROR(1/J461*(W461/H461),"0")</f>
        <v>1.8210955710955712E-2</v>
      </c>
      <c r="BO461" s="64">
        <f t="shared" ref="BO461:BO472" si="92">IFERROR(1/J461*(X461/H461),"0")</f>
        <v>1.9230769230769232E-2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20</v>
      </c>
      <c r="X463" s="381">
        <f t="shared" si="87"/>
        <v>21.12</v>
      </c>
      <c r="Y463" s="36">
        <f t="shared" si="88"/>
        <v>4.7840000000000001E-2</v>
      </c>
      <c r="Z463" s="56"/>
      <c r="AA463" s="57"/>
      <c r="AE463" s="64"/>
      <c r="BB463" s="320" t="s">
        <v>1</v>
      </c>
      <c r="BL463" s="64">
        <f t="shared" si="89"/>
        <v>21.363636363636363</v>
      </c>
      <c r="BM463" s="64">
        <f t="shared" si="90"/>
        <v>22.56</v>
      </c>
      <c r="BN463" s="64">
        <f t="shared" si="91"/>
        <v>3.6421911421911424E-2</v>
      </c>
      <c r="BO463" s="64">
        <f t="shared" si="92"/>
        <v>3.8461538461538464E-2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5.6818181818181817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7.1760000000000004E-2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30</v>
      </c>
      <c r="X474" s="382">
        <f>IFERROR(SUM(X461:X472),"0")</f>
        <v>31.68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10</v>
      </c>
      <c r="X476" s="381">
        <f>IFERROR(IF(W476="",0,CEILING((W476/$H476),1)*$H476),"")</f>
        <v>10.56</v>
      </c>
      <c r="Y476" s="36">
        <f>IFERROR(IF(X476=0,"",ROUNDUP(X476/H476,0)*0.01196),"")</f>
        <v>2.392E-2</v>
      </c>
      <c r="Z476" s="56"/>
      <c r="AA476" s="57"/>
      <c r="AE476" s="64"/>
      <c r="BB476" s="330" t="s">
        <v>1</v>
      </c>
      <c r="BL476" s="64">
        <f>IFERROR(W476*I476/H476,"0")</f>
        <v>10.681818181818182</v>
      </c>
      <c r="BM476" s="64">
        <f>IFERROR(X476*I476/H476,"0")</f>
        <v>11.28</v>
      </c>
      <c r="BN476" s="64">
        <f>IFERROR(1/J476*(W476/H476),"0")</f>
        <v>1.8210955710955712E-2</v>
      </c>
      <c r="BO476" s="64">
        <f>IFERROR(1/J476*(X476/H476),"0")</f>
        <v>1.9230769230769232E-2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1.8939393939393938</v>
      </c>
      <c r="X478" s="382">
        <f>IFERROR(X476/H476,"0")+IFERROR(X477/H477,"0")</f>
        <v>2</v>
      </c>
      <c r="Y478" s="382">
        <f>IFERROR(IF(Y476="",0,Y476),"0")+IFERROR(IF(Y477="",0,Y477),"0")</f>
        <v>2.392E-2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10</v>
      </c>
      <c r="X479" s="382">
        <f>IFERROR(SUM(X476:X477),"0")</f>
        <v>10.56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10</v>
      </c>
      <c r="X483" s="381">
        <f t="shared" si="93"/>
        <v>10.56</v>
      </c>
      <c r="Y483" s="36">
        <f>IFERROR(IF(X483=0,"",ROUNDUP(X483/H483,0)*0.01196),"")</f>
        <v>2.392E-2</v>
      </c>
      <c r="Z483" s="56"/>
      <c r="AA483" s="57"/>
      <c r="AE483" s="64"/>
      <c r="BB483" s="334" t="s">
        <v>1</v>
      </c>
      <c r="BL483" s="64">
        <f t="shared" si="94"/>
        <v>10.681818181818182</v>
      </c>
      <c r="BM483" s="64">
        <f t="shared" si="95"/>
        <v>11.28</v>
      </c>
      <c r="BN483" s="64">
        <f t="shared" si="96"/>
        <v>1.8210955710955712E-2</v>
      </c>
      <c r="BO483" s="64">
        <f t="shared" si="97"/>
        <v>1.9230769230769232E-2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1.8939393939393938</v>
      </c>
      <c r="X487" s="382">
        <f>IFERROR(X481/H481,"0")+IFERROR(X482/H482,"0")+IFERROR(X483/H483,"0")+IFERROR(X484/H484,"0")+IFERROR(X485/H485,"0")+IFERROR(X486/H486,"0")</f>
        <v>2</v>
      </c>
      <c r="Y487" s="382">
        <f>IFERROR(IF(Y481="",0,Y481),"0")+IFERROR(IF(Y482="",0,Y482),"0")+IFERROR(IF(Y483="",0,Y483),"0")+IFERROR(IF(Y484="",0,Y484),"0")+IFERROR(IF(Y485="",0,Y485),"0")+IFERROR(IF(Y486="",0,Y486),"0")</f>
        <v>2.392E-2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10</v>
      </c>
      <c r="X488" s="382">
        <f>IFERROR(SUM(X481:X486),"0")</f>
        <v>10.56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1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6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4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4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4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6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1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40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6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4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2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7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5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6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1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8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5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1" t="s">
        <v>742</v>
      </c>
      <c r="P545" s="457"/>
      <c r="Q545" s="457"/>
      <c r="R545" s="457"/>
      <c r="S545" s="457"/>
      <c r="T545" s="457"/>
      <c r="U545" s="458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3970.04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4050.97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1" t="s">
        <v>743</v>
      </c>
      <c r="P546" s="457"/>
      <c r="Q546" s="457"/>
      <c r="R546" s="457"/>
      <c r="S546" s="457"/>
      <c r="T546" s="457"/>
      <c r="U546" s="458"/>
      <c r="V546" s="37" t="s">
        <v>66</v>
      </c>
      <c r="W546" s="382">
        <f>IFERROR(SUM(BL22:BL542),"0")</f>
        <v>4157.9654713449827</v>
      </c>
      <c r="X546" s="382">
        <f>IFERROR(SUM(BM22:BM542),"0")</f>
        <v>4243.4039999999995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1" t="s">
        <v>744</v>
      </c>
      <c r="P547" s="457"/>
      <c r="Q547" s="457"/>
      <c r="R547" s="457"/>
      <c r="S547" s="457"/>
      <c r="T547" s="457"/>
      <c r="U547" s="458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1" t="s">
        <v>746</v>
      </c>
      <c r="P548" s="457"/>
      <c r="Q548" s="457"/>
      <c r="R548" s="457"/>
      <c r="S548" s="457"/>
      <c r="T548" s="457"/>
      <c r="U548" s="458"/>
      <c r="V548" s="37" t="s">
        <v>66</v>
      </c>
      <c r="W548" s="382">
        <f>GrossWeightTotal+PalletQtyTotal*25</f>
        <v>4332.9654713449827</v>
      </c>
      <c r="X548" s="382">
        <f>GrossWeightTotalR+PalletQtyTotalR*25</f>
        <v>4418.4039999999995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1" t="s">
        <v>747</v>
      </c>
      <c r="P549" s="457"/>
      <c r="Q549" s="457"/>
      <c r="R549" s="457"/>
      <c r="S549" s="457"/>
      <c r="T549" s="457"/>
      <c r="U549" s="458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455.07773418257318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468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1" t="s">
        <v>748</v>
      </c>
      <c r="P550" s="457"/>
      <c r="Q550" s="457"/>
      <c r="R550" s="457"/>
      <c r="S550" s="457"/>
      <c r="T550" s="457"/>
      <c r="U550" s="458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7.9572700000000003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3" t="s">
        <v>98</v>
      </c>
      <c r="D552" s="619"/>
      <c r="E552" s="619"/>
      <c r="F552" s="612"/>
      <c r="G552" s="433" t="s">
        <v>229</v>
      </c>
      <c r="H552" s="619"/>
      <c r="I552" s="619"/>
      <c r="J552" s="619"/>
      <c r="K552" s="619"/>
      <c r="L552" s="619"/>
      <c r="M552" s="619"/>
      <c r="N552" s="619"/>
      <c r="O552" s="619"/>
      <c r="P552" s="612"/>
      <c r="Q552" s="433" t="s">
        <v>461</v>
      </c>
      <c r="R552" s="612"/>
      <c r="S552" s="433" t="s">
        <v>522</v>
      </c>
      <c r="T552" s="619"/>
      <c r="U552" s="619"/>
      <c r="V552" s="6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3" t="s">
        <v>60</v>
      </c>
      <c r="C553" s="433" t="s">
        <v>99</v>
      </c>
      <c r="D553" s="433" t="s">
        <v>107</v>
      </c>
      <c r="E553" s="433" t="s">
        <v>98</v>
      </c>
      <c r="F553" s="433" t="s">
        <v>219</v>
      </c>
      <c r="G553" s="433" t="s">
        <v>230</v>
      </c>
      <c r="H553" s="433" t="s">
        <v>237</v>
      </c>
      <c r="I553" s="433" t="s">
        <v>256</v>
      </c>
      <c r="J553" s="433" t="s">
        <v>326</v>
      </c>
      <c r="K553" s="378"/>
      <c r="L553" s="433" t="s">
        <v>356</v>
      </c>
      <c r="M553" s="378"/>
      <c r="N553" s="433" t="s">
        <v>356</v>
      </c>
      <c r="O553" s="433" t="s">
        <v>431</v>
      </c>
      <c r="P553" s="433" t="s">
        <v>448</v>
      </c>
      <c r="Q553" s="433" t="s">
        <v>462</v>
      </c>
      <c r="R553" s="433" t="s">
        <v>497</v>
      </c>
      <c r="S553" s="433" t="s">
        <v>523</v>
      </c>
      <c r="T553" s="433" t="s">
        <v>570</v>
      </c>
      <c r="U553" s="433" t="s">
        <v>596</v>
      </c>
      <c r="V553" s="433" t="s">
        <v>603</v>
      </c>
      <c r="W553" s="433" t="s">
        <v>607</v>
      </c>
      <c r="X553" s="433" t="s">
        <v>657</v>
      </c>
      <c r="AA553" s="52"/>
      <c r="AD553" s="378"/>
    </row>
    <row r="554" spans="1:30" ht="13.5" customHeight="1" thickBot="1" x14ac:dyDescent="0.25">
      <c r="A554" s="774"/>
      <c r="B554" s="434"/>
      <c r="C554" s="434"/>
      <c r="D554" s="434"/>
      <c r="E554" s="434"/>
      <c r="F554" s="434"/>
      <c r="G554" s="434"/>
      <c r="H554" s="434"/>
      <c r="I554" s="434"/>
      <c r="J554" s="434"/>
      <c r="K554" s="378"/>
      <c r="L554" s="434"/>
      <c r="M554" s="378"/>
      <c r="N554" s="434"/>
      <c r="O554" s="434"/>
      <c r="P554" s="434"/>
      <c r="Q554" s="434"/>
      <c r="R554" s="434"/>
      <c r="S554" s="434"/>
      <c r="T554" s="434"/>
      <c r="U554" s="434"/>
      <c r="V554" s="434"/>
      <c r="W554" s="434"/>
      <c r="X554" s="434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78.3</v>
      </c>
      <c r="D555" s="46">
        <f>IFERROR(X57*1,"0")+IFERROR(X58*1,"0")+IFERROR(X59*1,"0")+IFERROR(X60*1,"0")</f>
        <v>207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286.08</v>
      </c>
      <c r="F555" s="46">
        <f>IFERROR(X134*1,"0")+IFERROR(X135*1,"0")+IFERROR(X136*1,"0")+IFERROR(X137*1,"0")+IFERROR(X138*1,"0")</f>
        <v>145.20000000000002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10.5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10.5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187.08999999999997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187.08999999999997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10.5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1650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1402.5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10.5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52.800000000000004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,89"/>
        <filter val="10,00"/>
        <filter val="10,50"/>
        <filter val="100,00"/>
        <filter val="12,68"/>
        <filter val="12,82"/>
        <filter val="12,96"/>
        <filter val="130,00"/>
        <filter val="139,00"/>
        <filter val="16,50"/>
        <filter val="17,00"/>
        <filter val="17,50"/>
        <filter val="18,81"/>
        <filter val="180,00"/>
        <filter val="199,00"/>
        <filter val="2,64"/>
        <filter val="2,99"/>
        <filter val="20,00"/>
        <filter val="200,00"/>
        <filter val="21,50"/>
        <filter val="22,50"/>
        <filter val="28,67"/>
        <filter val="3 970,04"/>
        <filter val="30,00"/>
        <filter val="30,46"/>
        <filter val="300,00"/>
        <filter val="31,26"/>
        <filter val="4 157,97"/>
        <filter val="4 332,97"/>
        <filter val="4,00"/>
        <filter val="4,50"/>
        <filter val="4,57"/>
        <filter val="40,00"/>
        <filter val="430,00"/>
        <filter val="455,08"/>
        <filter val="5,00"/>
        <filter val="5,40"/>
        <filter val="5,56"/>
        <filter val="5,68"/>
        <filter val="5,71"/>
        <filter val="50,00"/>
        <filter val="600,00"/>
        <filter val="61,00"/>
        <filter val="7"/>
        <filter val="7,00"/>
        <filter val="7,20"/>
        <filter val="700,00"/>
        <filter val="72,50"/>
        <filter val="76,92"/>
        <filter val="780,00"/>
        <filter val="8,04"/>
        <filter val="80,00"/>
        <filter val="9,00"/>
        <filter val="95,00"/>
        <filter val="99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