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209A89-4611-4F1F-A7F2-4CD53EFECB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W498" i="2"/>
  <c r="W497" i="2"/>
  <c r="BN496" i="2"/>
  <c r="BL496" i="2"/>
  <c r="X496" i="2"/>
  <c r="X497" i="2" s="1"/>
  <c r="O496" i="2"/>
  <c r="W494" i="2"/>
  <c r="W493" i="2"/>
  <c r="BN492" i="2"/>
  <c r="BL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M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Y194" i="2" l="1"/>
  <c r="BM194" i="2"/>
  <c r="Y492" i="2"/>
  <c r="BM492" i="2"/>
  <c r="Y496" i="2"/>
  <c r="Y497" i="2" s="1"/>
  <c r="BM496" i="2"/>
  <c r="X498" i="2"/>
  <c r="C555" i="2"/>
  <c r="X167" i="2"/>
  <c r="Y79" i="2"/>
  <c r="BO79" i="2"/>
  <c r="Y299" i="2"/>
  <c r="BO299" i="2"/>
  <c r="BM331" i="2"/>
  <c r="Y331" i="2"/>
  <c r="BO36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X172" i="2"/>
  <c r="BO169" i="2"/>
  <c r="X171" i="2"/>
  <c r="Y175" i="2"/>
  <c r="BO186" i="2"/>
  <c r="BM215" i="2"/>
  <c r="Y215" i="2"/>
  <c r="Y223" i="2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225" i="2" l="1"/>
  <c r="Y171" i="2"/>
  <c r="Y409" i="2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<sst xmlns="http://schemas.openxmlformats.org/spreadsheetml/2006/main" count="3675" uniqueCount="794">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</sst>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8" t="s">
        <v>29</v>
      </c>
      <c r="E1" s="758"/>
      <c r="F1" s="758"/>
      <c r="G1" s="14" t="s">
        <v>67</v>
      </c>
      <c r="H1" s="758" t="s">
        <v>49</v>
      </c>
      <c r="I1" s="758"/>
      <c r="J1" s="758"/>
      <c r="K1" s="758"/>
      <c r="L1" s="758"/>
      <c r="M1" s="758"/>
      <c r="N1" s="758"/>
      <c r="O1" s="758"/>
      <c r="P1" s="758"/>
      <c r="Q1" s="759" t="s">
        <v>68</v>
      </c>
      <c r="R1" s="760"/>
      <c r="S1" s="76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1"/>
      <c r="Q2" s="761"/>
      <c r="R2" s="761"/>
      <c r="S2" s="761"/>
      <c r="T2" s="761"/>
      <c r="U2" s="761"/>
      <c r="V2" s="76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1"/>
      <c r="P3" s="761"/>
      <c r="Q3" s="761"/>
      <c r="R3" s="761"/>
      <c r="S3" s="761"/>
      <c r="T3" s="761"/>
      <c r="U3" s="761"/>
      <c r="V3" s="76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40" t="s">
        <v>8</v>
      </c>
      <c r="B5" s="740"/>
      <c r="C5" s="740"/>
      <c r="D5" s="762"/>
      <c r="E5" s="762"/>
      <c r="F5" s="763" t="s">
        <v>14</v>
      </c>
      <c r="G5" s="763"/>
      <c r="H5" s="762" t="s">
        <v>793</v>
      </c>
      <c r="I5" s="762"/>
      <c r="J5" s="762"/>
      <c r="K5" s="762"/>
      <c r="L5" s="762"/>
      <c r="M5" s="70"/>
      <c r="O5" s="26" t="s">
        <v>4</v>
      </c>
      <c r="P5" s="764">
        <v>45449</v>
      </c>
      <c r="Q5" s="764"/>
      <c r="S5" s="765" t="s">
        <v>3</v>
      </c>
      <c r="T5" s="766"/>
      <c r="U5" s="767" t="s">
        <v>757</v>
      </c>
      <c r="V5" s="768"/>
      <c r="AA5" s="58"/>
      <c r="AB5" s="58"/>
      <c r="AC5" s="58"/>
    </row>
    <row r="6" spans="1:30" s="17" customFormat="1" ht="24" customHeight="1" x14ac:dyDescent="0.2">
      <c r="A6" s="740" t="s">
        <v>1</v>
      </c>
      <c r="B6" s="740"/>
      <c r="C6" s="740"/>
      <c r="D6" s="741" t="s">
        <v>770</v>
      </c>
      <c r="E6" s="741"/>
      <c r="F6" s="741"/>
      <c r="G6" s="741"/>
      <c r="H6" s="741"/>
      <c r="I6" s="741"/>
      <c r="J6" s="741"/>
      <c r="K6" s="741"/>
      <c r="L6" s="741"/>
      <c r="M6" s="71"/>
      <c r="O6" s="26" t="s">
        <v>30</v>
      </c>
      <c r="P6" s="742" t="str">
        <f>IF(P5=0," ",CHOOSE(WEEKDAY(P5,2),"Понедельник","Вторник","Среда","Четверг","Пятница","Суббота","Воскресенье"))</f>
        <v>Четверг</v>
      </c>
      <c r="Q6" s="742"/>
      <c r="S6" s="743" t="s">
        <v>5</v>
      </c>
      <c r="T6" s="744"/>
      <c r="U6" s="745" t="s">
        <v>70</v>
      </c>
      <c r="V6" s="74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51" t="str">
        <f>IFERROR(VLOOKUP(DeliveryAddress,Table,3,0),1)</f>
        <v>5</v>
      </c>
      <c r="E7" s="752"/>
      <c r="F7" s="752"/>
      <c r="G7" s="752"/>
      <c r="H7" s="752"/>
      <c r="I7" s="752"/>
      <c r="J7" s="752"/>
      <c r="K7" s="752"/>
      <c r="L7" s="753"/>
      <c r="M7" s="72"/>
      <c r="O7" s="26"/>
      <c r="P7" s="47"/>
      <c r="Q7" s="47"/>
      <c r="S7" s="743"/>
      <c r="T7" s="744"/>
      <c r="U7" s="747"/>
      <c r="V7" s="748"/>
      <c r="AA7" s="58"/>
      <c r="AB7" s="58"/>
      <c r="AC7" s="58"/>
    </row>
    <row r="8" spans="1:30" s="17" customFormat="1" ht="25.5" customHeight="1" x14ac:dyDescent="0.2">
      <c r="A8" s="754" t="s">
        <v>60</v>
      </c>
      <c r="B8" s="754"/>
      <c r="C8" s="754"/>
      <c r="D8" s="755"/>
      <c r="E8" s="755"/>
      <c r="F8" s="755"/>
      <c r="G8" s="755"/>
      <c r="H8" s="755"/>
      <c r="I8" s="755"/>
      <c r="J8" s="755"/>
      <c r="K8" s="755"/>
      <c r="L8" s="755"/>
      <c r="M8" s="73"/>
      <c r="O8" s="26" t="s">
        <v>11</v>
      </c>
      <c r="P8" s="738">
        <v>0.375</v>
      </c>
      <c r="Q8" s="738"/>
      <c r="S8" s="743"/>
      <c r="T8" s="744"/>
      <c r="U8" s="747"/>
      <c r="V8" s="748"/>
      <c r="AA8" s="58"/>
      <c r="AB8" s="58"/>
      <c r="AC8" s="58"/>
    </row>
    <row r="9" spans="1:30" s="17" customFormat="1" ht="39.950000000000003" customHeight="1" x14ac:dyDescent="0.2">
      <c r="A9" s="7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0"/>
      <c r="C9" s="730"/>
      <c r="D9" s="731" t="s">
        <v>48</v>
      </c>
      <c r="E9" s="732"/>
      <c r="F9" s="7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0"/>
      <c r="H9" s="756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68"/>
      <c r="O9" s="29" t="s">
        <v>15</v>
      </c>
      <c r="P9" s="757"/>
      <c r="Q9" s="757"/>
      <c r="S9" s="743"/>
      <c r="T9" s="744"/>
      <c r="U9" s="749"/>
      <c r="V9" s="75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0"/>
      <c r="C10" s="730"/>
      <c r="D10" s="731"/>
      <c r="E10" s="732"/>
      <c r="F10" s="7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0"/>
      <c r="H10" s="733" t="str">
        <f>IFERROR(VLOOKUP($D$10,Proxy,2,FALSE),"")</f>
        <v/>
      </c>
      <c r="I10" s="733"/>
      <c r="J10" s="733"/>
      <c r="K10" s="733"/>
      <c r="L10" s="733"/>
      <c r="M10" s="69"/>
      <c r="O10" s="29" t="s">
        <v>35</v>
      </c>
      <c r="P10" s="734"/>
      <c r="Q10" s="734"/>
      <c r="T10" s="26" t="s">
        <v>12</v>
      </c>
      <c r="U10" s="735" t="s">
        <v>71</v>
      </c>
      <c r="V10" s="73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37"/>
      <c r="Q11" s="737"/>
      <c r="T11" s="26" t="s">
        <v>31</v>
      </c>
      <c r="U11" s="722" t="s">
        <v>57</v>
      </c>
      <c r="V11" s="72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21" t="s">
        <v>72</v>
      </c>
      <c r="B12" s="721"/>
      <c r="C12" s="721"/>
      <c r="D12" s="721"/>
      <c r="E12" s="721"/>
      <c r="F12" s="721"/>
      <c r="G12" s="721"/>
      <c r="H12" s="721"/>
      <c r="I12" s="721"/>
      <c r="J12" s="721"/>
      <c r="K12" s="721"/>
      <c r="L12" s="721"/>
      <c r="M12" s="74"/>
      <c r="O12" s="26" t="s">
        <v>33</v>
      </c>
      <c r="P12" s="738"/>
      <c r="Q12" s="738"/>
      <c r="R12" s="27"/>
      <c r="S12"/>
      <c r="T12" s="26" t="s">
        <v>48</v>
      </c>
      <c r="U12" s="739"/>
      <c r="V12" s="739"/>
      <c r="W12"/>
      <c r="AA12" s="58"/>
      <c r="AB12" s="58"/>
      <c r="AC12" s="58"/>
    </row>
    <row r="13" spans="1:30" s="17" customFormat="1" ht="23.25" customHeight="1" x14ac:dyDescent="0.2">
      <c r="A13" s="721" t="s">
        <v>73</v>
      </c>
      <c r="B13" s="721"/>
      <c r="C13" s="721"/>
      <c r="D13" s="721"/>
      <c r="E13" s="721"/>
      <c r="F13" s="721"/>
      <c r="G13" s="721"/>
      <c r="H13" s="721"/>
      <c r="I13" s="721"/>
      <c r="J13" s="721"/>
      <c r="K13" s="721"/>
      <c r="L13" s="721"/>
      <c r="M13" s="74"/>
      <c r="N13" s="29"/>
      <c r="O13" s="29" t="s">
        <v>34</v>
      </c>
      <c r="P13" s="722"/>
      <c r="Q13" s="72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21" t="s">
        <v>74</v>
      </c>
      <c r="B14" s="721"/>
      <c r="C14" s="721"/>
      <c r="D14" s="721"/>
      <c r="E14" s="721"/>
      <c r="F14" s="721"/>
      <c r="G14" s="721"/>
      <c r="H14" s="721"/>
      <c r="I14" s="721"/>
      <c r="J14" s="721"/>
      <c r="K14" s="721"/>
      <c r="L14" s="721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23" t="s">
        <v>75</v>
      </c>
      <c r="B15" s="723"/>
      <c r="C15" s="723"/>
      <c r="D15" s="723"/>
      <c r="E15" s="723"/>
      <c r="F15" s="723"/>
      <c r="G15" s="723"/>
      <c r="H15" s="723"/>
      <c r="I15" s="723"/>
      <c r="J15" s="723"/>
      <c r="K15" s="723"/>
      <c r="L15" s="723"/>
      <c r="M15" s="75"/>
      <c r="N15"/>
      <c r="O15" s="724" t="s">
        <v>63</v>
      </c>
      <c r="P15" s="724"/>
      <c r="Q15" s="724"/>
      <c r="R15" s="724"/>
      <c r="S15" s="72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5"/>
      <c r="P16" s="725"/>
      <c r="Q16" s="725"/>
      <c r="R16" s="725"/>
      <c r="S16" s="72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09" t="s">
        <v>61</v>
      </c>
      <c r="B17" s="709" t="s">
        <v>51</v>
      </c>
      <c r="C17" s="727" t="s">
        <v>50</v>
      </c>
      <c r="D17" s="709" t="s">
        <v>52</v>
      </c>
      <c r="E17" s="709"/>
      <c r="F17" s="709" t="s">
        <v>24</v>
      </c>
      <c r="G17" s="709" t="s">
        <v>27</v>
      </c>
      <c r="H17" s="709" t="s">
        <v>25</v>
      </c>
      <c r="I17" s="709" t="s">
        <v>26</v>
      </c>
      <c r="J17" s="728" t="s">
        <v>16</v>
      </c>
      <c r="K17" s="728" t="s">
        <v>65</v>
      </c>
      <c r="L17" s="728" t="s">
        <v>2</v>
      </c>
      <c r="M17" s="728" t="s">
        <v>66</v>
      </c>
      <c r="N17" s="709" t="s">
        <v>28</v>
      </c>
      <c r="O17" s="709" t="s">
        <v>17</v>
      </c>
      <c r="P17" s="709"/>
      <c r="Q17" s="709"/>
      <c r="R17" s="709"/>
      <c r="S17" s="709"/>
      <c r="T17" s="726" t="s">
        <v>58</v>
      </c>
      <c r="U17" s="709"/>
      <c r="V17" s="709" t="s">
        <v>6</v>
      </c>
      <c r="W17" s="709" t="s">
        <v>44</v>
      </c>
      <c r="X17" s="710" t="s">
        <v>56</v>
      </c>
      <c r="Y17" s="709" t="s">
        <v>18</v>
      </c>
      <c r="Z17" s="712" t="s">
        <v>62</v>
      </c>
      <c r="AA17" s="712" t="s">
        <v>19</v>
      </c>
      <c r="AB17" s="713" t="s">
        <v>59</v>
      </c>
      <c r="AC17" s="714"/>
      <c r="AD17" s="715"/>
      <c r="AE17" s="719"/>
      <c r="BB17" s="720" t="s">
        <v>64</v>
      </c>
    </row>
    <row r="18" spans="1:67" ht="14.25" customHeight="1" x14ac:dyDescent="0.2">
      <c r="A18" s="709"/>
      <c r="B18" s="709"/>
      <c r="C18" s="727"/>
      <c r="D18" s="709"/>
      <c r="E18" s="709"/>
      <c r="F18" s="709" t="s">
        <v>20</v>
      </c>
      <c r="G18" s="709" t="s">
        <v>21</v>
      </c>
      <c r="H18" s="709" t="s">
        <v>22</v>
      </c>
      <c r="I18" s="709" t="s">
        <v>22</v>
      </c>
      <c r="J18" s="729"/>
      <c r="K18" s="729"/>
      <c r="L18" s="729"/>
      <c r="M18" s="729"/>
      <c r="N18" s="709"/>
      <c r="O18" s="709"/>
      <c r="P18" s="709"/>
      <c r="Q18" s="709"/>
      <c r="R18" s="709"/>
      <c r="S18" s="709"/>
      <c r="T18" s="34" t="s">
        <v>47</v>
      </c>
      <c r="U18" s="34" t="s">
        <v>46</v>
      </c>
      <c r="V18" s="709"/>
      <c r="W18" s="709"/>
      <c r="X18" s="711"/>
      <c r="Y18" s="709"/>
      <c r="Z18" s="712"/>
      <c r="AA18" s="712"/>
      <c r="AB18" s="716"/>
      <c r="AC18" s="717"/>
      <c r="AD18" s="718"/>
      <c r="AE18" s="719"/>
      <c r="BB18" s="720"/>
    </row>
    <row r="19" spans="1:67" ht="27.75" hidden="1" customHeight="1" x14ac:dyDescent="0.2">
      <c r="A19" s="431" t="s">
        <v>76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53"/>
      <c r="AA19" s="53"/>
    </row>
    <row r="20" spans="1:67" ht="16.5" hidden="1" customHeight="1" x14ac:dyDescent="0.25">
      <c r="A20" s="432" t="s">
        <v>76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3"/>
      <c r="AA20" s="63"/>
    </row>
    <row r="21" spans="1:67" ht="14.25" hidden="1" customHeight="1" x14ac:dyDescent="0.25">
      <c r="A21" s="403" t="s">
        <v>77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388">
        <v>4607091389258</v>
      </c>
      <c r="E22" s="388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388">
        <v>4680115885004</v>
      </c>
      <c r="E23" s="388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0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393" t="s">
        <v>43</v>
      </c>
      <c r="P24" s="394"/>
      <c r="Q24" s="394"/>
      <c r="R24" s="394"/>
      <c r="S24" s="394"/>
      <c r="T24" s="394"/>
      <c r="U24" s="39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393" t="s">
        <v>43</v>
      </c>
      <c r="P25" s="394"/>
      <c r="Q25" s="394"/>
      <c r="R25" s="394"/>
      <c r="S25" s="394"/>
      <c r="T25" s="394"/>
      <c r="U25" s="39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03" t="s">
        <v>85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388">
        <v>4607091383881</v>
      </c>
      <c r="E27" s="38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388">
        <v>4607091388237</v>
      </c>
      <c r="E28" s="38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388">
        <v>4607091383935</v>
      </c>
      <c r="E29" s="38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0"/>
      <c r="Q29" s="390"/>
      <c r="R29" s="390"/>
      <c r="S29" s="39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388">
        <v>4607091383935</v>
      </c>
      <c r="E30" s="38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0"/>
      <c r="Q30" s="390"/>
      <c r="R30" s="390"/>
      <c r="S30" s="39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388">
        <v>4680115881853</v>
      </c>
      <c r="E31" s="38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0"/>
      <c r="Q31" s="390"/>
      <c r="R31" s="390"/>
      <c r="S31" s="39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388">
        <v>4607091383911</v>
      </c>
      <c r="E32" s="38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0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0"/>
      <c r="Q32" s="390"/>
      <c r="R32" s="390"/>
      <c r="S32" s="39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388">
        <v>4607091388244</v>
      </c>
      <c r="E33" s="38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0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0"/>
      <c r="Q33" s="390"/>
      <c r="R33" s="390"/>
      <c r="S33" s="39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396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393" t="s">
        <v>43</v>
      </c>
      <c r="P34" s="394"/>
      <c r="Q34" s="394"/>
      <c r="R34" s="394"/>
      <c r="S34" s="394"/>
      <c r="T34" s="394"/>
      <c r="U34" s="39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393" t="s">
        <v>43</v>
      </c>
      <c r="P35" s="394"/>
      <c r="Q35" s="394"/>
      <c r="R35" s="394"/>
      <c r="S35" s="394"/>
      <c r="T35" s="394"/>
      <c r="U35" s="39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03" t="s">
        <v>99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388">
        <v>4607091388503</v>
      </c>
      <c r="E37" s="38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0"/>
      <c r="Q37" s="390"/>
      <c r="R37" s="390"/>
      <c r="S37" s="39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396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393" t="s">
        <v>43</v>
      </c>
      <c r="P38" s="394"/>
      <c r="Q38" s="394"/>
      <c r="R38" s="394"/>
      <c r="S38" s="394"/>
      <c r="T38" s="394"/>
      <c r="U38" s="39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393" t="s">
        <v>43</v>
      </c>
      <c r="P39" s="394"/>
      <c r="Q39" s="394"/>
      <c r="R39" s="394"/>
      <c r="S39" s="394"/>
      <c r="T39" s="394"/>
      <c r="U39" s="39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03" t="s">
        <v>104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388">
        <v>4607091388282</v>
      </c>
      <c r="E41" s="38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6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0"/>
      <c r="Q41" s="390"/>
      <c r="R41" s="390"/>
      <c r="S41" s="39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396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393" t="s">
        <v>43</v>
      </c>
      <c r="P42" s="394"/>
      <c r="Q42" s="394"/>
      <c r="R42" s="394"/>
      <c r="S42" s="394"/>
      <c r="T42" s="394"/>
      <c r="U42" s="39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393" t="s">
        <v>43</v>
      </c>
      <c r="P43" s="394"/>
      <c r="Q43" s="394"/>
      <c r="R43" s="394"/>
      <c r="S43" s="394"/>
      <c r="T43" s="394"/>
      <c r="U43" s="39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hidden="1" customHeight="1" x14ac:dyDescent="0.25">
      <c r="A44" s="403" t="s">
        <v>108</v>
      </c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64"/>
      <c r="AA44" s="64"/>
    </row>
    <row r="45" spans="1:67" ht="27" hidden="1" customHeight="1" x14ac:dyDescent="0.25">
      <c r="A45" s="61" t="s">
        <v>109</v>
      </c>
      <c r="B45" s="61" t="s">
        <v>110</v>
      </c>
      <c r="C45" s="35">
        <v>4301170002</v>
      </c>
      <c r="D45" s="388">
        <v>4607091389111</v>
      </c>
      <c r="E45" s="38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81</v>
      </c>
      <c r="L45" s="37" t="s">
        <v>103</v>
      </c>
      <c r="M45" s="37"/>
      <c r="N45" s="36">
        <v>120</v>
      </c>
      <c r="O45" s="6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0"/>
      <c r="Q45" s="390"/>
      <c r="R45" s="390"/>
      <c r="S45" s="39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102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hidden="1" x14ac:dyDescent="0.2">
      <c r="A46" s="396"/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7"/>
      <c r="O46" s="393" t="s">
        <v>43</v>
      </c>
      <c r="P46" s="394"/>
      <c r="Q46" s="394"/>
      <c r="R46" s="394"/>
      <c r="S46" s="394"/>
      <c r="T46" s="394"/>
      <c r="U46" s="39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hidden="1" x14ac:dyDescent="0.2">
      <c r="A47" s="396"/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7"/>
      <c r="O47" s="393" t="s">
        <v>43</v>
      </c>
      <c r="P47" s="394"/>
      <c r="Q47" s="394"/>
      <c r="R47" s="394"/>
      <c r="S47" s="394"/>
      <c r="T47" s="394"/>
      <c r="U47" s="39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hidden="1" customHeight="1" x14ac:dyDescent="0.2">
      <c r="A48" s="431" t="s">
        <v>111</v>
      </c>
      <c r="B48" s="431"/>
      <c r="C48" s="431"/>
      <c r="D48" s="431"/>
      <c r="E48" s="431"/>
      <c r="F48" s="431"/>
      <c r="G48" s="431"/>
      <c r="H48" s="431"/>
      <c r="I48" s="431"/>
      <c r="J48" s="431"/>
      <c r="K48" s="431"/>
      <c r="L48" s="431"/>
      <c r="M48" s="431"/>
      <c r="N48" s="431"/>
      <c r="O48" s="431"/>
      <c r="P48" s="431"/>
      <c r="Q48" s="431"/>
      <c r="R48" s="431"/>
      <c r="S48" s="431"/>
      <c r="T48" s="431"/>
      <c r="U48" s="431"/>
      <c r="V48" s="431"/>
      <c r="W48" s="431"/>
      <c r="X48" s="431"/>
      <c r="Y48" s="431"/>
      <c r="Z48" s="53"/>
      <c r="AA48" s="53"/>
    </row>
    <row r="49" spans="1:67" ht="16.5" hidden="1" customHeight="1" x14ac:dyDescent="0.25">
      <c r="A49" s="432" t="s">
        <v>112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  <c r="R49" s="432"/>
      <c r="S49" s="432"/>
      <c r="T49" s="432"/>
      <c r="U49" s="432"/>
      <c r="V49" s="432"/>
      <c r="W49" s="432"/>
      <c r="X49" s="432"/>
      <c r="Y49" s="432"/>
      <c r="Z49" s="63"/>
      <c r="AA49" s="63"/>
    </row>
    <row r="50" spans="1:67" ht="14.25" hidden="1" customHeight="1" x14ac:dyDescent="0.25">
      <c r="A50" s="403" t="s">
        <v>113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64"/>
      <c r="AA50" s="64"/>
    </row>
    <row r="51" spans="1:67" ht="27" customHeight="1" x14ac:dyDescent="0.25">
      <c r="A51" s="61" t="s">
        <v>114</v>
      </c>
      <c r="B51" s="61" t="s">
        <v>115</v>
      </c>
      <c r="C51" s="35">
        <v>4301020234</v>
      </c>
      <c r="D51" s="388">
        <v>4680115881440</v>
      </c>
      <c r="E51" s="38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7"/>
      <c r="N51" s="36">
        <v>50</v>
      </c>
      <c r="O51" s="6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0"/>
      <c r="Q51" s="390"/>
      <c r="R51" s="390"/>
      <c r="S51" s="391"/>
      <c r="T51" s="38" t="s">
        <v>48</v>
      </c>
      <c r="U51" s="38" t="s">
        <v>48</v>
      </c>
      <c r="V51" s="39" t="s">
        <v>0</v>
      </c>
      <c r="W51" s="57">
        <v>50</v>
      </c>
      <c r="X51" s="54">
        <f>IFERROR(IF(W51="",0,CEILING((W51/$H51),1)*$H51),"")</f>
        <v>54</v>
      </c>
      <c r="Y51" s="40">
        <f>IFERROR(IF(X51=0,"",ROUNDUP(X51/H51,0)*0.02175),"")</f>
        <v>0.10874999999999999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52.222222222222221</v>
      </c>
      <c r="BM51" s="77">
        <f>IFERROR(X51*I51/H51,"0")</f>
        <v>56.4</v>
      </c>
      <c r="BN51" s="77">
        <f>IFERROR(1/J51*(W51/H51),"0")</f>
        <v>8.2671957671957674E-2</v>
      </c>
      <c r="BO51" s="77">
        <f>IFERROR(1/J51*(X51/H51),"0")</f>
        <v>8.9285714285714274E-2</v>
      </c>
    </row>
    <row r="52" spans="1:67" ht="27" customHeight="1" x14ac:dyDescent="0.25">
      <c r="A52" s="61" t="s">
        <v>118</v>
      </c>
      <c r="B52" s="61" t="s">
        <v>119</v>
      </c>
      <c r="C52" s="35">
        <v>4301020232</v>
      </c>
      <c r="D52" s="388">
        <v>4680115881433</v>
      </c>
      <c r="E52" s="38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81</v>
      </c>
      <c r="L52" s="37" t="s">
        <v>116</v>
      </c>
      <c r="M52" s="37"/>
      <c r="N52" s="36">
        <v>50</v>
      </c>
      <c r="O52" s="6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0"/>
      <c r="Q52" s="390"/>
      <c r="R52" s="390"/>
      <c r="S52" s="391"/>
      <c r="T52" s="38" t="s">
        <v>48</v>
      </c>
      <c r="U52" s="38" t="s">
        <v>48</v>
      </c>
      <c r="V52" s="39" t="s">
        <v>0</v>
      </c>
      <c r="W52" s="57">
        <v>12</v>
      </c>
      <c r="X52" s="54">
        <f>IFERROR(IF(W52="",0,CEILING((W52/$H52),1)*$H52),"")</f>
        <v>13.5</v>
      </c>
      <c r="Y52" s="40">
        <f>IFERROR(IF(X52=0,"",ROUNDUP(X52/H52,0)*0.00753),"")</f>
        <v>3.7650000000000003E-2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12.888888888888888</v>
      </c>
      <c r="BM52" s="77">
        <f>IFERROR(X52*I52/H52,"0")</f>
        <v>14.499999999999998</v>
      </c>
      <c r="BN52" s="77">
        <f>IFERROR(1/J52*(W52/H52),"0")</f>
        <v>2.8490028490028484E-2</v>
      </c>
      <c r="BO52" s="77">
        <f>IFERROR(1/J52*(X52/H52),"0")</f>
        <v>3.2051282051282048E-2</v>
      </c>
    </row>
    <row r="53" spans="1:67" x14ac:dyDescent="0.2">
      <c r="A53" s="396"/>
      <c r="B53" s="396"/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397"/>
      <c r="O53" s="393" t="s">
        <v>43</v>
      </c>
      <c r="P53" s="394"/>
      <c r="Q53" s="394"/>
      <c r="R53" s="394"/>
      <c r="S53" s="394"/>
      <c r="T53" s="394"/>
      <c r="U53" s="395"/>
      <c r="V53" s="41" t="s">
        <v>42</v>
      </c>
      <c r="W53" s="42">
        <f>IFERROR(W51/H51,"0")+IFERROR(W52/H52,"0")</f>
        <v>9.0740740740740726</v>
      </c>
      <c r="X53" s="42">
        <f>IFERROR(X51/H51,"0")+IFERROR(X52/H52,"0")</f>
        <v>10</v>
      </c>
      <c r="Y53" s="42">
        <f>IFERROR(IF(Y51="",0,Y51),"0")+IFERROR(IF(Y52="",0,Y52),"0")</f>
        <v>0.14639999999999997</v>
      </c>
      <c r="Z53" s="65"/>
      <c r="AA53" s="65"/>
    </row>
    <row r="54" spans="1:67" x14ac:dyDescent="0.2">
      <c r="A54" s="396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7"/>
      <c r="O54" s="393" t="s">
        <v>43</v>
      </c>
      <c r="P54" s="394"/>
      <c r="Q54" s="394"/>
      <c r="R54" s="394"/>
      <c r="S54" s="394"/>
      <c r="T54" s="394"/>
      <c r="U54" s="395"/>
      <c r="V54" s="41" t="s">
        <v>0</v>
      </c>
      <c r="W54" s="42">
        <f>IFERROR(SUM(W51:W52),"0")</f>
        <v>62</v>
      </c>
      <c r="X54" s="42">
        <f>IFERROR(SUM(X51:X52),"0")</f>
        <v>67.5</v>
      </c>
      <c r="Y54" s="41"/>
      <c r="Z54" s="65"/>
      <c r="AA54" s="65"/>
    </row>
    <row r="55" spans="1:67" ht="16.5" hidden="1" customHeight="1" x14ac:dyDescent="0.25">
      <c r="A55" s="432" t="s">
        <v>120</v>
      </c>
      <c r="B55" s="432"/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432"/>
      <c r="S55" s="432"/>
      <c r="T55" s="432"/>
      <c r="U55" s="432"/>
      <c r="V55" s="432"/>
      <c r="W55" s="432"/>
      <c r="X55" s="432"/>
      <c r="Y55" s="432"/>
      <c r="Z55" s="63"/>
      <c r="AA55" s="63"/>
    </row>
    <row r="56" spans="1:67" ht="14.25" hidden="1" customHeight="1" x14ac:dyDescent="0.25">
      <c r="A56" s="403" t="s">
        <v>121</v>
      </c>
      <c r="B56" s="403"/>
      <c r="C56" s="403"/>
      <c r="D56" s="403"/>
      <c r="E56" s="403"/>
      <c r="F56" s="403"/>
      <c r="G56" s="403"/>
      <c r="H56" s="403"/>
      <c r="I56" s="403"/>
      <c r="J56" s="403"/>
      <c r="K56" s="403"/>
      <c r="L56" s="403"/>
      <c r="M56" s="403"/>
      <c r="N56" s="403"/>
      <c r="O56" s="403"/>
      <c r="P56" s="403"/>
      <c r="Q56" s="403"/>
      <c r="R56" s="403"/>
      <c r="S56" s="403"/>
      <c r="T56" s="403"/>
      <c r="U56" s="403"/>
      <c r="V56" s="403"/>
      <c r="W56" s="403"/>
      <c r="X56" s="403"/>
      <c r="Y56" s="403"/>
      <c r="Z56" s="64"/>
      <c r="AA56" s="64"/>
    </row>
    <row r="57" spans="1:67" ht="27" customHeight="1" x14ac:dyDescent="0.25">
      <c r="A57" s="61" t="s">
        <v>122</v>
      </c>
      <c r="B57" s="61" t="s">
        <v>123</v>
      </c>
      <c r="C57" s="35">
        <v>4301011452</v>
      </c>
      <c r="D57" s="388">
        <v>4680115881426</v>
      </c>
      <c r="E57" s="38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7"/>
      <c r="N57" s="36">
        <v>50</v>
      </c>
      <c r="O57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0"/>
      <c r="Q57" s="390"/>
      <c r="R57" s="390"/>
      <c r="S57" s="391"/>
      <c r="T57" s="38" t="s">
        <v>48</v>
      </c>
      <c r="U57" s="38" t="s">
        <v>48</v>
      </c>
      <c r="V57" s="39" t="s">
        <v>0</v>
      </c>
      <c r="W57" s="57">
        <v>50</v>
      </c>
      <c r="X57" s="54">
        <f>IFERROR(IF(W57="",0,CEILING((W57/$H57),1)*$H57),"")</f>
        <v>54</v>
      </c>
      <c r="Y57" s="40">
        <f>IFERROR(IF(X57=0,"",ROUNDUP(X57/H57,0)*0.02175),"")</f>
        <v>0.10874999999999999</v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52.222222222222221</v>
      </c>
      <c r="BM57" s="77">
        <f>IFERROR(X57*I57/H57,"0")</f>
        <v>56.4</v>
      </c>
      <c r="BN57" s="77">
        <f>IFERROR(1/J57*(W57/H57),"0")</f>
        <v>8.2671957671957674E-2</v>
      </c>
      <c r="BO57" s="77">
        <f>IFERROR(1/J57*(X57/H57),"0")</f>
        <v>8.9285714285714274E-2</v>
      </c>
    </row>
    <row r="58" spans="1:67" ht="27" hidden="1" customHeight="1" x14ac:dyDescent="0.25">
      <c r="A58" s="61" t="s">
        <v>122</v>
      </c>
      <c r="B58" s="61" t="s">
        <v>124</v>
      </c>
      <c r="C58" s="35">
        <v>4301011481</v>
      </c>
      <c r="D58" s="388">
        <v>4680115881426</v>
      </c>
      <c r="E58" s="38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7"/>
      <c r="N58" s="36">
        <v>55</v>
      </c>
      <c r="O58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0"/>
      <c r="Q58" s="390"/>
      <c r="R58" s="390"/>
      <c r="S58" s="39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126</v>
      </c>
      <c r="B59" s="61" t="s">
        <v>127</v>
      </c>
      <c r="C59" s="35">
        <v>4301011437</v>
      </c>
      <c r="D59" s="388">
        <v>4680115881419</v>
      </c>
      <c r="E59" s="38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81</v>
      </c>
      <c r="L59" s="37" t="s">
        <v>116</v>
      </c>
      <c r="M59" s="37"/>
      <c r="N59" s="36">
        <v>50</v>
      </c>
      <c r="O59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0"/>
      <c r="Q59" s="390"/>
      <c r="R59" s="390"/>
      <c r="S59" s="391"/>
      <c r="T59" s="38" t="s">
        <v>48</v>
      </c>
      <c r="U59" s="38" t="s">
        <v>48</v>
      </c>
      <c r="V59" s="39" t="s">
        <v>0</v>
      </c>
      <c r="W59" s="57">
        <v>67</v>
      </c>
      <c r="X59" s="54">
        <f>IFERROR(IF(W59="",0,CEILING((W59/$H59),1)*$H59),"")</f>
        <v>67.5</v>
      </c>
      <c r="Y59" s="40">
        <f>IFERROR(IF(X59=0,"",ROUNDUP(X59/H59,0)*0.00937),"")</f>
        <v>0.14055000000000001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70.573333333333338</v>
      </c>
      <c r="BM59" s="77">
        <f>IFERROR(X59*I59/H59,"0")</f>
        <v>71.099999999999994</v>
      </c>
      <c r="BN59" s="77">
        <f>IFERROR(1/J59*(W59/H59),"0")</f>
        <v>0.12407407407407407</v>
      </c>
      <c r="BO59" s="77">
        <f>IFERROR(1/J59*(X59/H59),"0")</f>
        <v>0.125</v>
      </c>
    </row>
    <row r="60" spans="1:67" ht="27" hidden="1" customHeight="1" x14ac:dyDescent="0.25">
      <c r="A60" s="61" t="s">
        <v>128</v>
      </c>
      <c r="B60" s="61" t="s">
        <v>129</v>
      </c>
      <c r="C60" s="35">
        <v>4301011458</v>
      </c>
      <c r="D60" s="388">
        <v>4680115881525</v>
      </c>
      <c r="E60" s="38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81</v>
      </c>
      <c r="L60" s="37" t="s">
        <v>116</v>
      </c>
      <c r="M60" s="37"/>
      <c r="N60" s="36">
        <v>50</v>
      </c>
      <c r="O60" s="694" t="s">
        <v>130</v>
      </c>
      <c r="P60" s="390"/>
      <c r="Q60" s="390"/>
      <c r="R60" s="390"/>
      <c r="S60" s="39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396"/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7"/>
      <c r="O61" s="393" t="s">
        <v>43</v>
      </c>
      <c r="P61" s="394"/>
      <c r="Q61" s="394"/>
      <c r="R61" s="394"/>
      <c r="S61" s="394"/>
      <c r="T61" s="394"/>
      <c r="U61" s="395"/>
      <c r="V61" s="41" t="s">
        <v>42</v>
      </c>
      <c r="W61" s="42">
        <f>IFERROR(W57/H57,"0")+IFERROR(W58/H58,"0")+IFERROR(W59/H59,"0")+IFERROR(W60/H60,"0")</f>
        <v>19.518518518518519</v>
      </c>
      <c r="X61" s="42">
        <f>IFERROR(X57/H57,"0")+IFERROR(X58/H58,"0")+IFERROR(X59/H59,"0")+IFERROR(X60/H60,"0")</f>
        <v>20</v>
      </c>
      <c r="Y61" s="42">
        <f>IFERROR(IF(Y57="",0,Y57),"0")+IFERROR(IF(Y58="",0,Y58),"0")+IFERROR(IF(Y59="",0,Y59),"0")+IFERROR(IF(Y60="",0,Y60),"0")</f>
        <v>0.24929999999999999</v>
      </c>
      <c r="Z61" s="65"/>
      <c r="AA61" s="65"/>
    </row>
    <row r="62" spans="1:67" x14ac:dyDescent="0.2">
      <c r="A62" s="396"/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7"/>
      <c r="O62" s="393" t="s">
        <v>43</v>
      </c>
      <c r="P62" s="394"/>
      <c r="Q62" s="394"/>
      <c r="R62" s="394"/>
      <c r="S62" s="394"/>
      <c r="T62" s="394"/>
      <c r="U62" s="395"/>
      <c r="V62" s="41" t="s">
        <v>0</v>
      </c>
      <c r="W62" s="42">
        <f>IFERROR(SUM(W57:W60),"0")</f>
        <v>117</v>
      </c>
      <c r="X62" s="42">
        <f>IFERROR(SUM(X57:X60),"0")</f>
        <v>121.5</v>
      </c>
      <c r="Y62" s="41"/>
      <c r="Z62" s="65"/>
      <c r="AA62" s="65"/>
    </row>
    <row r="63" spans="1:67" ht="16.5" hidden="1" customHeight="1" x14ac:dyDescent="0.25">
      <c r="A63" s="432" t="s">
        <v>111</v>
      </c>
      <c r="B63" s="432"/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  <c r="R63" s="432"/>
      <c r="S63" s="432"/>
      <c r="T63" s="432"/>
      <c r="U63" s="432"/>
      <c r="V63" s="432"/>
      <c r="W63" s="432"/>
      <c r="X63" s="432"/>
      <c r="Y63" s="432"/>
      <c r="Z63" s="63"/>
      <c r="AA63" s="63"/>
    </row>
    <row r="64" spans="1:67" ht="14.25" hidden="1" customHeight="1" x14ac:dyDescent="0.25">
      <c r="A64" s="403" t="s">
        <v>121</v>
      </c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64"/>
      <c r="AA64" s="64"/>
    </row>
    <row r="65" spans="1:67" ht="27" hidden="1" customHeight="1" x14ac:dyDescent="0.25">
      <c r="A65" s="61" t="s">
        <v>131</v>
      </c>
      <c r="B65" s="61" t="s">
        <v>132</v>
      </c>
      <c r="C65" s="35">
        <v>4301011623</v>
      </c>
      <c r="D65" s="388">
        <v>4607091382945</v>
      </c>
      <c r="E65" s="38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7"/>
      <c r="N65" s="36">
        <v>50</v>
      </c>
      <c r="O65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0"/>
      <c r="Q65" s="390"/>
      <c r="R65" s="390"/>
      <c r="S65" s="391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hidden="1" customHeight="1" x14ac:dyDescent="0.25">
      <c r="A66" s="61" t="s">
        <v>133</v>
      </c>
      <c r="B66" s="61" t="s">
        <v>134</v>
      </c>
      <c r="C66" s="35">
        <v>4301011540</v>
      </c>
      <c r="D66" s="388">
        <v>4607091385670</v>
      </c>
      <c r="E66" s="388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117</v>
      </c>
      <c r="L66" s="37" t="s">
        <v>135</v>
      </c>
      <c r="M66" s="37"/>
      <c r="N66" s="36">
        <v>50</v>
      </c>
      <c r="O66" s="6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90"/>
      <c r="Q66" s="390"/>
      <c r="R66" s="390"/>
      <c r="S66" s="391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hidden="1" customHeight="1" x14ac:dyDescent="0.25">
      <c r="A67" s="61" t="s">
        <v>133</v>
      </c>
      <c r="B67" s="61" t="s">
        <v>136</v>
      </c>
      <c r="C67" s="35">
        <v>4301011380</v>
      </c>
      <c r="D67" s="388">
        <v>4607091385670</v>
      </c>
      <c r="E67" s="388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117</v>
      </c>
      <c r="L67" s="37" t="s">
        <v>116</v>
      </c>
      <c r="M67" s="37"/>
      <c r="N67" s="36">
        <v>50</v>
      </c>
      <c r="O67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90"/>
      <c r="Q67" s="390"/>
      <c r="R67" s="390"/>
      <c r="S67" s="391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137</v>
      </c>
      <c r="B68" s="61" t="s">
        <v>138</v>
      </c>
      <c r="C68" s="35">
        <v>4301011625</v>
      </c>
      <c r="D68" s="388">
        <v>4680115883956</v>
      </c>
      <c r="E68" s="38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7"/>
      <c r="N68" s="36">
        <v>50</v>
      </c>
      <c r="O68" s="6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0"/>
      <c r="Q68" s="390"/>
      <c r="R68" s="390"/>
      <c r="S68" s="39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139</v>
      </c>
      <c r="B69" s="61" t="s">
        <v>140</v>
      </c>
      <c r="C69" s="35">
        <v>4301011468</v>
      </c>
      <c r="D69" s="388">
        <v>4680115881327</v>
      </c>
      <c r="E69" s="38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7"/>
      <c r="N69" s="36">
        <v>50</v>
      </c>
      <c r="O69" s="6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0"/>
      <c r="Q69" s="390"/>
      <c r="R69" s="390"/>
      <c r="S69" s="391"/>
      <c r="T69" s="38" t="s">
        <v>48</v>
      </c>
      <c r="U69" s="38" t="s">
        <v>48</v>
      </c>
      <c r="V69" s="39" t="s">
        <v>0</v>
      </c>
      <c r="W69" s="57">
        <v>50</v>
      </c>
      <c r="X69" s="54">
        <f t="shared" si="6"/>
        <v>54</v>
      </c>
      <c r="Y69" s="40">
        <f t="shared" si="7"/>
        <v>0.10874999999999999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52.222222222222221</v>
      </c>
      <c r="BM69" s="77">
        <f t="shared" si="9"/>
        <v>56.4</v>
      </c>
      <c r="BN69" s="77">
        <f t="shared" si="10"/>
        <v>8.2671957671957674E-2</v>
      </c>
      <c r="BO69" s="77">
        <f t="shared" si="11"/>
        <v>8.9285714285714274E-2</v>
      </c>
    </row>
    <row r="70" spans="1:67" ht="16.5" hidden="1" customHeight="1" x14ac:dyDescent="0.25">
      <c r="A70" s="61" t="s">
        <v>142</v>
      </c>
      <c r="B70" s="61" t="s">
        <v>143</v>
      </c>
      <c r="C70" s="35">
        <v>4301011514</v>
      </c>
      <c r="D70" s="388">
        <v>4680115882133</v>
      </c>
      <c r="E70" s="388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117</v>
      </c>
      <c r="L70" s="37" t="s">
        <v>116</v>
      </c>
      <c r="M70" s="37"/>
      <c r="N70" s="36">
        <v>50</v>
      </c>
      <c r="O70" s="6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0"/>
      <c r="Q70" s="390"/>
      <c r="R70" s="390"/>
      <c r="S70" s="39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hidden="1" customHeight="1" x14ac:dyDescent="0.25">
      <c r="A71" s="61" t="s">
        <v>142</v>
      </c>
      <c r="B71" s="61" t="s">
        <v>144</v>
      </c>
      <c r="C71" s="35">
        <v>4301011703</v>
      </c>
      <c r="D71" s="388">
        <v>4680115882133</v>
      </c>
      <c r="E71" s="388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117</v>
      </c>
      <c r="L71" s="37" t="s">
        <v>116</v>
      </c>
      <c r="M71" s="37"/>
      <c r="N71" s="36">
        <v>50</v>
      </c>
      <c r="O71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0"/>
      <c r="Q71" s="390"/>
      <c r="R71" s="390"/>
      <c r="S71" s="39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145</v>
      </c>
      <c r="B72" s="61" t="s">
        <v>146</v>
      </c>
      <c r="C72" s="35">
        <v>4301011192</v>
      </c>
      <c r="D72" s="388">
        <v>4607091382952</v>
      </c>
      <c r="E72" s="38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81</v>
      </c>
      <c r="L72" s="37" t="s">
        <v>116</v>
      </c>
      <c r="M72" s="37"/>
      <c r="N72" s="36">
        <v>50</v>
      </c>
      <c r="O72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0"/>
      <c r="Q72" s="390"/>
      <c r="R72" s="390"/>
      <c r="S72" s="391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147</v>
      </c>
      <c r="B73" s="61" t="s">
        <v>148</v>
      </c>
      <c r="C73" s="35">
        <v>4301011565</v>
      </c>
      <c r="D73" s="388">
        <v>4680115882539</v>
      </c>
      <c r="E73" s="388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135</v>
      </c>
      <c r="M73" s="37"/>
      <c r="N73" s="36">
        <v>50</v>
      </c>
      <c r="O73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90"/>
      <c r="Q73" s="390"/>
      <c r="R73" s="390"/>
      <c r="S73" s="391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149</v>
      </c>
      <c r="B74" s="61" t="s">
        <v>150</v>
      </c>
      <c r="C74" s="35">
        <v>4301011382</v>
      </c>
      <c r="D74" s="388">
        <v>4607091385687</v>
      </c>
      <c r="E74" s="388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135</v>
      </c>
      <c r="M74" s="37"/>
      <c r="N74" s="36">
        <v>50</v>
      </c>
      <c r="O74" s="6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90"/>
      <c r="Q74" s="390"/>
      <c r="R74" s="390"/>
      <c r="S74" s="391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151</v>
      </c>
      <c r="B75" s="61" t="s">
        <v>152</v>
      </c>
      <c r="C75" s="35">
        <v>4301011705</v>
      </c>
      <c r="D75" s="388">
        <v>4607091384604</v>
      </c>
      <c r="E75" s="38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116</v>
      </c>
      <c r="M75" s="37"/>
      <c r="N75" s="36">
        <v>50</v>
      </c>
      <c r="O75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0"/>
      <c r="Q75" s="390"/>
      <c r="R75" s="390"/>
      <c r="S75" s="39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153</v>
      </c>
      <c r="B76" s="61" t="s">
        <v>154</v>
      </c>
      <c r="C76" s="35">
        <v>4301011386</v>
      </c>
      <c r="D76" s="388">
        <v>4680115880283</v>
      </c>
      <c r="E76" s="38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81</v>
      </c>
      <c r="L76" s="37" t="s">
        <v>116</v>
      </c>
      <c r="M76" s="37"/>
      <c r="N76" s="36">
        <v>45</v>
      </c>
      <c r="O76" s="6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0"/>
      <c r="Q76" s="390"/>
      <c r="R76" s="390"/>
      <c r="S76" s="39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155</v>
      </c>
      <c r="B77" s="61" t="s">
        <v>156</v>
      </c>
      <c r="C77" s="35">
        <v>4301011624</v>
      </c>
      <c r="D77" s="388">
        <v>4680115883949</v>
      </c>
      <c r="E77" s="38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81</v>
      </c>
      <c r="L77" s="37" t="s">
        <v>116</v>
      </c>
      <c r="M77" s="37"/>
      <c r="N77" s="36">
        <v>50</v>
      </c>
      <c r="O77" s="6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0"/>
      <c r="Q77" s="390"/>
      <c r="R77" s="390"/>
      <c r="S77" s="39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hidden="1" customHeight="1" x14ac:dyDescent="0.25">
      <c r="A78" s="61" t="s">
        <v>157</v>
      </c>
      <c r="B78" s="61" t="s">
        <v>158</v>
      </c>
      <c r="C78" s="35">
        <v>4301011476</v>
      </c>
      <c r="D78" s="388">
        <v>4680115881518</v>
      </c>
      <c r="E78" s="38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81</v>
      </c>
      <c r="L78" s="37" t="s">
        <v>135</v>
      </c>
      <c r="M78" s="37"/>
      <c r="N78" s="36">
        <v>50</v>
      </c>
      <c r="O78" s="6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90"/>
      <c r="Q78" s="390"/>
      <c r="R78" s="390"/>
      <c r="S78" s="39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159</v>
      </c>
      <c r="B79" s="61" t="s">
        <v>160</v>
      </c>
      <c r="C79" s="35">
        <v>4301011443</v>
      </c>
      <c r="D79" s="388">
        <v>4680115881303</v>
      </c>
      <c r="E79" s="38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81</v>
      </c>
      <c r="L79" s="37" t="s">
        <v>141</v>
      </c>
      <c r="M79" s="37"/>
      <c r="N79" s="36">
        <v>50</v>
      </c>
      <c r="O79" s="6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90"/>
      <c r="Q79" s="390"/>
      <c r="R79" s="390"/>
      <c r="S79" s="391"/>
      <c r="T79" s="38" t="s">
        <v>48</v>
      </c>
      <c r="U79" s="38" t="s">
        <v>48</v>
      </c>
      <c r="V79" s="39" t="s">
        <v>0</v>
      </c>
      <c r="W79" s="57">
        <v>18</v>
      </c>
      <c r="X79" s="54">
        <f t="shared" si="6"/>
        <v>18</v>
      </c>
      <c r="Y79" s="40">
        <f t="shared" si="12"/>
        <v>3.7479999999999999E-2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18.84</v>
      </c>
      <c r="BM79" s="77">
        <f t="shared" si="9"/>
        <v>18.84</v>
      </c>
      <c r="BN79" s="77">
        <f t="shared" si="10"/>
        <v>3.3333333333333333E-2</v>
      </c>
      <c r="BO79" s="77">
        <f t="shared" si="11"/>
        <v>3.3333333333333333E-2</v>
      </c>
    </row>
    <row r="80" spans="1:67" ht="27" hidden="1" customHeight="1" x14ac:dyDescent="0.25">
      <c r="A80" s="61" t="s">
        <v>161</v>
      </c>
      <c r="B80" s="61" t="s">
        <v>162</v>
      </c>
      <c r="C80" s="35">
        <v>4301011562</v>
      </c>
      <c r="D80" s="388">
        <v>4680115882577</v>
      </c>
      <c r="E80" s="38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81</v>
      </c>
      <c r="L80" s="37" t="s">
        <v>103</v>
      </c>
      <c r="M80" s="37"/>
      <c r="N80" s="36">
        <v>90</v>
      </c>
      <c r="O80" s="6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90"/>
      <c r="Q80" s="390"/>
      <c r="R80" s="390"/>
      <c r="S80" s="39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161</v>
      </c>
      <c r="B81" s="61" t="s">
        <v>163</v>
      </c>
      <c r="C81" s="35">
        <v>4301011564</v>
      </c>
      <c r="D81" s="388">
        <v>4680115882577</v>
      </c>
      <c r="E81" s="38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81</v>
      </c>
      <c r="L81" s="37" t="s">
        <v>103</v>
      </c>
      <c r="M81" s="37"/>
      <c r="N81" s="36">
        <v>90</v>
      </c>
      <c r="O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90"/>
      <c r="Q81" s="390"/>
      <c r="R81" s="390"/>
      <c r="S81" s="39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164</v>
      </c>
      <c r="B82" s="61" t="s">
        <v>165</v>
      </c>
      <c r="C82" s="35">
        <v>4301011432</v>
      </c>
      <c r="D82" s="388">
        <v>4680115882720</v>
      </c>
      <c r="E82" s="38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81</v>
      </c>
      <c r="L82" s="37" t="s">
        <v>116</v>
      </c>
      <c r="M82" s="37"/>
      <c r="N82" s="36">
        <v>90</v>
      </c>
      <c r="O82" s="6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90"/>
      <c r="Q82" s="390"/>
      <c r="R82" s="390"/>
      <c r="S82" s="39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167</v>
      </c>
      <c r="C83" s="35">
        <v>4301011417</v>
      </c>
      <c r="D83" s="388">
        <v>4680115880269</v>
      </c>
      <c r="E83" s="38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81</v>
      </c>
      <c r="L83" s="37" t="s">
        <v>135</v>
      </c>
      <c r="M83" s="37"/>
      <c r="N83" s="36">
        <v>50</v>
      </c>
      <c r="O83" s="6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90"/>
      <c r="Q83" s="390"/>
      <c r="R83" s="390"/>
      <c r="S83" s="39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hidden="1" customHeight="1" x14ac:dyDescent="0.25">
      <c r="A84" s="61" t="s">
        <v>168</v>
      </c>
      <c r="B84" s="61" t="s">
        <v>169</v>
      </c>
      <c r="C84" s="35">
        <v>4301011415</v>
      </c>
      <c r="D84" s="388">
        <v>4680115880429</v>
      </c>
      <c r="E84" s="38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135</v>
      </c>
      <c r="M84" s="37"/>
      <c r="N84" s="36">
        <v>50</v>
      </c>
      <c r="O84" s="67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90"/>
      <c r="Q84" s="390"/>
      <c r="R84" s="390"/>
      <c r="S84" s="39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hidden="1" customHeight="1" x14ac:dyDescent="0.25">
      <c r="A85" s="61" t="s">
        <v>170</v>
      </c>
      <c r="B85" s="61" t="s">
        <v>171</v>
      </c>
      <c r="C85" s="35">
        <v>4301011462</v>
      </c>
      <c r="D85" s="388">
        <v>4680115881457</v>
      </c>
      <c r="E85" s="38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81</v>
      </c>
      <c r="L85" s="37" t="s">
        <v>135</v>
      </c>
      <c r="M85" s="37"/>
      <c r="N85" s="36">
        <v>50</v>
      </c>
      <c r="O85" s="6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90"/>
      <c r="Q85" s="390"/>
      <c r="R85" s="390"/>
      <c r="S85" s="39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7"/>
      <c r="O86" s="393" t="s">
        <v>43</v>
      </c>
      <c r="P86" s="394"/>
      <c r="Q86" s="394"/>
      <c r="R86" s="394"/>
      <c r="S86" s="394"/>
      <c r="T86" s="394"/>
      <c r="U86" s="39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8.6296296296296298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0.14622999999999997</v>
      </c>
      <c r="Z86" s="65"/>
      <c r="AA86" s="65"/>
    </row>
    <row r="87" spans="1:67" x14ac:dyDescent="0.2">
      <c r="A87" s="396"/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7"/>
      <c r="O87" s="393" t="s">
        <v>43</v>
      </c>
      <c r="P87" s="394"/>
      <c r="Q87" s="394"/>
      <c r="R87" s="394"/>
      <c r="S87" s="394"/>
      <c r="T87" s="394"/>
      <c r="U87" s="395"/>
      <c r="V87" s="41" t="s">
        <v>0</v>
      </c>
      <c r="W87" s="42">
        <f>IFERROR(SUM(W65:W85),"0")</f>
        <v>68</v>
      </c>
      <c r="X87" s="42">
        <f>IFERROR(SUM(X65:X85),"0")</f>
        <v>72</v>
      </c>
      <c r="Y87" s="41"/>
      <c r="Z87" s="65"/>
      <c r="AA87" s="65"/>
    </row>
    <row r="88" spans="1:67" ht="14.25" hidden="1" customHeight="1" x14ac:dyDescent="0.25">
      <c r="A88" s="403" t="s">
        <v>113</v>
      </c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64"/>
      <c r="AA88" s="64"/>
    </row>
    <row r="89" spans="1:67" ht="16.5" hidden="1" customHeight="1" x14ac:dyDescent="0.25">
      <c r="A89" s="61" t="s">
        <v>172</v>
      </c>
      <c r="B89" s="61" t="s">
        <v>173</v>
      </c>
      <c r="C89" s="35">
        <v>4301020235</v>
      </c>
      <c r="D89" s="388">
        <v>4680115881488</v>
      </c>
      <c r="E89" s="38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7"/>
      <c r="N89" s="36">
        <v>50</v>
      </c>
      <c r="O89" s="6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90"/>
      <c r="Q89" s="390"/>
      <c r="R89" s="390"/>
      <c r="S89" s="39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hidden="1" customHeight="1" x14ac:dyDescent="0.25">
      <c r="A90" s="61" t="s">
        <v>174</v>
      </c>
      <c r="B90" s="61" t="s">
        <v>175</v>
      </c>
      <c r="C90" s="35">
        <v>4301020228</v>
      </c>
      <c r="D90" s="388">
        <v>4680115882751</v>
      </c>
      <c r="E90" s="38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81</v>
      </c>
      <c r="L90" s="37" t="s">
        <v>116</v>
      </c>
      <c r="M90" s="37"/>
      <c r="N90" s="36">
        <v>90</v>
      </c>
      <c r="O90" s="66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90"/>
      <c r="Q90" s="390"/>
      <c r="R90" s="390"/>
      <c r="S90" s="39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hidden="1" customHeight="1" x14ac:dyDescent="0.25">
      <c r="A91" s="61" t="s">
        <v>176</v>
      </c>
      <c r="B91" s="61" t="s">
        <v>177</v>
      </c>
      <c r="C91" s="35">
        <v>4301020258</v>
      </c>
      <c r="D91" s="388">
        <v>4680115882775</v>
      </c>
      <c r="E91" s="38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84</v>
      </c>
      <c r="L91" s="37" t="s">
        <v>135</v>
      </c>
      <c r="M91" s="37"/>
      <c r="N91" s="36">
        <v>50</v>
      </c>
      <c r="O91" s="6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0"/>
      <c r="Q91" s="390"/>
      <c r="R91" s="390"/>
      <c r="S91" s="39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178</v>
      </c>
      <c r="B92" s="61" t="s">
        <v>179</v>
      </c>
      <c r="C92" s="35">
        <v>4301020217</v>
      </c>
      <c r="D92" s="388">
        <v>4680115880658</v>
      </c>
      <c r="E92" s="38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81</v>
      </c>
      <c r="L92" s="37" t="s">
        <v>116</v>
      </c>
      <c r="M92" s="37"/>
      <c r="N92" s="36">
        <v>50</v>
      </c>
      <c r="O92" s="6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0"/>
      <c r="Q92" s="390"/>
      <c r="R92" s="390"/>
      <c r="S92" s="39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idden="1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7"/>
      <c r="O93" s="393" t="s">
        <v>43</v>
      </c>
      <c r="P93" s="394"/>
      <c r="Q93" s="394"/>
      <c r="R93" s="394"/>
      <c r="S93" s="394"/>
      <c r="T93" s="394"/>
      <c r="U93" s="39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7"/>
      <c r="O94" s="393" t="s">
        <v>43</v>
      </c>
      <c r="P94" s="394"/>
      <c r="Q94" s="394"/>
      <c r="R94" s="394"/>
      <c r="S94" s="394"/>
      <c r="T94" s="394"/>
      <c r="U94" s="39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hidden="1" customHeight="1" x14ac:dyDescent="0.25">
      <c r="A95" s="403" t="s">
        <v>77</v>
      </c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64"/>
      <c r="AA95" s="64"/>
    </row>
    <row r="96" spans="1:67" ht="16.5" hidden="1" customHeight="1" x14ac:dyDescent="0.25">
      <c r="A96" s="61" t="s">
        <v>180</v>
      </c>
      <c r="B96" s="61" t="s">
        <v>181</v>
      </c>
      <c r="C96" s="35">
        <v>4301030895</v>
      </c>
      <c r="D96" s="388">
        <v>4607091387667</v>
      </c>
      <c r="E96" s="38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7"/>
      <c r="N96" s="36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0"/>
      <c r="Q96" s="390"/>
      <c r="R96" s="390"/>
      <c r="S96" s="391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hidden="1" customHeight="1" x14ac:dyDescent="0.25">
      <c r="A97" s="61" t="s">
        <v>182</v>
      </c>
      <c r="B97" s="61" t="s">
        <v>183</v>
      </c>
      <c r="C97" s="35">
        <v>4301030961</v>
      </c>
      <c r="D97" s="388">
        <v>4607091387636</v>
      </c>
      <c r="E97" s="38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81</v>
      </c>
      <c r="L97" s="37" t="s">
        <v>80</v>
      </c>
      <c r="M97" s="37"/>
      <c r="N97" s="36">
        <v>40</v>
      </c>
      <c r="O97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0"/>
      <c r="Q97" s="390"/>
      <c r="R97" s="390"/>
      <c r="S97" s="391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hidden="1" customHeight="1" x14ac:dyDescent="0.25">
      <c r="A98" s="61" t="s">
        <v>184</v>
      </c>
      <c r="B98" s="61" t="s">
        <v>185</v>
      </c>
      <c r="C98" s="35">
        <v>4301030963</v>
      </c>
      <c r="D98" s="388">
        <v>4607091382426</v>
      </c>
      <c r="E98" s="38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80</v>
      </c>
      <c r="M98" s="37"/>
      <c r="N98" s="36">
        <v>40</v>
      </c>
      <c r="O98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0"/>
      <c r="Q98" s="390"/>
      <c r="R98" s="390"/>
      <c r="S98" s="391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hidden="1" customHeight="1" x14ac:dyDescent="0.25">
      <c r="A99" s="61" t="s">
        <v>186</v>
      </c>
      <c r="B99" s="61" t="s">
        <v>187</v>
      </c>
      <c r="C99" s="35">
        <v>4301030962</v>
      </c>
      <c r="D99" s="388">
        <v>4607091386547</v>
      </c>
      <c r="E99" s="38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84</v>
      </c>
      <c r="L99" s="37" t="s">
        <v>80</v>
      </c>
      <c r="M99" s="37"/>
      <c r="N99" s="36">
        <v>40</v>
      </c>
      <c r="O99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0"/>
      <c r="Q99" s="390"/>
      <c r="R99" s="390"/>
      <c r="S99" s="39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hidden="1" customHeight="1" x14ac:dyDescent="0.25">
      <c r="A100" s="61" t="s">
        <v>188</v>
      </c>
      <c r="B100" s="61" t="s">
        <v>189</v>
      </c>
      <c r="C100" s="35">
        <v>4301030964</v>
      </c>
      <c r="D100" s="388">
        <v>4607091382464</v>
      </c>
      <c r="E100" s="38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6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0"/>
      <c r="Q100" s="390"/>
      <c r="R100" s="390"/>
      <c r="S100" s="391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190</v>
      </c>
      <c r="B101" s="61" t="s">
        <v>191</v>
      </c>
      <c r="C101" s="35">
        <v>4301031234</v>
      </c>
      <c r="D101" s="388">
        <v>4680115883444</v>
      </c>
      <c r="E101" s="38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81</v>
      </c>
      <c r="L101" s="37" t="s">
        <v>103</v>
      </c>
      <c r="M101" s="37"/>
      <c r="N101" s="36">
        <v>90</v>
      </c>
      <c r="O101" s="6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90"/>
      <c r="Q101" s="390"/>
      <c r="R101" s="390"/>
      <c r="S101" s="39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190</v>
      </c>
      <c r="B102" s="61" t="s">
        <v>192</v>
      </c>
      <c r="C102" s="35">
        <v>4301031235</v>
      </c>
      <c r="D102" s="388">
        <v>4680115883444</v>
      </c>
      <c r="E102" s="38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103</v>
      </c>
      <c r="M102" s="37"/>
      <c r="N102" s="36">
        <v>90</v>
      </c>
      <c r="O102" s="6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idden="1" x14ac:dyDescent="0.2">
      <c r="A103" s="396"/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7"/>
      <c r="O103" s="393" t="s">
        <v>43</v>
      </c>
      <c r="P103" s="394"/>
      <c r="Q103" s="394"/>
      <c r="R103" s="394"/>
      <c r="S103" s="394"/>
      <c r="T103" s="394"/>
      <c r="U103" s="395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hidden="1" x14ac:dyDescent="0.2">
      <c r="A104" s="396"/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7"/>
      <c r="O104" s="393" t="s">
        <v>43</v>
      </c>
      <c r="P104" s="394"/>
      <c r="Q104" s="394"/>
      <c r="R104" s="394"/>
      <c r="S104" s="394"/>
      <c r="T104" s="394"/>
      <c r="U104" s="395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hidden="1" customHeight="1" x14ac:dyDescent="0.25">
      <c r="A105" s="403" t="s">
        <v>85</v>
      </c>
      <c r="B105" s="403"/>
      <c r="C105" s="403"/>
      <c r="D105" s="403"/>
      <c r="E105" s="403"/>
      <c r="F105" s="403"/>
      <c r="G105" s="403"/>
      <c r="H105" s="403"/>
      <c r="I105" s="403"/>
      <c r="J105" s="403"/>
      <c r="K105" s="403"/>
      <c r="L105" s="403"/>
      <c r="M105" s="403"/>
      <c r="N105" s="403"/>
      <c r="O105" s="403"/>
      <c r="P105" s="403"/>
      <c r="Q105" s="403"/>
      <c r="R105" s="403"/>
      <c r="S105" s="403"/>
      <c r="T105" s="403"/>
      <c r="U105" s="403"/>
      <c r="V105" s="403"/>
      <c r="W105" s="403"/>
      <c r="X105" s="403"/>
      <c r="Y105" s="403"/>
      <c r="Z105" s="64"/>
      <c r="AA105" s="64"/>
    </row>
    <row r="106" spans="1:67" ht="27" customHeight="1" x14ac:dyDescent="0.25">
      <c r="A106" s="61" t="s">
        <v>193</v>
      </c>
      <c r="B106" s="61" t="s">
        <v>194</v>
      </c>
      <c r="C106" s="35">
        <v>4301051543</v>
      </c>
      <c r="D106" s="388">
        <v>4607091386967</v>
      </c>
      <c r="E106" s="388"/>
      <c r="F106" s="60">
        <v>1.4</v>
      </c>
      <c r="G106" s="36">
        <v>6</v>
      </c>
      <c r="H106" s="60">
        <v>8.4</v>
      </c>
      <c r="I106" s="60">
        <v>8.9640000000000004</v>
      </c>
      <c r="J106" s="36">
        <v>56</v>
      </c>
      <c r="K106" s="36" t="s">
        <v>117</v>
      </c>
      <c r="L106" s="37" t="s">
        <v>80</v>
      </c>
      <c r="M106" s="37"/>
      <c r="N106" s="36">
        <v>45</v>
      </c>
      <c r="O106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0"/>
      <c r="Q106" s="390"/>
      <c r="R106" s="390"/>
      <c r="S106" s="391"/>
      <c r="T106" s="38" t="s">
        <v>48</v>
      </c>
      <c r="U106" s="38" t="s">
        <v>48</v>
      </c>
      <c r="V106" s="39" t="s">
        <v>0</v>
      </c>
      <c r="W106" s="57">
        <v>65</v>
      </c>
      <c r="X106" s="54">
        <f t="shared" ref="X106:X119" si="18">IFERROR(IF(W106="",0,CEILING((W106/$H106),1)*$H106),"")</f>
        <v>67.2</v>
      </c>
      <c r="Y106" s="40">
        <f>IFERROR(IF(X106=0,"",ROUNDUP(X106/H106,0)*0.02175),"")</f>
        <v>0.17399999999999999</v>
      </c>
      <c r="Z106" s="66" t="s">
        <v>48</v>
      </c>
      <c r="AA106" s="67" t="s">
        <v>48</v>
      </c>
      <c r="AE106" s="77"/>
      <c r="BB106" s="128" t="s">
        <v>67</v>
      </c>
      <c r="BL106" s="77">
        <f t="shared" ref="BL106:BL119" si="19">IFERROR(W106*I106/H106,"0")</f>
        <v>69.364285714285728</v>
      </c>
      <c r="BM106" s="77">
        <f t="shared" ref="BM106:BM119" si="20">IFERROR(X106*I106/H106,"0")</f>
        <v>71.712000000000003</v>
      </c>
      <c r="BN106" s="77">
        <f t="shared" ref="BN106:BN119" si="21">IFERROR(1/J106*(W106/H106),"0")</f>
        <v>0.13818027210884354</v>
      </c>
      <c r="BO106" s="77">
        <f t="shared" ref="BO106:BO119" si="22">IFERROR(1/J106*(X106/H106),"0")</f>
        <v>0.14285714285714285</v>
      </c>
    </row>
    <row r="107" spans="1:67" ht="27" hidden="1" customHeight="1" x14ac:dyDescent="0.25">
      <c r="A107" s="61" t="s">
        <v>193</v>
      </c>
      <c r="B107" s="61" t="s">
        <v>195</v>
      </c>
      <c r="C107" s="35">
        <v>4301051437</v>
      </c>
      <c r="D107" s="388">
        <v>4607091386967</v>
      </c>
      <c r="E107" s="388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117</v>
      </c>
      <c r="L107" s="37" t="s">
        <v>135</v>
      </c>
      <c r="M107" s="37"/>
      <c r="N107" s="36">
        <v>45</v>
      </c>
      <c r="O107" s="6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196</v>
      </c>
      <c r="B108" s="61" t="s">
        <v>197</v>
      </c>
      <c r="C108" s="35">
        <v>4301051611</v>
      </c>
      <c r="D108" s="388">
        <v>4607091385304</v>
      </c>
      <c r="E108" s="38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117</v>
      </c>
      <c r="L108" s="37" t="s">
        <v>80</v>
      </c>
      <c r="M108" s="37"/>
      <c r="N108" s="36">
        <v>40</v>
      </c>
      <c r="O108" s="6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0"/>
      <c r="Q108" s="390"/>
      <c r="R108" s="390"/>
      <c r="S108" s="391"/>
      <c r="T108" s="38" t="s">
        <v>48</v>
      </c>
      <c r="U108" s="38" t="s">
        <v>48</v>
      </c>
      <c r="V108" s="39" t="s">
        <v>0</v>
      </c>
      <c r="W108" s="57">
        <v>30</v>
      </c>
      <c r="X108" s="54">
        <f t="shared" si="18"/>
        <v>33.6</v>
      </c>
      <c r="Y108" s="40">
        <f>IFERROR(IF(X108=0,"",ROUNDUP(X108/H108,0)*0.02175),"")</f>
        <v>8.6999999999999994E-2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32.014285714285712</v>
      </c>
      <c r="BM108" s="77">
        <f t="shared" si="20"/>
        <v>35.856000000000002</v>
      </c>
      <c r="BN108" s="77">
        <f t="shared" si="21"/>
        <v>6.377551020408162E-2</v>
      </c>
      <c r="BO108" s="77">
        <f t="shared" si="22"/>
        <v>7.1428571428571425E-2</v>
      </c>
    </row>
    <row r="109" spans="1:67" ht="16.5" hidden="1" customHeight="1" x14ac:dyDescent="0.25">
      <c r="A109" s="61" t="s">
        <v>198</v>
      </c>
      <c r="B109" s="61" t="s">
        <v>199</v>
      </c>
      <c r="C109" s="35">
        <v>4301051648</v>
      </c>
      <c r="D109" s="388">
        <v>4607091386264</v>
      </c>
      <c r="E109" s="388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81</v>
      </c>
      <c r="L109" s="37" t="s">
        <v>80</v>
      </c>
      <c r="M109" s="37"/>
      <c r="N109" s="36">
        <v>31</v>
      </c>
      <c r="O109" s="6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0"/>
      <c r="Q109" s="390"/>
      <c r="R109" s="390"/>
      <c r="S109" s="391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hidden="1" customHeight="1" x14ac:dyDescent="0.25">
      <c r="A110" s="61" t="s">
        <v>200</v>
      </c>
      <c r="B110" s="61" t="s">
        <v>201</v>
      </c>
      <c r="C110" s="35">
        <v>4301051476</v>
      </c>
      <c r="D110" s="388">
        <v>4680115882584</v>
      </c>
      <c r="E110" s="388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81</v>
      </c>
      <c r="L110" s="37" t="s">
        <v>103</v>
      </c>
      <c r="M110" s="37"/>
      <c r="N110" s="36">
        <v>60</v>
      </c>
      <c r="O110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90"/>
      <c r="Q110" s="390"/>
      <c r="R110" s="390"/>
      <c r="S110" s="391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200</v>
      </c>
      <c r="B111" s="61" t="s">
        <v>202</v>
      </c>
      <c r="C111" s="35">
        <v>4301051477</v>
      </c>
      <c r="D111" s="388">
        <v>4680115882584</v>
      </c>
      <c r="E111" s="388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103</v>
      </c>
      <c r="M111" s="37"/>
      <c r="N111" s="36">
        <v>60</v>
      </c>
      <c r="O111" s="6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27" hidden="1" customHeight="1" x14ac:dyDescent="0.25">
      <c r="A112" s="61" t="s">
        <v>203</v>
      </c>
      <c r="B112" s="61" t="s">
        <v>204</v>
      </c>
      <c r="C112" s="35">
        <v>4301051436</v>
      </c>
      <c r="D112" s="388">
        <v>4607091385731</v>
      </c>
      <c r="E112" s="388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81</v>
      </c>
      <c r="L112" s="37" t="s">
        <v>135</v>
      </c>
      <c r="M112" s="37"/>
      <c r="N112" s="36">
        <v>45</v>
      </c>
      <c r="O112" s="6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0"/>
      <c r="Q112" s="390"/>
      <c r="R112" s="390"/>
      <c r="S112" s="39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205</v>
      </c>
      <c r="B113" s="61" t="s">
        <v>206</v>
      </c>
      <c r="C113" s="35">
        <v>4301051439</v>
      </c>
      <c r="D113" s="388">
        <v>4680115880214</v>
      </c>
      <c r="E113" s="388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81</v>
      </c>
      <c r="L113" s="37" t="s">
        <v>135</v>
      </c>
      <c r="M113" s="37"/>
      <c r="N113" s="36">
        <v>45</v>
      </c>
      <c r="O113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0"/>
      <c r="Q113" s="390"/>
      <c r="R113" s="390"/>
      <c r="S113" s="391"/>
      <c r="T113" s="38" t="s">
        <v>48</v>
      </c>
      <c r="U113" s="38" t="s">
        <v>48</v>
      </c>
      <c r="V113" s="39" t="s">
        <v>0</v>
      </c>
      <c r="W113" s="57">
        <v>10</v>
      </c>
      <c r="X113" s="54">
        <f t="shared" si="18"/>
        <v>10.8</v>
      </c>
      <c r="Y113" s="40">
        <f>IFERROR(IF(X113=0,"",ROUNDUP(X113/H113,0)*0.00937),"")</f>
        <v>3.7479999999999999E-2</v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11.066666666666666</v>
      </c>
      <c r="BM113" s="77">
        <f t="shared" si="20"/>
        <v>11.952</v>
      </c>
      <c r="BN113" s="77">
        <f t="shared" si="21"/>
        <v>3.0864197530864192E-2</v>
      </c>
      <c r="BO113" s="77">
        <f t="shared" si="22"/>
        <v>3.3333333333333333E-2</v>
      </c>
    </row>
    <row r="114" spans="1:67" ht="27" hidden="1" customHeight="1" x14ac:dyDescent="0.25">
      <c r="A114" s="61" t="s">
        <v>207</v>
      </c>
      <c r="B114" s="61" t="s">
        <v>208</v>
      </c>
      <c r="C114" s="35">
        <v>4301051438</v>
      </c>
      <c r="D114" s="388">
        <v>4680115880894</v>
      </c>
      <c r="E114" s="388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135</v>
      </c>
      <c r="M114" s="37"/>
      <c r="N114" s="36">
        <v>45</v>
      </c>
      <c r="O114" s="65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ref="Y114:Y119" si="23"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209</v>
      </c>
      <c r="B115" s="61" t="s">
        <v>210</v>
      </c>
      <c r="C115" s="35">
        <v>4301051693</v>
      </c>
      <c r="D115" s="388">
        <v>4680115884915</v>
      </c>
      <c r="E115" s="388"/>
      <c r="F115" s="60">
        <v>0.3</v>
      </c>
      <c r="G115" s="36">
        <v>6</v>
      </c>
      <c r="H115" s="60">
        <v>1.8</v>
      </c>
      <c r="I115" s="60">
        <v>2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90"/>
      <c r="Q115" s="390"/>
      <c r="R115" s="390"/>
      <c r="S115" s="391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211</v>
      </c>
      <c r="B116" s="61" t="s">
        <v>212</v>
      </c>
      <c r="C116" s="35">
        <v>4301051313</v>
      </c>
      <c r="D116" s="388">
        <v>4607091385427</v>
      </c>
      <c r="E116" s="388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81</v>
      </c>
      <c r="L116" s="37" t="s">
        <v>80</v>
      </c>
      <c r="M116" s="37"/>
      <c r="N116" s="36">
        <v>40</v>
      </c>
      <c r="O116" s="6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90"/>
      <c r="Q116" s="390"/>
      <c r="R116" s="390"/>
      <c r="S116" s="39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213</v>
      </c>
      <c r="B117" s="61" t="s">
        <v>214</v>
      </c>
      <c r="C117" s="35">
        <v>4301051480</v>
      </c>
      <c r="D117" s="388">
        <v>4680115882645</v>
      </c>
      <c r="E117" s="388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81</v>
      </c>
      <c r="L117" s="37" t="s">
        <v>80</v>
      </c>
      <c r="M117" s="37"/>
      <c r="N117" s="36">
        <v>40</v>
      </c>
      <c r="O117" s="6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90"/>
      <c r="Q117" s="390"/>
      <c r="R117" s="390"/>
      <c r="S117" s="39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 t="shared" si="23"/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215</v>
      </c>
      <c r="B118" s="61" t="s">
        <v>216</v>
      </c>
      <c r="C118" s="35">
        <v>4301051395</v>
      </c>
      <c r="D118" s="388">
        <v>4680115884311</v>
      </c>
      <c r="E118" s="388"/>
      <c r="F118" s="60">
        <v>0.3</v>
      </c>
      <c r="G118" s="36">
        <v>6</v>
      </c>
      <c r="H118" s="60">
        <v>1.8</v>
      </c>
      <c r="I118" s="60">
        <v>2.0659999999999998</v>
      </c>
      <c r="J118" s="36">
        <v>156</v>
      </c>
      <c r="K118" s="36" t="s">
        <v>81</v>
      </c>
      <c r="L118" s="37" t="s">
        <v>80</v>
      </c>
      <c r="M118" s="37"/>
      <c r="N118" s="36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90"/>
      <c r="Q118" s="390"/>
      <c r="R118" s="390"/>
      <c r="S118" s="39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 t="shared" si="23"/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217</v>
      </c>
      <c r="B119" s="61" t="s">
        <v>218</v>
      </c>
      <c r="C119" s="35">
        <v>4301051641</v>
      </c>
      <c r="D119" s="388">
        <v>4680115884403</v>
      </c>
      <c r="E119" s="38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81</v>
      </c>
      <c r="L119" s="37" t="s">
        <v>80</v>
      </c>
      <c r="M119" s="37"/>
      <c r="N119" s="36">
        <v>30</v>
      </c>
      <c r="O119" s="64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90"/>
      <c r="Q119" s="390"/>
      <c r="R119" s="390"/>
      <c r="S119" s="39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 t="shared" si="23"/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396"/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7"/>
      <c r="O120" s="393" t="s">
        <v>43</v>
      </c>
      <c r="P120" s="394"/>
      <c r="Q120" s="394"/>
      <c r="R120" s="394"/>
      <c r="S120" s="394"/>
      <c r="T120" s="394"/>
      <c r="U120" s="39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15.013227513227513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16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0.29848000000000002</v>
      </c>
      <c r="Z120" s="65"/>
      <c r="AA120" s="65"/>
    </row>
    <row r="121" spans="1:67" x14ac:dyDescent="0.2">
      <c r="A121" s="396"/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7"/>
      <c r="O121" s="393" t="s">
        <v>43</v>
      </c>
      <c r="P121" s="394"/>
      <c r="Q121" s="394"/>
      <c r="R121" s="394"/>
      <c r="S121" s="394"/>
      <c r="T121" s="394"/>
      <c r="U121" s="395"/>
      <c r="V121" s="41" t="s">
        <v>0</v>
      </c>
      <c r="W121" s="42">
        <f>IFERROR(SUM(W106:W119),"0")</f>
        <v>105</v>
      </c>
      <c r="X121" s="42">
        <f>IFERROR(SUM(X106:X119),"0")</f>
        <v>111.60000000000001</v>
      </c>
      <c r="Y121" s="41"/>
      <c r="Z121" s="65"/>
      <c r="AA121" s="65"/>
    </row>
    <row r="122" spans="1:67" ht="14.25" hidden="1" customHeight="1" x14ac:dyDescent="0.25">
      <c r="A122" s="403" t="s">
        <v>219</v>
      </c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64"/>
      <c r="AA122" s="64"/>
    </row>
    <row r="123" spans="1:67" ht="27" hidden="1" customHeight="1" x14ac:dyDescent="0.25">
      <c r="A123" s="61" t="s">
        <v>220</v>
      </c>
      <c r="B123" s="61" t="s">
        <v>221</v>
      </c>
      <c r="C123" s="35">
        <v>4301060296</v>
      </c>
      <c r="D123" s="388">
        <v>4607091383065</v>
      </c>
      <c r="E123" s="38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81</v>
      </c>
      <c r="L123" s="37" t="s">
        <v>80</v>
      </c>
      <c r="M123" s="37"/>
      <c r="N123" s="36">
        <v>30</v>
      </c>
      <c r="O123" s="6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90"/>
      <c r="Q123" s="390"/>
      <c r="R123" s="390"/>
      <c r="S123" s="39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4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5">IFERROR(W123*I123/H123,"0")</f>
        <v>0</v>
      </c>
      <c r="BM123" s="77">
        <f t="shared" ref="BM123:BM129" si="26">IFERROR(X123*I123/H123,"0")</f>
        <v>0</v>
      </c>
      <c r="BN123" s="77">
        <f t="shared" ref="BN123:BN129" si="27">IFERROR(1/J123*(W123/H123),"0")</f>
        <v>0</v>
      </c>
      <c r="BO123" s="77">
        <f t="shared" ref="BO123:BO129" si="28">IFERROR(1/J123*(X123/H123),"0")</f>
        <v>0</v>
      </c>
    </row>
    <row r="124" spans="1:67" ht="27" customHeight="1" x14ac:dyDescent="0.25">
      <c r="A124" s="61" t="s">
        <v>222</v>
      </c>
      <c r="B124" s="61" t="s">
        <v>223</v>
      </c>
      <c r="C124" s="35">
        <v>4301060350</v>
      </c>
      <c r="D124" s="388">
        <v>4680115881532</v>
      </c>
      <c r="E124" s="388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117</v>
      </c>
      <c r="L124" s="37" t="s">
        <v>135</v>
      </c>
      <c r="M124" s="37"/>
      <c r="N124" s="36">
        <v>30</v>
      </c>
      <c r="O124" s="6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90"/>
      <c r="Q124" s="390"/>
      <c r="R124" s="390"/>
      <c r="S124" s="391"/>
      <c r="T124" s="38" t="s">
        <v>48</v>
      </c>
      <c r="U124" s="38" t="s">
        <v>48</v>
      </c>
      <c r="V124" s="39" t="s">
        <v>0</v>
      </c>
      <c r="W124" s="57">
        <v>50</v>
      </c>
      <c r="X124" s="54">
        <f t="shared" si="24"/>
        <v>56.699999999999996</v>
      </c>
      <c r="Y124" s="40">
        <f>IFERROR(IF(X124=0,"",ROUNDUP(X124/H124,0)*0.02175),"")</f>
        <v>0.15225</v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5"/>
        <v>52.962962962962962</v>
      </c>
      <c r="BM124" s="77">
        <f t="shared" si="26"/>
        <v>60.06</v>
      </c>
      <c r="BN124" s="77">
        <f t="shared" si="27"/>
        <v>0.11022927689594356</v>
      </c>
      <c r="BO124" s="77">
        <f t="shared" si="28"/>
        <v>0.125</v>
      </c>
    </row>
    <row r="125" spans="1:67" ht="27" hidden="1" customHeight="1" x14ac:dyDescent="0.25">
      <c r="A125" s="61" t="s">
        <v>222</v>
      </c>
      <c r="B125" s="61" t="s">
        <v>224</v>
      </c>
      <c r="C125" s="35">
        <v>4301060371</v>
      </c>
      <c r="D125" s="388">
        <v>4680115881532</v>
      </c>
      <c r="E125" s="38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117</v>
      </c>
      <c r="L125" s="37" t="s">
        <v>80</v>
      </c>
      <c r="M125" s="37"/>
      <c r="N125" s="36">
        <v>30</v>
      </c>
      <c r="O125" s="64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hidden="1" customHeight="1" x14ac:dyDescent="0.25">
      <c r="A126" s="61" t="s">
        <v>222</v>
      </c>
      <c r="B126" s="61" t="s">
        <v>225</v>
      </c>
      <c r="C126" s="35">
        <v>4301060366</v>
      </c>
      <c r="D126" s="388">
        <v>4680115881532</v>
      </c>
      <c r="E126" s="388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117</v>
      </c>
      <c r="L126" s="37" t="s">
        <v>80</v>
      </c>
      <c r="M126" s="37"/>
      <c r="N126" s="36">
        <v>30</v>
      </c>
      <c r="O126" s="63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t="27" hidden="1" customHeight="1" x14ac:dyDescent="0.25">
      <c r="A127" s="61" t="s">
        <v>226</v>
      </c>
      <c r="B127" s="61" t="s">
        <v>227</v>
      </c>
      <c r="C127" s="35">
        <v>4301060356</v>
      </c>
      <c r="D127" s="388">
        <v>4680115882652</v>
      </c>
      <c r="E127" s="38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6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4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5"/>
        <v>0</v>
      </c>
      <c r="BM127" s="77">
        <f t="shared" si="26"/>
        <v>0</v>
      </c>
      <c r="BN127" s="77">
        <f t="shared" si="27"/>
        <v>0</v>
      </c>
      <c r="BO127" s="77">
        <f t="shared" si="28"/>
        <v>0</v>
      </c>
    </row>
    <row r="128" spans="1:67" ht="16.5" hidden="1" customHeight="1" x14ac:dyDescent="0.25">
      <c r="A128" s="61" t="s">
        <v>228</v>
      </c>
      <c r="B128" s="61" t="s">
        <v>229</v>
      </c>
      <c r="C128" s="35">
        <v>4301060309</v>
      </c>
      <c r="D128" s="388">
        <v>4680115880238</v>
      </c>
      <c r="E128" s="38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4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5"/>
        <v>0</v>
      </c>
      <c r="BM128" s="77">
        <f t="shared" si="26"/>
        <v>0</v>
      </c>
      <c r="BN128" s="77">
        <f t="shared" si="27"/>
        <v>0</v>
      </c>
      <c r="BO128" s="77">
        <f t="shared" si="28"/>
        <v>0</v>
      </c>
    </row>
    <row r="129" spans="1:67" ht="27" hidden="1" customHeight="1" x14ac:dyDescent="0.25">
      <c r="A129" s="61" t="s">
        <v>230</v>
      </c>
      <c r="B129" s="61" t="s">
        <v>231</v>
      </c>
      <c r="C129" s="35">
        <v>4301060351</v>
      </c>
      <c r="D129" s="388">
        <v>4680115881464</v>
      </c>
      <c r="E129" s="38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135</v>
      </c>
      <c r="M129" s="37"/>
      <c r="N129" s="36">
        <v>30</v>
      </c>
      <c r="O129" s="6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4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5"/>
        <v>0</v>
      </c>
      <c r="BM129" s="77">
        <f t="shared" si="26"/>
        <v>0</v>
      </c>
      <c r="BN129" s="77">
        <f t="shared" si="27"/>
        <v>0</v>
      </c>
      <c r="BO129" s="77">
        <f t="shared" si="28"/>
        <v>0</v>
      </c>
    </row>
    <row r="130" spans="1:67" x14ac:dyDescent="0.2">
      <c r="A130" s="396"/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397"/>
      <c r="O130" s="393" t="s">
        <v>43</v>
      </c>
      <c r="P130" s="394"/>
      <c r="Q130" s="394"/>
      <c r="R130" s="394"/>
      <c r="S130" s="394"/>
      <c r="T130" s="394"/>
      <c r="U130" s="395"/>
      <c r="V130" s="41" t="s">
        <v>42</v>
      </c>
      <c r="W130" s="42">
        <f>IFERROR(W123/H123,"0")+IFERROR(W124/H124,"0")+IFERROR(W125/H125,"0")+IFERROR(W126/H126,"0")+IFERROR(W127/H127,"0")+IFERROR(W128/H128,"0")+IFERROR(W129/H129,"0")</f>
        <v>6.1728395061728394</v>
      </c>
      <c r="X130" s="42">
        <f>IFERROR(X123/H123,"0")+IFERROR(X124/H124,"0")+IFERROR(X125/H125,"0")+IFERROR(X126/H126,"0")+IFERROR(X127/H127,"0")+IFERROR(X128/H128,"0")+IFERROR(X129/H129,"0")</f>
        <v>7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0.15225</v>
      </c>
      <c r="Z130" s="65"/>
      <c r="AA130" s="65"/>
    </row>
    <row r="131" spans="1:67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7"/>
      <c r="O131" s="393" t="s">
        <v>43</v>
      </c>
      <c r="P131" s="394"/>
      <c r="Q131" s="394"/>
      <c r="R131" s="394"/>
      <c r="S131" s="394"/>
      <c r="T131" s="394"/>
      <c r="U131" s="395"/>
      <c r="V131" s="41" t="s">
        <v>0</v>
      </c>
      <c r="W131" s="42">
        <f>IFERROR(SUM(W123:W129),"0")</f>
        <v>50</v>
      </c>
      <c r="X131" s="42">
        <f>IFERROR(SUM(X123:X129),"0")</f>
        <v>56.699999999999996</v>
      </c>
      <c r="Y131" s="41"/>
      <c r="Z131" s="65"/>
      <c r="AA131" s="65"/>
    </row>
    <row r="132" spans="1:67" ht="16.5" hidden="1" customHeight="1" x14ac:dyDescent="0.25">
      <c r="A132" s="432" t="s">
        <v>232</v>
      </c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63"/>
      <c r="AA132" s="63"/>
    </row>
    <row r="133" spans="1:67" ht="14.25" hidden="1" customHeight="1" x14ac:dyDescent="0.25">
      <c r="A133" s="403" t="s">
        <v>85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03"/>
      <c r="Z133" s="64"/>
      <c r="AA133" s="64"/>
    </row>
    <row r="134" spans="1:67" ht="27" customHeight="1" x14ac:dyDescent="0.25">
      <c r="A134" s="61" t="s">
        <v>233</v>
      </c>
      <c r="B134" s="61" t="s">
        <v>234</v>
      </c>
      <c r="C134" s="35">
        <v>4301051360</v>
      </c>
      <c r="D134" s="388">
        <v>4607091385168</v>
      </c>
      <c r="E134" s="388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135</v>
      </c>
      <c r="M134" s="37"/>
      <c r="N134" s="36">
        <v>45</v>
      </c>
      <c r="O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8" t="s">
        <v>48</v>
      </c>
      <c r="U134" s="38" t="s">
        <v>48</v>
      </c>
      <c r="V134" s="39" t="s">
        <v>0</v>
      </c>
      <c r="W134" s="57">
        <v>95</v>
      </c>
      <c r="X134" s="54">
        <f>IFERROR(IF(W134="",0,CEILING((W134/$H134),1)*$H134),"")</f>
        <v>97.199999999999989</v>
      </c>
      <c r="Y134" s="40">
        <f>IFERROR(IF(X134=0,"",ROUNDUP(X134/H134,0)*0.02175),"")</f>
        <v>0.26100000000000001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101.54444444444445</v>
      </c>
      <c r="BM134" s="77">
        <f>IFERROR(X134*I134/H134,"0")</f>
        <v>103.89599999999999</v>
      </c>
      <c r="BN134" s="77">
        <f>IFERROR(1/J134*(W134/H134),"0")</f>
        <v>0.20943562610229277</v>
      </c>
      <c r="BO134" s="77">
        <f>IFERROR(1/J134*(X134/H134),"0")</f>
        <v>0.21428571428571427</v>
      </c>
    </row>
    <row r="135" spans="1:67" ht="27" hidden="1" customHeight="1" x14ac:dyDescent="0.25">
      <c r="A135" s="61" t="s">
        <v>233</v>
      </c>
      <c r="B135" s="61" t="s">
        <v>235</v>
      </c>
      <c r="C135" s="35">
        <v>4301051612</v>
      </c>
      <c r="D135" s="388">
        <v>4607091385168</v>
      </c>
      <c r="E135" s="388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117</v>
      </c>
      <c r="L135" s="37" t="s">
        <v>80</v>
      </c>
      <c r="M135" s="37"/>
      <c r="N135" s="36">
        <v>45</v>
      </c>
      <c r="O135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236</v>
      </c>
      <c r="B136" s="61" t="s">
        <v>237</v>
      </c>
      <c r="C136" s="35">
        <v>4301051362</v>
      </c>
      <c r="D136" s="388">
        <v>4607091383256</v>
      </c>
      <c r="E136" s="38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135</v>
      </c>
      <c r="M136" s="37"/>
      <c r="N136" s="36">
        <v>45</v>
      </c>
      <c r="O136" s="6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238</v>
      </c>
      <c r="B137" s="61" t="s">
        <v>239</v>
      </c>
      <c r="C137" s="35">
        <v>4301051358</v>
      </c>
      <c r="D137" s="388">
        <v>4607091385748</v>
      </c>
      <c r="E137" s="38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135</v>
      </c>
      <c r="M137" s="37"/>
      <c r="N137" s="36">
        <v>45</v>
      </c>
      <c r="O137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8" t="s">
        <v>48</v>
      </c>
      <c r="U137" s="38" t="s">
        <v>48</v>
      </c>
      <c r="V137" s="39" t="s">
        <v>0</v>
      </c>
      <c r="W137" s="57">
        <v>10</v>
      </c>
      <c r="X137" s="54">
        <f>IFERROR(IF(W137="",0,CEILING((W137/$H137),1)*$H137),"")</f>
        <v>10.8</v>
      </c>
      <c r="Y137" s="40">
        <f>IFERROR(IF(X137=0,"",ROUNDUP(X137/H137,0)*0.00753),"")</f>
        <v>3.0120000000000001E-2</v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11.007407407407406</v>
      </c>
      <c r="BM137" s="77">
        <f>IFERROR(X137*I137/H137,"0")</f>
        <v>11.888</v>
      </c>
      <c r="BN137" s="77">
        <f>IFERROR(1/J137*(W137/H137),"0")</f>
        <v>2.3741690408357073E-2</v>
      </c>
      <c r="BO137" s="77">
        <f>IFERROR(1/J137*(X137/H137),"0")</f>
        <v>2.564102564102564E-2</v>
      </c>
    </row>
    <row r="138" spans="1:67" ht="16.5" hidden="1" customHeight="1" x14ac:dyDescent="0.25">
      <c r="A138" s="61" t="s">
        <v>240</v>
      </c>
      <c r="B138" s="61" t="s">
        <v>241</v>
      </c>
      <c r="C138" s="35">
        <v>4301051738</v>
      </c>
      <c r="D138" s="388">
        <v>4680115884533</v>
      </c>
      <c r="E138" s="38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96"/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7"/>
      <c r="O139" s="393" t="s">
        <v>43</v>
      </c>
      <c r="P139" s="394"/>
      <c r="Q139" s="394"/>
      <c r="R139" s="394"/>
      <c r="S139" s="394"/>
      <c r="T139" s="394"/>
      <c r="U139" s="395"/>
      <c r="V139" s="41" t="s">
        <v>42</v>
      </c>
      <c r="W139" s="42">
        <f>IFERROR(W134/H134,"0")+IFERROR(W135/H135,"0")+IFERROR(W136/H136,"0")+IFERROR(W137/H137,"0")+IFERROR(W138/H138,"0")</f>
        <v>15.432098765432098</v>
      </c>
      <c r="X139" s="42">
        <f>IFERROR(X134/H134,"0")+IFERROR(X135/H135,"0")+IFERROR(X136/H136,"0")+IFERROR(X137/H137,"0")+IFERROR(X138/H138,"0")</f>
        <v>16</v>
      </c>
      <c r="Y139" s="42">
        <f>IFERROR(IF(Y134="",0,Y134),"0")+IFERROR(IF(Y135="",0,Y135),"0")+IFERROR(IF(Y136="",0,Y136),"0")+IFERROR(IF(Y137="",0,Y137),"0")+IFERROR(IF(Y138="",0,Y138),"0")</f>
        <v>0.29111999999999999</v>
      </c>
      <c r="Z139" s="65"/>
      <c r="AA139" s="65"/>
    </row>
    <row r="140" spans="1:67" x14ac:dyDescent="0.2">
      <c r="A140" s="396"/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7"/>
      <c r="O140" s="393" t="s">
        <v>43</v>
      </c>
      <c r="P140" s="394"/>
      <c r="Q140" s="394"/>
      <c r="R140" s="394"/>
      <c r="S140" s="394"/>
      <c r="T140" s="394"/>
      <c r="U140" s="395"/>
      <c r="V140" s="41" t="s">
        <v>0</v>
      </c>
      <c r="W140" s="42">
        <f>IFERROR(SUM(W134:W138),"0")</f>
        <v>105</v>
      </c>
      <c r="X140" s="42">
        <f>IFERROR(SUM(X134:X138),"0")</f>
        <v>107.99999999999999</v>
      </c>
      <c r="Y140" s="41"/>
      <c r="Z140" s="65"/>
      <c r="AA140" s="65"/>
    </row>
    <row r="141" spans="1:67" ht="27.75" hidden="1" customHeight="1" x14ac:dyDescent="0.2">
      <c r="A141" s="431" t="s">
        <v>242</v>
      </c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53"/>
      <c r="AA141" s="53"/>
    </row>
    <row r="142" spans="1:67" ht="16.5" hidden="1" customHeight="1" x14ac:dyDescent="0.25">
      <c r="A142" s="432" t="s">
        <v>243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63"/>
      <c r="AA142" s="63"/>
    </row>
    <row r="143" spans="1:67" ht="14.25" hidden="1" customHeight="1" x14ac:dyDescent="0.25">
      <c r="A143" s="403" t="s">
        <v>121</v>
      </c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3"/>
      <c r="P143" s="403"/>
      <c r="Q143" s="403"/>
      <c r="R143" s="403"/>
      <c r="S143" s="403"/>
      <c r="T143" s="403"/>
      <c r="U143" s="403"/>
      <c r="V143" s="403"/>
      <c r="W143" s="403"/>
      <c r="X143" s="403"/>
      <c r="Y143" s="403"/>
      <c r="Z143" s="64"/>
      <c r="AA143" s="64"/>
    </row>
    <row r="144" spans="1:67" ht="27" hidden="1" customHeight="1" x14ac:dyDescent="0.25">
      <c r="A144" s="61" t="s">
        <v>244</v>
      </c>
      <c r="B144" s="61" t="s">
        <v>245</v>
      </c>
      <c r="C144" s="35">
        <v>4301011223</v>
      </c>
      <c r="D144" s="388">
        <v>4607091383423</v>
      </c>
      <c r="E144" s="38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117</v>
      </c>
      <c r="L144" s="37" t="s">
        <v>135</v>
      </c>
      <c r="M144" s="37"/>
      <c r="N144" s="36">
        <v>35</v>
      </c>
      <c r="O144" s="6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246</v>
      </c>
      <c r="B145" s="61" t="s">
        <v>247</v>
      </c>
      <c r="C145" s="35">
        <v>4301011338</v>
      </c>
      <c r="D145" s="388">
        <v>4607091381405</v>
      </c>
      <c r="E145" s="38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117</v>
      </c>
      <c r="L145" s="37" t="s">
        <v>80</v>
      </c>
      <c r="M145" s="37"/>
      <c r="N145" s="36">
        <v>35</v>
      </c>
      <c r="O145" s="6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90"/>
      <c r="Q145" s="390"/>
      <c r="R145" s="390"/>
      <c r="S145" s="39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hidden="1" customHeight="1" x14ac:dyDescent="0.25">
      <c r="A146" s="61" t="s">
        <v>248</v>
      </c>
      <c r="B146" s="61" t="s">
        <v>249</v>
      </c>
      <c r="C146" s="35">
        <v>4301011333</v>
      </c>
      <c r="D146" s="388">
        <v>4607091386516</v>
      </c>
      <c r="E146" s="38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117</v>
      </c>
      <c r="L146" s="37" t="s">
        <v>80</v>
      </c>
      <c r="M146" s="37"/>
      <c r="N146" s="36">
        <v>30</v>
      </c>
      <c r="O146" s="6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90"/>
      <c r="Q146" s="390"/>
      <c r="R146" s="390"/>
      <c r="S146" s="39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idden="1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7"/>
      <c r="O147" s="393" t="s">
        <v>43</v>
      </c>
      <c r="P147" s="394"/>
      <c r="Q147" s="394"/>
      <c r="R147" s="394"/>
      <c r="S147" s="394"/>
      <c r="T147" s="394"/>
      <c r="U147" s="39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hidden="1" x14ac:dyDescent="0.2">
      <c r="A148" s="396"/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7"/>
      <c r="O148" s="393" t="s">
        <v>43</v>
      </c>
      <c r="P148" s="394"/>
      <c r="Q148" s="394"/>
      <c r="R148" s="394"/>
      <c r="S148" s="394"/>
      <c r="T148" s="394"/>
      <c r="U148" s="39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hidden="1" customHeight="1" x14ac:dyDescent="0.25">
      <c r="A149" s="432" t="s">
        <v>250</v>
      </c>
      <c r="B149" s="432"/>
      <c r="C149" s="432"/>
      <c r="D149" s="432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Z149" s="63"/>
      <c r="AA149" s="63"/>
    </row>
    <row r="150" spans="1:67" ht="14.25" hidden="1" customHeight="1" x14ac:dyDescent="0.25">
      <c r="A150" s="403" t="s">
        <v>77</v>
      </c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03"/>
      <c r="P150" s="403"/>
      <c r="Q150" s="403"/>
      <c r="R150" s="403"/>
      <c r="S150" s="403"/>
      <c r="T150" s="403"/>
      <c r="U150" s="403"/>
      <c r="V150" s="403"/>
      <c r="W150" s="403"/>
      <c r="X150" s="403"/>
      <c r="Y150" s="403"/>
      <c r="Z150" s="64"/>
      <c r="AA150" s="64"/>
    </row>
    <row r="151" spans="1:67" ht="27" customHeight="1" x14ac:dyDescent="0.25">
      <c r="A151" s="61" t="s">
        <v>251</v>
      </c>
      <c r="B151" s="61" t="s">
        <v>252</v>
      </c>
      <c r="C151" s="35">
        <v>4301031191</v>
      </c>
      <c r="D151" s="388">
        <v>4680115880993</v>
      </c>
      <c r="E151" s="38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0"/>
      <c r="Q151" s="390"/>
      <c r="R151" s="390"/>
      <c r="S151" s="391"/>
      <c r="T151" s="38" t="s">
        <v>48</v>
      </c>
      <c r="U151" s="38" t="s">
        <v>48</v>
      </c>
      <c r="V151" s="39" t="s">
        <v>0</v>
      </c>
      <c r="W151" s="57">
        <v>100</v>
      </c>
      <c r="X151" s="54">
        <f t="shared" ref="X151:X159" si="29">IFERROR(IF(W151="",0,CEILING((W151/$H151),1)*$H151),"")</f>
        <v>100.80000000000001</v>
      </c>
      <c r="Y151" s="40">
        <f>IFERROR(IF(X151=0,"",ROUNDUP(X151/H151,0)*0.00753),"")</f>
        <v>0.18071999999999999</v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30">IFERROR(W151*I151/H151,"0")</f>
        <v>106.19047619047619</v>
      </c>
      <c r="BM151" s="77">
        <f t="shared" ref="BM151:BM159" si="31">IFERROR(X151*I151/H151,"0")</f>
        <v>107.04</v>
      </c>
      <c r="BN151" s="77">
        <f t="shared" ref="BN151:BN159" si="32">IFERROR(1/J151*(W151/H151),"0")</f>
        <v>0.15262515262515264</v>
      </c>
      <c r="BO151" s="77">
        <f t="shared" ref="BO151:BO159" si="33">IFERROR(1/J151*(X151/H151),"0")</f>
        <v>0.15384615384615385</v>
      </c>
    </row>
    <row r="152" spans="1:67" ht="27" hidden="1" customHeight="1" x14ac:dyDescent="0.25">
      <c r="A152" s="61" t="s">
        <v>253</v>
      </c>
      <c r="B152" s="61" t="s">
        <v>254</v>
      </c>
      <c r="C152" s="35">
        <v>4301031204</v>
      </c>
      <c r="D152" s="388">
        <v>4680115881761</v>
      </c>
      <c r="E152" s="38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0"/>
      <c r="Q152" s="390"/>
      <c r="R152" s="390"/>
      <c r="S152" s="391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255</v>
      </c>
      <c r="B153" s="61" t="s">
        <v>256</v>
      </c>
      <c r="C153" s="35">
        <v>4301031201</v>
      </c>
      <c r="D153" s="388">
        <v>4680115881563</v>
      </c>
      <c r="E153" s="38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0"/>
      <c r="Q153" s="390"/>
      <c r="R153" s="390"/>
      <c r="S153" s="391"/>
      <c r="T153" s="38" t="s">
        <v>48</v>
      </c>
      <c r="U153" s="38" t="s">
        <v>48</v>
      </c>
      <c r="V153" s="39" t="s">
        <v>0</v>
      </c>
      <c r="W153" s="57">
        <v>35</v>
      </c>
      <c r="X153" s="54">
        <f t="shared" si="29"/>
        <v>37.800000000000004</v>
      </c>
      <c r="Y153" s="40">
        <f>IFERROR(IF(X153=0,"",ROUNDUP(X153/H153,0)*0.00753),"")</f>
        <v>6.7769999999999997E-2</v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30"/>
        <v>36.666666666666664</v>
      </c>
      <c r="BM153" s="77">
        <f t="shared" si="31"/>
        <v>39.6</v>
      </c>
      <c r="BN153" s="77">
        <f t="shared" si="32"/>
        <v>5.3418803418803409E-2</v>
      </c>
      <c r="BO153" s="77">
        <f t="shared" si="33"/>
        <v>5.7692307692307689E-2</v>
      </c>
    </row>
    <row r="154" spans="1:67" ht="27" hidden="1" customHeight="1" x14ac:dyDescent="0.25">
      <c r="A154" s="61" t="s">
        <v>257</v>
      </c>
      <c r="B154" s="61" t="s">
        <v>258</v>
      </c>
      <c r="C154" s="35">
        <v>4301031199</v>
      </c>
      <c r="D154" s="388">
        <v>4680115880986</v>
      </c>
      <c r="E154" s="38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0"/>
      <c r="Q154" s="390"/>
      <c r="R154" s="390"/>
      <c r="S154" s="39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hidden="1" customHeight="1" x14ac:dyDescent="0.25">
      <c r="A155" s="61" t="s">
        <v>259</v>
      </c>
      <c r="B155" s="61" t="s">
        <v>260</v>
      </c>
      <c r="C155" s="35">
        <v>4301031190</v>
      </c>
      <c r="D155" s="388">
        <v>4680115880207</v>
      </c>
      <c r="E155" s="38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90"/>
      <c r="Q155" s="390"/>
      <c r="R155" s="390"/>
      <c r="S155" s="39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hidden="1" customHeight="1" x14ac:dyDescent="0.25">
      <c r="A156" s="61" t="s">
        <v>261</v>
      </c>
      <c r="B156" s="61" t="s">
        <v>262</v>
      </c>
      <c r="C156" s="35">
        <v>4301031205</v>
      </c>
      <c r="D156" s="388">
        <v>4680115881785</v>
      </c>
      <c r="E156" s="38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0"/>
      <c r="Q156" s="390"/>
      <c r="R156" s="390"/>
      <c r="S156" s="39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27" hidden="1" customHeight="1" x14ac:dyDescent="0.25">
      <c r="A157" s="61" t="s">
        <v>263</v>
      </c>
      <c r="B157" s="61" t="s">
        <v>264</v>
      </c>
      <c r="C157" s="35">
        <v>4301031202</v>
      </c>
      <c r="D157" s="388">
        <v>4680115881679</v>
      </c>
      <c r="E157" s="38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0"/>
      <c r="Q157" s="390"/>
      <c r="R157" s="390"/>
      <c r="S157" s="39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t="27" hidden="1" customHeight="1" x14ac:dyDescent="0.25">
      <c r="A158" s="61" t="s">
        <v>265</v>
      </c>
      <c r="B158" s="61" t="s">
        <v>266</v>
      </c>
      <c r="C158" s="35">
        <v>4301031158</v>
      </c>
      <c r="D158" s="388">
        <v>4680115880191</v>
      </c>
      <c r="E158" s="38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0"/>
      <c r="Q158" s="390"/>
      <c r="R158" s="390"/>
      <c r="S158" s="39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9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30"/>
        <v>0</v>
      </c>
      <c r="BM158" s="77">
        <f t="shared" si="31"/>
        <v>0</v>
      </c>
      <c r="BN158" s="77">
        <f t="shared" si="32"/>
        <v>0</v>
      </c>
      <c r="BO158" s="77">
        <f t="shared" si="33"/>
        <v>0</v>
      </c>
    </row>
    <row r="159" spans="1:67" ht="16.5" hidden="1" customHeight="1" x14ac:dyDescent="0.25">
      <c r="A159" s="61" t="s">
        <v>267</v>
      </c>
      <c r="B159" s="61" t="s">
        <v>268</v>
      </c>
      <c r="C159" s="35">
        <v>4301031245</v>
      </c>
      <c r="D159" s="388">
        <v>4680115883963</v>
      </c>
      <c r="E159" s="38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6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0"/>
      <c r="Q159" s="390"/>
      <c r="R159" s="390"/>
      <c r="S159" s="39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9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30"/>
        <v>0</v>
      </c>
      <c r="BM159" s="77">
        <f t="shared" si="31"/>
        <v>0</v>
      </c>
      <c r="BN159" s="77">
        <f t="shared" si="32"/>
        <v>0</v>
      </c>
      <c r="BO159" s="77">
        <f t="shared" si="33"/>
        <v>0</v>
      </c>
    </row>
    <row r="160" spans="1:67" x14ac:dyDescent="0.2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7"/>
      <c r="O160" s="393" t="s">
        <v>43</v>
      </c>
      <c r="P160" s="394"/>
      <c r="Q160" s="394"/>
      <c r="R160" s="394"/>
      <c r="S160" s="394"/>
      <c r="T160" s="394"/>
      <c r="U160" s="39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32.142857142857139</v>
      </c>
      <c r="X160" s="42">
        <f>IFERROR(X151/H151,"0")+IFERROR(X152/H152,"0")+IFERROR(X153/H153,"0")+IFERROR(X154/H154,"0")+IFERROR(X155/H155,"0")+IFERROR(X156/H156,"0")+IFERROR(X157/H157,"0")+IFERROR(X158/H158,"0")+IFERROR(X159/H159,"0")</f>
        <v>33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0.24848999999999999</v>
      </c>
      <c r="Z160" s="65"/>
      <c r="AA160" s="65"/>
    </row>
    <row r="161" spans="1:67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7"/>
      <c r="O161" s="393" t="s">
        <v>43</v>
      </c>
      <c r="P161" s="394"/>
      <c r="Q161" s="394"/>
      <c r="R161" s="394"/>
      <c r="S161" s="394"/>
      <c r="T161" s="394"/>
      <c r="U161" s="395"/>
      <c r="V161" s="41" t="s">
        <v>0</v>
      </c>
      <c r="W161" s="42">
        <f>IFERROR(SUM(W151:W159),"0")</f>
        <v>135</v>
      </c>
      <c r="X161" s="42">
        <f>IFERROR(SUM(X151:X159),"0")</f>
        <v>138.60000000000002</v>
      </c>
      <c r="Y161" s="41"/>
      <c r="Z161" s="65"/>
      <c r="AA161" s="65"/>
    </row>
    <row r="162" spans="1:67" ht="16.5" hidden="1" customHeight="1" x14ac:dyDescent="0.25">
      <c r="A162" s="432" t="s">
        <v>269</v>
      </c>
      <c r="B162" s="432"/>
      <c r="C162" s="432"/>
      <c r="D162" s="432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Z162" s="63"/>
      <c r="AA162" s="63"/>
    </row>
    <row r="163" spans="1:67" ht="14.25" hidden="1" customHeight="1" x14ac:dyDescent="0.25">
      <c r="A163" s="403" t="s">
        <v>121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3"/>
      <c r="P163" s="403"/>
      <c r="Q163" s="403"/>
      <c r="R163" s="403"/>
      <c r="S163" s="403"/>
      <c r="T163" s="403"/>
      <c r="U163" s="403"/>
      <c r="V163" s="403"/>
      <c r="W163" s="403"/>
      <c r="X163" s="403"/>
      <c r="Y163" s="403"/>
      <c r="Z163" s="64"/>
      <c r="AA163" s="64"/>
    </row>
    <row r="164" spans="1:67" ht="16.5" hidden="1" customHeight="1" x14ac:dyDescent="0.25">
      <c r="A164" s="61" t="s">
        <v>270</v>
      </c>
      <c r="B164" s="61" t="s">
        <v>271</v>
      </c>
      <c r="C164" s="35">
        <v>4301011450</v>
      </c>
      <c r="D164" s="388">
        <v>4680115881402</v>
      </c>
      <c r="E164" s="38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117</v>
      </c>
      <c r="L164" s="37" t="s">
        <v>116</v>
      </c>
      <c r="M164" s="37"/>
      <c r="N164" s="36">
        <v>55</v>
      </c>
      <c r="O164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0"/>
      <c r="Q164" s="390"/>
      <c r="R164" s="390"/>
      <c r="S164" s="39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272</v>
      </c>
      <c r="B165" s="61" t="s">
        <v>273</v>
      </c>
      <c r="C165" s="35">
        <v>4301011454</v>
      </c>
      <c r="D165" s="388">
        <v>4680115881396</v>
      </c>
      <c r="E165" s="38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0"/>
      <c r="Q165" s="390"/>
      <c r="R165" s="390"/>
      <c r="S165" s="391"/>
      <c r="T165" s="38" t="s">
        <v>48</v>
      </c>
      <c r="U165" s="38" t="s">
        <v>48</v>
      </c>
      <c r="V165" s="39" t="s">
        <v>0</v>
      </c>
      <c r="W165" s="57">
        <v>67</v>
      </c>
      <c r="X165" s="54">
        <f>IFERROR(IF(W165="",0,CEILING((W165/$H165),1)*$H165),"")</f>
        <v>67.5</v>
      </c>
      <c r="Y165" s="40">
        <f>IFERROR(IF(X165=0,"",ROUNDUP(X165/H165,0)*0.00753),"")</f>
        <v>0.18825</v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71.962962962962948</v>
      </c>
      <c r="BM165" s="77">
        <f>IFERROR(X165*I165/H165,"0")</f>
        <v>72.5</v>
      </c>
      <c r="BN165" s="77">
        <f>IFERROR(1/J165*(W165/H165),"0")</f>
        <v>0.15906932573599239</v>
      </c>
      <c r="BO165" s="77">
        <f>IFERROR(1/J165*(X165/H165),"0")</f>
        <v>0.16025641025641024</v>
      </c>
    </row>
    <row r="166" spans="1:67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7"/>
      <c r="O166" s="393" t="s">
        <v>43</v>
      </c>
      <c r="P166" s="394"/>
      <c r="Q166" s="394"/>
      <c r="R166" s="394"/>
      <c r="S166" s="394"/>
      <c r="T166" s="394"/>
      <c r="U166" s="395"/>
      <c r="V166" s="41" t="s">
        <v>42</v>
      </c>
      <c r="W166" s="42">
        <f>IFERROR(W164/H164,"0")+IFERROR(W165/H165,"0")</f>
        <v>24.814814814814813</v>
      </c>
      <c r="X166" s="42">
        <f>IFERROR(X164/H164,"0")+IFERROR(X165/H165,"0")</f>
        <v>25</v>
      </c>
      <c r="Y166" s="42">
        <f>IFERROR(IF(Y164="",0,Y164),"0")+IFERROR(IF(Y165="",0,Y165),"0")</f>
        <v>0.18825</v>
      </c>
      <c r="Z166" s="65"/>
      <c r="AA166" s="65"/>
    </row>
    <row r="167" spans="1:67" x14ac:dyDescent="0.2">
      <c r="A167" s="396"/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7"/>
      <c r="O167" s="393" t="s">
        <v>43</v>
      </c>
      <c r="P167" s="394"/>
      <c r="Q167" s="394"/>
      <c r="R167" s="394"/>
      <c r="S167" s="394"/>
      <c r="T167" s="394"/>
      <c r="U167" s="395"/>
      <c r="V167" s="41" t="s">
        <v>0</v>
      </c>
      <c r="W167" s="42">
        <f>IFERROR(SUM(W164:W165),"0")</f>
        <v>67</v>
      </c>
      <c r="X167" s="42">
        <f>IFERROR(SUM(X164:X165),"0")</f>
        <v>67.5</v>
      </c>
      <c r="Y167" s="41"/>
      <c r="Z167" s="65"/>
      <c r="AA167" s="65"/>
    </row>
    <row r="168" spans="1:67" ht="14.25" hidden="1" customHeight="1" x14ac:dyDescent="0.25">
      <c r="A168" s="403" t="s">
        <v>113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64"/>
      <c r="AA168" s="64"/>
    </row>
    <row r="169" spans="1:67" ht="16.5" hidden="1" customHeight="1" x14ac:dyDescent="0.25">
      <c r="A169" s="61" t="s">
        <v>274</v>
      </c>
      <c r="B169" s="61" t="s">
        <v>275</v>
      </c>
      <c r="C169" s="35">
        <v>4301020262</v>
      </c>
      <c r="D169" s="388">
        <v>4680115882935</v>
      </c>
      <c r="E169" s="38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117</v>
      </c>
      <c r="L169" s="37" t="s">
        <v>135</v>
      </c>
      <c r="M169" s="37"/>
      <c r="N169" s="36">
        <v>50</v>
      </c>
      <c r="O169" s="6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0"/>
      <c r="Q169" s="390"/>
      <c r="R169" s="390"/>
      <c r="S169" s="39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hidden="1" customHeight="1" x14ac:dyDescent="0.25">
      <c r="A170" s="61" t="s">
        <v>276</v>
      </c>
      <c r="B170" s="61" t="s">
        <v>277</v>
      </c>
      <c r="C170" s="35">
        <v>4301020220</v>
      </c>
      <c r="D170" s="388">
        <v>4680115880764</v>
      </c>
      <c r="E170" s="38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116</v>
      </c>
      <c r="M170" s="37"/>
      <c r="N170" s="36">
        <v>50</v>
      </c>
      <c r="O170" s="6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0"/>
      <c r="Q170" s="390"/>
      <c r="R170" s="390"/>
      <c r="S170" s="39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idden="1" x14ac:dyDescent="0.2">
      <c r="A171" s="396"/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7"/>
      <c r="O171" s="393" t="s">
        <v>43</v>
      </c>
      <c r="P171" s="394"/>
      <c r="Q171" s="394"/>
      <c r="R171" s="394"/>
      <c r="S171" s="394"/>
      <c r="T171" s="394"/>
      <c r="U171" s="39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hidden="1" x14ac:dyDescent="0.2">
      <c r="A172" s="396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7"/>
      <c r="O172" s="393" t="s">
        <v>43</v>
      </c>
      <c r="P172" s="394"/>
      <c r="Q172" s="394"/>
      <c r="R172" s="394"/>
      <c r="S172" s="394"/>
      <c r="T172" s="394"/>
      <c r="U172" s="39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hidden="1" customHeight="1" x14ac:dyDescent="0.25">
      <c r="A173" s="403" t="s">
        <v>77</v>
      </c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3"/>
      <c r="M173" s="403"/>
      <c r="N173" s="403"/>
      <c r="O173" s="403"/>
      <c r="P173" s="403"/>
      <c r="Q173" s="403"/>
      <c r="R173" s="403"/>
      <c r="S173" s="403"/>
      <c r="T173" s="403"/>
      <c r="U173" s="403"/>
      <c r="V173" s="403"/>
      <c r="W173" s="403"/>
      <c r="X173" s="403"/>
      <c r="Y173" s="403"/>
      <c r="Z173" s="64"/>
      <c r="AA173" s="64"/>
    </row>
    <row r="174" spans="1:67" ht="27" customHeight="1" x14ac:dyDescent="0.25">
      <c r="A174" s="61" t="s">
        <v>278</v>
      </c>
      <c r="B174" s="61" t="s">
        <v>279</v>
      </c>
      <c r="C174" s="35">
        <v>4301031224</v>
      </c>
      <c r="D174" s="388">
        <v>4680115882683</v>
      </c>
      <c r="E174" s="38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0"/>
      <c r="Q174" s="390"/>
      <c r="R174" s="390"/>
      <c r="S174" s="391"/>
      <c r="T174" s="38" t="s">
        <v>48</v>
      </c>
      <c r="U174" s="38" t="s">
        <v>48</v>
      </c>
      <c r="V174" s="39" t="s">
        <v>0</v>
      </c>
      <c r="W174" s="57">
        <v>900</v>
      </c>
      <c r="X174" s="54">
        <f>IFERROR(IF(W174="",0,CEILING((W174/$H174),1)*$H174),"")</f>
        <v>901.80000000000007</v>
      </c>
      <c r="Y174" s="40">
        <f>IFERROR(IF(X174=0,"",ROUNDUP(X174/H174,0)*0.00937),"")</f>
        <v>1.5647899999999999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934.99999999999989</v>
      </c>
      <c r="BM174" s="77">
        <f>IFERROR(X174*I174/H174,"0")</f>
        <v>936.87000000000012</v>
      </c>
      <c r="BN174" s="77">
        <f>IFERROR(1/J174*(W174/H174),"0")</f>
        <v>1.3888888888888888</v>
      </c>
      <c r="BO174" s="77">
        <f>IFERROR(1/J174*(X174/H174),"0")</f>
        <v>1.3916666666666666</v>
      </c>
    </row>
    <row r="175" spans="1:67" ht="27" customHeight="1" x14ac:dyDescent="0.25">
      <c r="A175" s="61" t="s">
        <v>280</v>
      </c>
      <c r="B175" s="61" t="s">
        <v>281</v>
      </c>
      <c r="C175" s="35">
        <v>4301031230</v>
      </c>
      <c r="D175" s="388">
        <v>4680115882690</v>
      </c>
      <c r="E175" s="38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0"/>
      <c r="Q175" s="390"/>
      <c r="R175" s="390"/>
      <c r="S175" s="391"/>
      <c r="T175" s="38" t="s">
        <v>48</v>
      </c>
      <c r="U175" s="38" t="s">
        <v>48</v>
      </c>
      <c r="V175" s="39" t="s">
        <v>0</v>
      </c>
      <c r="W175" s="57">
        <v>450</v>
      </c>
      <c r="X175" s="54">
        <f>IFERROR(IF(W175="",0,CEILING((W175/$H175),1)*$H175),"")</f>
        <v>453.6</v>
      </c>
      <c r="Y175" s="40">
        <f>IFERROR(IF(X175=0,"",ROUNDUP(X175/H175,0)*0.00937),"")</f>
        <v>0.78708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467.49999999999994</v>
      </c>
      <c r="BM175" s="77">
        <f>IFERROR(X175*I175/H175,"0")</f>
        <v>471.24</v>
      </c>
      <c r="BN175" s="77">
        <f>IFERROR(1/J175*(W175/H175),"0")</f>
        <v>0.69444444444444442</v>
      </c>
      <c r="BO175" s="77">
        <f>IFERROR(1/J175*(X175/H175),"0")</f>
        <v>0.7</v>
      </c>
    </row>
    <row r="176" spans="1:67" ht="27" customHeight="1" x14ac:dyDescent="0.25">
      <c r="A176" s="61" t="s">
        <v>282</v>
      </c>
      <c r="B176" s="61" t="s">
        <v>283</v>
      </c>
      <c r="C176" s="35">
        <v>4301031220</v>
      </c>
      <c r="D176" s="388">
        <v>4680115882669</v>
      </c>
      <c r="E176" s="38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0"/>
      <c r="Q176" s="390"/>
      <c r="R176" s="390"/>
      <c r="S176" s="391"/>
      <c r="T176" s="38" t="s">
        <v>48</v>
      </c>
      <c r="U176" s="38" t="s">
        <v>48</v>
      </c>
      <c r="V176" s="39" t="s">
        <v>0</v>
      </c>
      <c r="W176" s="57">
        <v>560</v>
      </c>
      <c r="X176" s="54">
        <f>IFERROR(IF(W176="",0,CEILING((W176/$H176),1)*$H176),"")</f>
        <v>561.6</v>
      </c>
      <c r="Y176" s="40">
        <f>IFERROR(IF(X176=0,"",ROUNDUP(X176/H176,0)*0.00937),"")</f>
        <v>0.97448000000000001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581.77777777777783</v>
      </c>
      <c r="BM176" s="77">
        <f>IFERROR(X176*I176/H176,"0")</f>
        <v>583.44000000000005</v>
      </c>
      <c r="BN176" s="77">
        <f>IFERROR(1/J176*(W176/H176),"0")</f>
        <v>0.86419753086419748</v>
      </c>
      <c r="BO176" s="77">
        <f>IFERROR(1/J176*(X176/H176),"0")</f>
        <v>0.8666666666666667</v>
      </c>
    </row>
    <row r="177" spans="1:67" ht="27" customHeight="1" x14ac:dyDescent="0.25">
      <c r="A177" s="61" t="s">
        <v>284</v>
      </c>
      <c r="B177" s="61" t="s">
        <v>285</v>
      </c>
      <c r="C177" s="35">
        <v>4301031221</v>
      </c>
      <c r="D177" s="388">
        <v>4680115882676</v>
      </c>
      <c r="E177" s="38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0"/>
      <c r="Q177" s="390"/>
      <c r="R177" s="390"/>
      <c r="S177" s="391"/>
      <c r="T177" s="38" t="s">
        <v>48</v>
      </c>
      <c r="U177" s="38" t="s">
        <v>48</v>
      </c>
      <c r="V177" s="39" t="s">
        <v>0</v>
      </c>
      <c r="W177" s="57">
        <v>740</v>
      </c>
      <c r="X177" s="54">
        <f>IFERROR(IF(W177="",0,CEILING((W177/$H177),1)*$H177),"")</f>
        <v>745.2</v>
      </c>
      <c r="Y177" s="40">
        <f>IFERROR(IF(X177=0,"",ROUNDUP(X177/H177,0)*0.00937),"")</f>
        <v>1.2930599999999999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768.77777777777783</v>
      </c>
      <c r="BM177" s="77">
        <f>IFERROR(X177*I177/H177,"0")</f>
        <v>774.18</v>
      </c>
      <c r="BN177" s="77">
        <f>IFERROR(1/J177*(W177/H177),"0")</f>
        <v>1.1419753086419753</v>
      </c>
      <c r="BO177" s="77">
        <f>IFERROR(1/J177*(X177/H177),"0")</f>
        <v>1.1499999999999999</v>
      </c>
    </row>
    <row r="178" spans="1:67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7"/>
      <c r="O178" s="393" t="s">
        <v>43</v>
      </c>
      <c r="P178" s="394"/>
      <c r="Q178" s="394"/>
      <c r="R178" s="394"/>
      <c r="S178" s="394"/>
      <c r="T178" s="394"/>
      <c r="U178" s="395"/>
      <c r="V178" s="41" t="s">
        <v>42</v>
      </c>
      <c r="W178" s="42">
        <f>IFERROR(W174/H174,"0")+IFERROR(W175/H175,"0")+IFERROR(W176/H176,"0")+IFERROR(W177/H177,"0")</f>
        <v>490.74074074074076</v>
      </c>
      <c r="X178" s="42">
        <f>IFERROR(X174/H174,"0")+IFERROR(X175/H175,"0")+IFERROR(X176/H176,"0")+IFERROR(X177/H177,"0")</f>
        <v>493</v>
      </c>
      <c r="Y178" s="42">
        <f>IFERROR(IF(Y174="",0,Y174),"0")+IFERROR(IF(Y175="",0,Y175),"0")+IFERROR(IF(Y176="",0,Y176),"0")+IFERROR(IF(Y177="",0,Y177),"0")</f>
        <v>4.6194099999999993</v>
      </c>
      <c r="Z178" s="65"/>
      <c r="AA178" s="65"/>
    </row>
    <row r="179" spans="1:67" x14ac:dyDescent="0.2">
      <c r="A179" s="396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393" t="s">
        <v>43</v>
      </c>
      <c r="P179" s="394"/>
      <c r="Q179" s="394"/>
      <c r="R179" s="394"/>
      <c r="S179" s="394"/>
      <c r="T179" s="394"/>
      <c r="U179" s="395"/>
      <c r="V179" s="41" t="s">
        <v>0</v>
      </c>
      <c r="W179" s="42">
        <f>IFERROR(SUM(W174:W177),"0")</f>
        <v>2650</v>
      </c>
      <c r="X179" s="42">
        <f>IFERROR(SUM(X174:X177),"0")</f>
        <v>2662.2</v>
      </c>
      <c r="Y179" s="41"/>
      <c r="Z179" s="65"/>
      <c r="AA179" s="65"/>
    </row>
    <row r="180" spans="1:67" ht="14.25" hidden="1" customHeight="1" x14ac:dyDescent="0.25">
      <c r="A180" s="403" t="s">
        <v>85</v>
      </c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03"/>
      <c r="P180" s="403"/>
      <c r="Q180" s="403"/>
      <c r="R180" s="403"/>
      <c r="S180" s="403"/>
      <c r="T180" s="403"/>
      <c r="U180" s="403"/>
      <c r="V180" s="403"/>
      <c r="W180" s="403"/>
      <c r="X180" s="403"/>
      <c r="Y180" s="403"/>
      <c r="Z180" s="64"/>
      <c r="AA180" s="64"/>
    </row>
    <row r="181" spans="1:67" ht="27" hidden="1" customHeight="1" x14ac:dyDescent="0.25">
      <c r="A181" s="61" t="s">
        <v>286</v>
      </c>
      <c r="B181" s="61" t="s">
        <v>287</v>
      </c>
      <c r="C181" s="35">
        <v>4301051409</v>
      </c>
      <c r="D181" s="388">
        <v>4680115881556</v>
      </c>
      <c r="E181" s="38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117</v>
      </c>
      <c r="L181" s="37" t="s">
        <v>135</v>
      </c>
      <c r="M181" s="37"/>
      <c r="N181" s="36">
        <v>45</v>
      </c>
      <c r="O181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90"/>
      <c r="Q181" s="390"/>
      <c r="R181" s="390"/>
      <c r="S181" s="391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200" si="34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200" si="35">IFERROR(W181*I181/H181,"0")</f>
        <v>0</v>
      </c>
      <c r="BM181" s="77">
        <f t="shared" ref="BM181:BM200" si="36">IFERROR(X181*I181/H181,"0")</f>
        <v>0</v>
      </c>
      <c r="BN181" s="77">
        <f t="shared" ref="BN181:BN200" si="37">IFERROR(1/J181*(W181/H181),"0")</f>
        <v>0</v>
      </c>
      <c r="BO181" s="77">
        <f t="shared" ref="BO181:BO200" si="38">IFERROR(1/J181*(X181/H181),"0")</f>
        <v>0</v>
      </c>
    </row>
    <row r="182" spans="1:67" ht="27" customHeight="1" x14ac:dyDescent="0.25">
      <c r="A182" s="61" t="s">
        <v>288</v>
      </c>
      <c r="B182" s="61" t="s">
        <v>289</v>
      </c>
      <c r="C182" s="35">
        <v>4301051408</v>
      </c>
      <c r="D182" s="388">
        <v>4680115881594</v>
      </c>
      <c r="E182" s="38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117</v>
      </c>
      <c r="L182" s="37" t="s">
        <v>135</v>
      </c>
      <c r="M182" s="37"/>
      <c r="N182" s="36">
        <v>40</v>
      </c>
      <c r="O182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90"/>
      <c r="Q182" s="390"/>
      <c r="R182" s="390"/>
      <c r="S182" s="391"/>
      <c r="T182" s="38" t="s">
        <v>48</v>
      </c>
      <c r="U182" s="38" t="s">
        <v>48</v>
      </c>
      <c r="V182" s="39" t="s">
        <v>0</v>
      </c>
      <c r="W182" s="57">
        <v>50</v>
      </c>
      <c r="X182" s="54">
        <f t="shared" si="34"/>
        <v>56.699999999999996</v>
      </c>
      <c r="Y182" s="40">
        <f>IFERROR(IF(X182=0,"",ROUNDUP(X182/H182,0)*0.02175),"")</f>
        <v>0.15225</v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5"/>
        <v>53.481481481481481</v>
      </c>
      <c r="BM182" s="77">
        <f t="shared" si="36"/>
        <v>60.647999999999996</v>
      </c>
      <c r="BN182" s="77">
        <f t="shared" si="37"/>
        <v>0.11022927689594356</v>
      </c>
      <c r="BO182" s="77">
        <f t="shared" si="38"/>
        <v>0.125</v>
      </c>
    </row>
    <row r="183" spans="1:67" ht="27" customHeight="1" x14ac:dyDescent="0.25">
      <c r="A183" s="61" t="s">
        <v>290</v>
      </c>
      <c r="B183" s="61" t="s">
        <v>291</v>
      </c>
      <c r="C183" s="35">
        <v>4301051505</v>
      </c>
      <c r="D183" s="388">
        <v>4680115881587</v>
      </c>
      <c r="E183" s="38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117</v>
      </c>
      <c r="L183" s="37" t="s">
        <v>80</v>
      </c>
      <c r="M183" s="37"/>
      <c r="N183" s="36">
        <v>40</v>
      </c>
      <c r="O183" s="6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90"/>
      <c r="Q183" s="390"/>
      <c r="R183" s="390"/>
      <c r="S183" s="391"/>
      <c r="T183" s="38" t="s">
        <v>48</v>
      </c>
      <c r="U183" s="38" t="s">
        <v>48</v>
      </c>
      <c r="V183" s="39" t="s">
        <v>0</v>
      </c>
      <c r="W183" s="57">
        <v>30</v>
      </c>
      <c r="X183" s="54">
        <f t="shared" si="34"/>
        <v>32</v>
      </c>
      <c r="Y183" s="40">
        <f>IFERROR(IF(X183=0,"",ROUNDUP(X183/H183,0)*0.01196),"")</f>
        <v>9.5680000000000001E-2</v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5"/>
        <v>33.06</v>
      </c>
      <c r="BM183" s="77">
        <f t="shared" si="36"/>
        <v>35.264000000000003</v>
      </c>
      <c r="BN183" s="77">
        <f t="shared" si="37"/>
        <v>7.2115384615384623E-2</v>
      </c>
      <c r="BO183" s="77">
        <f t="shared" si="38"/>
        <v>7.6923076923076927E-2</v>
      </c>
    </row>
    <row r="184" spans="1:67" ht="16.5" customHeight="1" x14ac:dyDescent="0.25">
      <c r="A184" s="61" t="s">
        <v>292</v>
      </c>
      <c r="B184" s="61" t="s">
        <v>293</v>
      </c>
      <c r="C184" s="35">
        <v>4301051380</v>
      </c>
      <c r="D184" s="388">
        <v>4680115880962</v>
      </c>
      <c r="E184" s="38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117</v>
      </c>
      <c r="L184" s="37" t="s">
        <v>80</v>
      </c>
      <c r="M184" s="37"/>
      <c r="N184" s="36">
        <v>40</v>
      </c>
      <c r="O184" s="6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90"/>
      <c r="Q184" s="390"/>
      <c r="R184" s="390"/>
      <c r="S184" s="391"/>
      <c r="T184" s="38" t="s">
        <v>48</v>
      </c>
      <c r="U184" s="38" t="s">
        <v>48</v>
      </c>
      <c r="V184" s="39" t="s">
        <v>0</v>
      </c>
      <c r="W184" s="57">
        <v>440</v>
      </c>
      <c r="X184" s="54">
        <f t="shared" si="34"/>
        <v>444.59999999999997</v>
      </c>
      <c r="Y184" s="40">
        <f>IFERROR(IF(X184=0,"",ROUNDUP(X184/H184,0)*0.02175),"")</f>
        <v>1.2397499999999999</v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5"/>
        <v>471.81538461538469</v>
      </c>
      <c r="BM184" s="77">
        <f t="shared" si="36"/>
        <v>476.74799999999999</v>
      </c>
      <c r="BN184" s="77">
        <f t="shared" si="37"/>
        <v>1.0073260073260073</v>
      </c>
      <c r="BO184" s="77">
        <f t="shared" si="38"/>
        <v>1.0178571428571428</v>
      </c>
    </row>
    <row r="185" spans="1:67" ht="16.5" hidden="1" customHeight="1" x14ac:dyDescent="0.25">
      <c r="A185" s="61" t="s">
        <v>292</v>
      </c>
      <c r="B185" s="61" t="s">
        <v>294</v>
      </c>
      <c r="C185" s="35">
        <v>4301051754</v>
      </c>
      <c r="D185" s="388">
        <v>4680115880962</v>
      </c>
      <c r="E185" s="388"/>
      <c r="F185" s="60">
        <v>1.3</v>
      </c>
      <c r="G185" s="36">
        <v>6</v>
      </c>
      <c r="H185" s="60">
        <v>7.8</v>
      </c>
      <c r="I185" s="60">
        <v>8.3640000000000008</v>
      </c>
      <c r="J185" s="36">
        <v>56</v>
      </c>
      <c r="K185" s="36" t="s">
        <v>117</v>
      </c>
      <c r="L185" s="37" t="s">
        <v>80</v>
      </c>
      <c r="M185" s="37"/>
      <c r="N185" s="36">
        <v>40</v>
      </c>
      <c r="O185" s="604" t="s">
        <v>295</v>
      </c>
      <c r="P185" s="390"/>
      <c r="Q185" s="390"/>
      <c r="R185" s="390"/>
      <c r="S185" s="39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5"/>
        <v>0</v>
      </c>
      <c r="BM185" s="77">
        <f t="shared" si="36"/>
        <v>0</v>
      </c>
      <c r="BN185" s="77">
        <f t="shared" si="37"/>
        <v>0</v>
      </c>
      <c r="BO185" s="77">
        <f t="shared" si="38"/>
        <v>0</v>
      </c>
    </row>
    <row r="186" spans="1:67" ht="27" hidden="1" customHeight="1" x14ac:dyDescent="0.25">
      <c r="A186" s="61" t="s">
        <v>296</v>
      </c>
      <c r="B186" s="61" t="s">
        <v>297</v>
      </c>
      <c r="C186" s="35">
        <v>4301051411</v>
      </c>
      <c r="D186" s="388">
        <v>4680115881617</v>
      </c>
      <c r="E186" s="388"/>
      <c r="F186" s="60">
        <v>1.35</v>
      </c>
      <c r="G186" s="36">
        <v>6</v>
      </c>
      <c r="H186" s="60">
        <v>8.1</v>
      </c>
      <c r="I186" s="60">
        <v>8.6460000000000008</v>
      </c>
      <c r="J186" s="36">
        <v>56</v>
      </c>
      <c r="K186" s="36" t="s">
        <v>117</v>
      </c>
      <c r="L186" s="37" t="s">
        <v>135</v>
      </c>
      <c r="M186" s="37"/>
      <c r="N186" s="36">
        <v>40</v>
      </c>
      <c r="O186" s="6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0"/>
      <c r="Q186" s="390"/>
      <c r="R186" s="390"/>
      <c r="S186" s="391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4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5"/>
        <v>0</v>
      </c>
      <c r="BM186" s="77">
        <f t="shared" si="36"/>
        <v>0</v>
      </c>
      <c r="BN186" s="77">
        <f t="shared" si="37"/>
        <v>0</v>
      </c>
      <c r="BO186" s="77">
        <f t="shared" si="38"/>
        <v>0</v>
      </c>
    </row>
    <row r="187" spans="1:67" ht="16.5" customHeight="1" x14ac:dyDescent="0.25">
      <c r="A187" s="61" t="s">
        <v>298</v>
      </c>
      <c r="B187" s="61" t="s">
        <v>299</v>
      </c>
      <c r="C187" s="35">
        <v>4301051538</v>
      </c>
      <c r="D187" s="388">
        <v>4680115880573</v>
      </c>
      <c r="E187" s="388"/>
      <c r="F187" s="60">
        <v>1.45</v>
      </c>
      <c r="G187" s="36">
        <v>6</v>
      </c>
      <c r="H187" s="60">
        <v>8.6999999999999993</v>
      </c>
      <c r="I187" s="60">
        <v>9.2639999999999993</v>
      </c>
      <c r="J187" s="36">
        <v>56</v>
      </c>
      <c r="K187" s="36" t="s">
        <v>117</v>
      </c>
      <c r="L187" s="37" t="s">
        <v>80</v>
      </c>
      <c r="M187" s="37"/>
      <c r="N187" s="36">
        <v>45</v>
      </c>
      <c r="O187" s="60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90"/>
      <c r="Q187" s="390"/>
      <c r="R187" s="390"/>
      <c r="S187" s="391"/>
      <c r="T187" s="38" t="s">
        <v>48</v>
      </c>
      <c r="U187" s="38" t="s">
        <v>48</v>
      </c>
      <c r="V187" s="39" t="s">
        <v>0</v>
      </c>
      <c r="W187" s="57">
        <v>420</v>
      </c>
      <c r="X187" s="54">
        <f t="shared" si="34"/>
        <v>426.29999999999995</v>
      </c>
      <c r="Y187" s="40">
        <f>IFERROR(IF(X187=0,"",ROUNDUP(X187/H187,0)*0.02175),"")</f>
        <v>1.06575</v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5"/>
        <v>447.22758620689655</v>
      </c>
      <c r="BM187" s="77">
        <f t="shared" si="36"/>
        <v>453.93599999999998</v>
      </c>
      <c r="BN187" s="77">
        <f t="shared" si="37"/>
        <v>0.86206896551724144</v>
      </c>
      <c r="BO187" s="77">
        <f t="shared" si="38"/>
        <v>0.875</v>
      </c>
    </row>
    <row r="188" spans="1:67" ht="16.5" hidden="1" customHeight="1" x14ac:dyDescent="0.25">
      <c r="A188" s="61" t="s">
        <v>298</v>
      </c>
      <c r="B188" s="61" t="s">
        <v>301</v>
      </c>
      <c r="C188" s="35">
        <v>4301051632</v>
      </c>
      <c r="D188" s="388">
        <v>4680115880573</v>
      </c>
      <c r="E188" s="388"/>
      <c r="F188" s="60">
        <v>1.45</v>
      </c>
      <c r="G188" s="36">
        <v>6</v>
      </c>
      <c r="H188" s="60">
        <v>8.6999999999999993</v>
      </c>
      <c r="I188" s="60">
        <v>9.2639999999999993</v>
      </c>
      <c r="J188" s="36">
        <v>56</v>
      </c>
      <c r="K188" s="36" t="s">
        <v>117</v>
      </c>
      <c r="L188" s="37" t="s">
        <v>80</v>
      </c>
      <c r="M188" s="37"/>
      <c r="N188" s="36">
        <v>45</v>
      </c>
      <c r="O188" s="607" t="s">
        <v>302</v>
      </c>
      <c r="P188" s="390"/>
      <c r="Q188" s="390"/>
      <c r="R188" s="390"/>
      <c r="S188" s="391"/>
      <c r="T188" s="38" t="s">
        <v>300</v>
      </c>
      <c r="U188" s="38" t="s">
        <v>48</v>
      </c>
      <c r="V188" s="39" t="s">
        <v>0</v>
      </c>
      <c r="W188" s="57">
        <v>0</v>
      </c>
      <c r="X188" s="54">
        <f t="shared" si="3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5"/>
        <v>0</v>
      </c>
      <c r="BM188" s="77">
        <f t="shared" si="36"/>
        <v>0</v>
      </c>
      <c r="BN188" s="77">
        <f t="shared" si="37"/>
        <v>0</v>
      </c>
      <c r="BO188" s="77">
        <f t="shared" si="38"/>
        <v>0</v>
      </c>
    </row>
    <row r="189" spans="1:67" ht="27" hidden="1" customHeight="1" x14ac:dyDescent="0.25">
      <c r="A189" s="61" t="s">
        <v>303</v>
      </c>
      <c r="B189" s="61" t="s">
        <v>304</v>
      </c>
      <c r="C189" s="35">
        <v>4301051487</v>
      </c>
      <c r="D189" s="388">
        <v>4680115881228</v>
      </c>
      <c r="E189" s="388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81</v>
      </c>
      <c r="L189" s="37" t="s">
        <v>80</v>
      </c>
      <c r="M189" s="37"/>
      <c r="N189" s="36">
        <v>40</v>
      </c>
      <c r="O189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0"/>
      <c r="Q189" s="390"/>
      <c r="R189" s="390"/>
      <c r="S189" s="391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4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5"/>
        <v>0</v>
      </c>
      <c r="BM189" s="77">
        <f t="shared" si="36"/>
        <v>0</v>
      </c>
      <c r="BN189" s="77">
        <f t="shared" si="37"/>
        <v>0</v>
      </c>
      <c r="BO189" s="77">
        <f t="shared" si="38"/>
        <v>0</v>
      </c>
    </row>
    <row r="190" spans="1:67" ht="27" hidden="1" customHeight="1" x14ac:dyDescent="0.25">
      <c r="A190" s="61" t="s">
        <v>305</v>
      </c>
      <c r="B190" s="61" t="s">
        <v>306</v>
      </c>
      <c r="C190" s="35">
        <v>4301051506</v>
      </c>
      <c r="D190" s="388">
        <v>4680115881037</v>
      </c>
      <c r="E190" s="388"/>
      <c r="F190" s="60">
        <v>0.84</v>
      </c>
      <c r="G190" s="36">
        <v>4</v>
      </c>
      <c r="H190" s="60">
        <v>3.36</v>
      </c>
      <c r="I190" s="60">
        <v>3.6179999999999999</v>
      </c>
      <c r="J190" s="36">
        <v>120</v>
      </c>
      <c r="K190" s="36" t="s">
        <v>81</v>
      </c>
      <c r="L190" s="37" t="s">
        <v>80</v>
      </c>
      <c r="M190" s="37"/>
      <c r="N190" s="36">
        <v>40</v>
      </c>
      <c r="O190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0"/>
      <c r="Q190" s="390"/>
      <c r="R190" s="390"/>
      <c r="S190" s="39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4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5"/>
        <v>0</v>
      </c>
      <c r="BM190" s="77">
        <f t="shared" si="36"/>
        <v>0</v>
      </c>
      <c r="BN190" s="77">
        <f t="shared" si="37"/>
        <v>0</v>
      </c>
      <c r="BO190" s="77">
        <f t="shared" si="38"/>
        <v>0</v>
      </c>
    </row>
    <row r="191" spans="1:67" ht="27" customHeight="1" x14ac:dyDescent="0.25">
      <c r="A191" s="61" t="s">
        <v>307</v>
      </c>
      <c r="B191" s="61" t="s">
        <v>308</v>
      </c>
      <c r="C191" s="35">
        <v>4301051384</v>
      </c>
      <c r="D191" s="388">
        <v>4680115881211</v>
      </c>
      <c r="E191" s="388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81</v>
      </c>
      <c r="L191" s="37" t="s">
        <v>80</v>
      </c>
      <c r="M191" s="37"/>
      <c r="N191" s="36">
        <v>45</v>
      </c>
      <c r="O191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0"/>
      <c r="Q191" s="390"/>
      <c r="R191" s="390"/>
      <c r="S191" s="391"/>
      <c r="T191" s="38" t="s">
        <v>48</v>
      </c>
      <c r="U191" s="38" t="s">
        <v>48</v>
      </c>
      <c r="V191" s="39" t="s">
        <v>0</v>
      </c>
      <c r="W191" s="57">
        <v>12</v>
      </c>
      <c r="X191" s="54">
        <f t="shared" si="34"/>
        <v>12</v>
      </c>
      <c r="Y191" s="40">
        <f>IFERROR(IF(X191=0,"",ROUNDUP(X191/H191,0)*0.00753),"")</f>
        <v>3.7650000000000003E-2</v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5"/>
        <v>13.000000000000002</v>
      </c>
      <c r="BM191" s="77">
        <f t="shared" si="36"/>
        <v>13.000000000000002</v>
      </c>
      <c r="BN191" s="77">
        <f t="shared" si="37"/>
        <v>3.2051282051282048E-2</v>
      </c>
      <c r="BO191" s="77">
        <f t="shared" si="38"/>
        <v>3.2051282051282048E-2</v>
      </c>
    </row>
    <row r="192" spans="1:67" ht="27" hidden="1" customHeight="1" x14ac:dyDescent="0.25">
      <c r="A192" s="61" t="s">
        <v>309</v>
      </c>
      <c r="B192" s="61" t="s">
        <v>310</v>
      </c>
      <c r="C192" s="35">
        <v>4301051378</v>
      </c>
      <c r="D192" s="388">
        <v>4680115881020</v>
      </c>
      <c r="E192" s="388"/>
      <c r="F192" s="60">
        <v>0.84</v>
      </c>
      <c r="G192" s="36">
        <v>4</v>
      </c>
      <c r="H192" s="60">
        <v>3.36</v>
      </c>
      <c r="I192" s="60">
        <v>3.57</v>
      </c>
      <c r="J192" s="36">
        <v>120</v>
      </c>
      <c r="K192" s="36" t="s">
        <v>81</v>
      </c>
      <c r="L192" s="37" t="s">
        <v>80</v>
      </c>
      <c r="M192" s="37"/>
      <c r="N192" s="36">
        <v>45</v>
      </c>
      <c r="O192" s="60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0"/>
      <c r="Q192" s="390"/>
      <c r="R192" s="390"/>
      <c r="S192" s="39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4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5"/>
        <v>0</v>
      </c>
      <c r="BM192" s="77">
        <f t="shared" si="36"/>
        <v>0</v>
      </c>
      <c r="BN192" s="77">
        <f t="shared" si="37"/>
        <v>0</v>
      </c>
      <c r="BO192" s="77">
        <f t="shared" si="38"/>
        <v>0</v>
      </c>
    </row>
    <row r="193" spans="1:67" ht="27" customHeight="1" x14ac:dyDescent="0.25">
      <c r="A193" s="61" t="s">
        <v>311</v>
      </c>
      <c r="B193" s="61" t="s">
        <v>312</v>
      </c>
      <c r="C193" s="35">
        <v>4301051407</v>
      </c>
      <c r="D193" s="388">
        <v>4680115882195</v>
      </c>
      <c r="E193" s="388"/>
      <c r="F193" s="60">
        <v>0.4</v>
      </c>
      <c r="G193" s="36">
        <v>6</v>
      </c>
      <c r="H193" s="60">
        <v>2.4</v>
      </c>
      <c r="I193" s="60">
        <v>2.69</v>
      </c>
      <c r="J193" s="36">
        <v>156</v>
      </c>
      <c r="K193" s="36" t="s">
        <v>81</v>
      </c>
      <c r="L193" s="37" t="s">
        <v>135</v>
      </c>
      <c r="M193" s="37"/>
      <c r="N193" s="36">
        <v>40</v>
      </c>
      <c r="O193" s="6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0"/>
      <c r="Q193" s="390"/>
      <c r="R193" s="390"/>
      <c r="S193" s="391"/>
      <c r="T193" s="38" t="s">
        <v>48</v>
      </c>
      <c r="U193" s="38" t="s">
        <v>48</v>
      </c>
      <c r="V193" s="39" t="s">
        <v>0</v>
      </c>
      <c r="W193" s="57">
        <v>16</v>
      </c>
      <c r="X193" s="54">
        <f t="shared" si="34"/>
        <v>16.8</v>
      </c>
      <c r="Y193" s="40">
        <f t="shared" ref="Y193:Y200" si="39">IFERROR(IF(X193=0,"",ROUNDUP(X193/H193,0)*0.00753),"")</f>
        <v>5.271E-2</v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5"/>
        <v>17.933333333333334</v>
      </c>
      <c r="BM193" s="77">
        <f t="shared" si="36"/>
        <v>18.830000000000002</v>
      </c>
      <c r="BN193" s="77">
        <f t="shared" si="37"/>
        <v>4.2735042735042736E-2</v>
      </c>
      <c r="BO193" s="77">
        <f t="shared" si="38"/>
        <v>4.4871794871794879E-2</v>
      </c>
    </row>
    <row r="194" spans="1:67" ht="27" hidden="1" customHeight="1" x14ac:dyDescent="0.25">
      <c r="A194" s="61" t="s">
        <v>313</v>
      </c>
      <c r="B194" s="61" t="s">
        <v>314</v>
      </c>
      <c r="C194" s="35">
        <v>4301051468</v>
      </c>
      <c r="D194" s="388">
        <v>4680115880092</v>
      </c>
      <c r="E194" s="38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81</v>
      </c>
      <c r="L194" s="37" t="s">
        <v>135</v>
      </c>
      <c r="M194" s="37"/>
      <c r="N194" s="36">
        <v>45</v>
      </c>
      <c r="O194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90"/>
      <c r="Q194" s="390"/>
      <c r="R194" s="390"/>
      <c r="S194" s="391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4"/>
        <v>0</v>
      </c>
      <c r="Y194" s="40" t="str">
        <f t="shared" si="39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5"/>
        <v>0</v>
      </c>
      <c r="BM194" s="77">
        <f t="shared" si="36"/>
        <v>0</v>
      </c>
      <c r="BN194" s="77">
        <f t="shared" si="37"/>
        <v>0</v>
      </c>
      <c r="BO194" s="77">
        <f t="shared" si="38"/>
        <v>0</v>
      </c>
    </row>
    <row r="195" spans="1:67" ht="27" hidden="1" customHeight="1" x14ac:dyDescent="0.25">
      <c r="A195" s="61" t="s">
        <v>313</v>
      </c>
      <c r="B195" s="61" t="s">
        <v>315</v>
      </c>
      <c r="C195" s="35">
        <v>4301051630</v>
      </c>
      <c r="D195" s="388">
        <v>4680115880092</v>
      </c>
      <c r="E195" s="388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94" t="s">
        <v>316</v>
      </c>
      <c r="P195" s="390"/>
      <c r="Q195" s="390"/>
      <c r="R195" s="390"/>
      <c r="S195" s="39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4"/>
        <v>0</v>
      </c>
      <c r="Y195" s="40" t="str">
        <f t="shared" si="39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5"/>
        <v>0</v>
      </c>
      <c r="BM195" s="77">
        <f t="shared" si="36"/>
        <v>0</v>
      </c>
      <c r="BN195" s="77">
        <f t="shared" si="37"/>
        <v>0</v>
      </c>
      <c r="BO195" s="77">
        <f t="shared" si="38"/>
        <v>0</v>
      </c>
    </row>
    <row r="196" spans="1:67" ht="27" hidden="1" customHeight="1" x14ac:dyDescent="0.25">
      <c r="A196" s="61" t="s">
        <v>317</v>
      </c>
      <c r="B196" s="61" t="s">
        <v>318</v>
      </c>
      <c r="C196" s="35">
        <v>4301051469</v>
      </c>
      <c r="D196" s="388">
        <v>4680115880221</v>
      </c>
      <c r="E196" s="38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135</v>
      </c>
      <c r="M196" s="37"/>
      <c r="N196" s="36">
        <v>45</v>
      </c>
      <c r="O196" s="5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90"/>
      <c r="Q196" s="390"/>
      <c r="R196" s="390"/>
      <c r="S196" s="391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4"/>
        <v>0</v>
      </c>
      <c r="Y196" s="40" t="str">
        <f t="shared" si="39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5"/>
        <v>0</v>
      </c>
      <c r="BM196" s="77">
        <f t="shared" si="36"/>
        <v>0</v>
      </c>
      <c r="BN196" s="77">
        <f t="shared" si="37"/>
        <v>0</v>
      </c>
      <c r="BO196" s="77">
        <f t="shared" si="38"/>
        <v>0</v>
      </c>
    </row>
    <row r="197" spans="1:67" ht="27" hidden="1" customHeight="1" x14ac:dyDescent="0.25">
      <c r="A197" s="61" t="s">
        <v>317</v>
      </c>
      <c r="B197" s="61" t="s">
        <v>319</v>
      </c>
      <c r="C197" s="35">
        <v>4301051631</v>
      </c>
      <c r="D197" s="388">
        <v>4680115880221</v>
      </c>
      <c r="E197" s="388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96" t="s">
        <v>320</v>
      </c>
      <c r="P197" s="390"/>
      <c r="Q197" s="390"/>
      <c r="R197" s="390"/>
      <c r="S197" s="391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4"/>
        <v>0</v>
      </c>
      <c r="Y197" s="40" t="str">
        <f t="shared" si="39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5"/>
        <v>0</v>
      </c>
      <c r="BM197" s="77">
        <f t="shared" si="36"/>
        <v>0</v>
      </c>
      <c r="BN197" s="77">
        <f t="shared" si="37"/>
        <v>0</v>
      </c>
      <c r="BO197" s="77">
        <f t="shared" si="38"/>
        <v>0</v>
      </c>
    </row>
    <row r="198" spans="1:67" ht="16.5" hidden="1" customHeight="1" x14ac:dyDescent="0.25">
      <c r="A198" s="61" t="s">
        <v>321</v>
      </c>
      <c r="B198" s="61" t="s">
        <v>322</v>
      </c>
      <c r="C198" s="35">
        <v>4301051326</v>
      </c>
      <c r="D198" s="388">
        <v>4680115880504</v>
      </c>
      <c r="E198" s="388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40</v>
      </c>
      <c r="O198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90"/>
      <c r="Q198" s="390"/>
      <c r="R198" s="390"/>
      <c r="S198" s="391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4"/>
        <v>0</v>
      </c>
      <c r="Y198" s="40" t="str">
        <f t="shared" si="39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5"/>
        <v>0</v>
      </c>
      <c r="BM198" s="77">
        <f t="shared" si="36"/>
        <v>0</v>
      </c>
      <c r="BN198" s="77">
        <f t="shared" si="37"/>
        <v>0</v>
      </c>
      <c r="BO198" s="77">
        <f t="shared" si="38"/>
        <v>0</v>
      </c>
    </row>
    <row r="199" spans="1:67" ht="16.5" hidden="1" customHeight="1" x14ac:dyDescent="0.25">
      <c r="A199" s="61" t="s">
        <v>321</v>
      </c>
      <c r="B199" s="61" t="s">
        <v>323</v>
      </c>
      <c r="C199" s="35">
        <v>4301051753</v>
      </c>
      <c r="D199" s="388">
        <v>4680115880504</v>
      </c>
      <c r="E199" s="388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98" t="s">
        <v>324</v>
      </c>
      <c r="P199" s="390"/>
      <c r="Q199" s="390"/>
      <c r="R199" s="390"/>
      <c r="S199" s="391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4"/>
        <v>0</v>
      </c>
      <c r="Y199" s="40" t="str">
        <f t="shared" si="39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5"/>
        <v>0</v>
      </c>
      <c r="BM199" s="77">
        <f t="shared" si="36"/>
        <v>0</v>
      </c>
      <c r="BN199" s="77">
        <f t="shared" si="37"/>
        <v>0</v>
      </c>
      <c r="BO199" s="77">
        <f t="shared" si="38"/>
        <v>0</v>
      </c>
    </row>
    <row r="200" spans="1:67" ht="27" customHeight="1" x14ac:dyDescent="0.25">
      <c r="A200" s="61" t="s">
        <v>325</v>
      </c>
      <c r="B200" s="61" t="s">
        <v>326</v>
      </c>
      <c r="C200" s="35">
        <v>4301051410</v>
      </c>
      <c r="D200" s="388">
        <v>4680115882164</v>
      </c>
      <c r="E200" s="388"/>
      <c r="F200" s="60">
        <v>0.4</v>
      </c>
      <c r="G200" s="36">
        <v>6</v>
      </c>
      <c r="H200" s="60">
        <v>2.4</v>
      </c>
      <c r="I200" s="60">
        <v>2.6779999999999999</v>
      </c>
      <c r="J200" s="36">
        <v>156</v>
      </c>
      <c r="K200" s="36" t="s">
        <v>81</v>
      </c>
      <c r="L200" s="37" t="s">
        <v>135</v>
      </c>
      <c r="M200" s="37"/>
      <c r="N200" s="36">
        <v>40</v>
      </c>
      <c r="O200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0"/>
      <c r="Q200" s="390"/>
      <c r="R200" s="390"/>
      <c r="S200" s="391"/>
      <c r="T200" s="38" t="s">
        <v>48</v>
      </c>
      <c r="U200" s="38" t="s">
        <v>48</v>
      </c>
      <c r="V200" s="39" t="s">
        <v>0</v>
      </c>
      <c r="W200" s="57">
        <v>141</v>
      </c>
      <c r="X200" s="54">
        <f t="shared" si="34"/>
        <v>141.6</v>
      </c>
      <c r="Y200" s="40">
        <f t="shared" si="39"/>
        <v>0.44427</v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5"/>
        <v>157.33250000000001</v>
      </c>
      <c r="BM200" s="77">
        <f t="shared" si="36"/>
        <v>158.00200000000001</v>
      </c>
      <c r="BN200" s="77">
        <f t="shared" si="37"/>
        <v>0.3766025641025641</v>
      </c>
      <c r="BO200" s="77">
        <f t="shared" si="38"/>
        <v>0.37820512820512819</v>
      </c>
    </row>
    <row r="201" spans="1:67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7"/>
      <c r="O201" s="393" t="s">
        <v>43</v>
      </c>
      <c r="P201" s="394"/>
      <c r="Q201" s="394"/>
      <c r="R201" s="394"/>
      <c r="S201" s="394"/>
      <c r="T201" s="394"/>
      <c r="U201" s="395"/>
      <c r="V201" s="41" t="s">
        <v>42</v>
      </c>
      <c r="W201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188.77562465206142</v>
      </c>
      <c r="X201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192</v>
      </c>
      <c r="Y201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3.0880599999999996</v>
      </c>
      <c r="Z201" s="65"/>
      <c r="AA201" s="65"/>
    </row>
    <row r="202" spans="1:67" x14ac:dyDescent="0.2">
      <c r="A202" s="396"/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7"/>
      <c r="O202" s="393" t="s">
        <v>43</v>
      </c>
      <c r="P202" s="394"/>
      <c r="Q202" s="394"/>
      <c r="R202" s="394"/>
      <c r="S202" s="394"/>
      <c r="T202" s="394"/>
      <c r="U202" s="395"/>
      <c r="V202" s="41" t="s">
        <v>0</v>
      </c>
      <c r="W202" s="42">
        <f>IFERROR(SUM(W181:W200),"0")</f>
        <v>1109</v>
      </c>
      <c r="X202" s="42">
        <f>IFERROR(SUM(X181:X200),"0")</f>
        <v>1129.9999999999998</v>
      </c>
      <c r="Y202" s="41"/>
      <c r="Z202" s="65"/>
      <c r="AA202" s="65"/>
    </row>
    <row r="203" spans="1:67" ht="14.25" hidden="1" customHeight="1" x14ac:dyDescent="0.25">
      <c r="A203" s="403" t="s">
        <v>219</v>
      </c>
      <c r="B203" s="403"/>
      <c r="C203" s="403"/>
      <c r="D203" s="403"/>
      <c r="E203" s="403"/>
      <c r="F203" s="403"/>
      <c r="G203" s="403"/>
      <c r="H203" s="403"/>
      <c r="I203" s="403"/>
      <c r="J203" s="403"/>
      <c r="K203" s="403"/>
      <c r="L203" s="403"/>
      <c r="M203" s="403"/>
      <c r="N203" s="403"/>
      <c r="O203" s="403"/>
      <c r="P203" s="403"/>
      <c r="Q203" s="403"/>
      <c r="R203" s="403"/>
      <c r="S203" s="403"/>
      <c r="T203" s="403"/>
      <c r="U203" s="403"/>
      <c r="V203" s="403"/>
      <c r="W203" s="403"/>
      <c r="X203" s="403"/>
      <c r="Y203" s="403"/>
      <c r="Z203" s="64"/>
      <c r="AA203" s="64"/>
    </row>
    <row r="204" spans="1:67" ht="16.5" hidden="1" customHeight="1" x14ac:dyDescent="0.25">
      <c r="A204" s="61" t="s">
        <v>327</v>
      </c>
      <c r="B204" s="61" t="s">
        <v>328</v>
      </c>
      <c r="C204" s="35">
        <v>4301060360</v>
      </c>
      <c r="D204" s="388">
        <v>4680115882874</v>
      </c>
      <c r="E204" s="388"/>
      <c r="F204" s="60">
        <v>0.8</v>
      </c>
      <c r="G204" s="36">
        <v>4</v>
      </c>
      <c r="H204" s="60">
        <v>3.2</v>
      </c>
      <c r="I204" s="60">
        <v>3.4660000000000002</v>
      </c>
      <c r="J204" s="36">
        <v>120</v>
      </c>
      <c r="K204" s="36" t="s">
        <v>81</v>
      </c>
      <c r="L204" s="37" t="s">
        <v>80</v>
      </c>
      <c r="M204" s="37"/>
      <c r="N204" s="36">
        <v>30</v>
      </c>
      <c r="O204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0"/>
      <c r="Q204" s="390"/>
      <c r="R204" s="390"/>
      <c r="S204" s="391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ref="X204:X209" si="40">IFERROR(IF(W204="",0,CEILING((W204/$H204),1)*$H204),"")</f>
        <v>0</v>
      </c>
      <c r="Y204" s="40" t="str">
        <f>IFERROR(IF(X204=0,"",ROUNDUP(X204/H204,0)*0.00937),"")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 t="shared" ref="BL204:BL209" si="41">IFERROR(W204*I204/H204,"0")</f>
        <v>0</v>
      </c>
      <c r="BM204" s="77">
        <f t="shared" ref="BM204:BM209" si="42">IFERROR(X204*I204/H204,"0")</f>
        <v>0</v>
      </c>
      <c r="BN204" s="77">
        <f t="shared" ref="BN204:BN209" si="43">IFERROR(1/J204*(W204/H204),"0")</f>
        <v>0</v>
      </c>
      <c r="BO204" s="77">
        <f t="shared" ref="BO204:BO209" si="44">IFERROR(1/J204*(X204/H204),"0")</f>
        <v>0</v>
      </c>
    </row>
    <row r="205" spans="1:67" ht="27" customHeight="1" x14ac:dyDescent="0.25">
      <c r="A205" s="61" t="s">
        <v>329</v>
      </c>
      <c r="B205" s="61" t="s">
        <v>330</v>
      </c>
      <c r="C205" s="35">
        <v>4301060359</v>
      </c>
      <c r="D205" s="388">
        <v>4680115884434</v>
      </c>
      <c r="E205" s="388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0"/>
      <c r="Q205" s="390"/>
      <c r="R205" s="390"/>
      <c r="S205" s="391"/>
      <c r="T205" s="38" t="s">
        <v>48</v>
      </c>
      <c r="U205" s="38" t="s">
        <v>48</v>
      </c>
      <c r="V205" s="39" t="s">
        <v>0</v>
      </c>
      <c r="W205" s="57">
        <v>30</v>
      </c>
      <c r="X205" s="54">
        <f t="shared" si="40"/>
        <v>32</v>
      </c>
      <c r="Y205" s="40">
        <f>IFERROR(IF(X205=0,"",ROUNDUP(X205/H205,0)*0.00937),"")</f>
        <v>9.3700000000000006E-2</v>
      </c>
      <c r="Z205" s="66" t="s">
        <v>48</v>
      </c>
      <c r="AA205" s="67" t="s">
        <v>48</v>
      </c>
      <c r="AE205" s="77"/>
      <c r="BB205" s="195" t="s">
        <v>67</v>
      </c>
      <c r="BL205" s="77">
        <f t="shared" si="41"/>
        <v>32.493749999999999</v>
      </c>
      <c r="BM205" s="77">
        <f t="shared" si="42"/>
        <v>34.659999999999997</v>
      </c>
      <c r="BN205" s="77">
        <f t="shared" si="43"/>
        <v>7.8125E-2</v>
      </c>
      <c r="BO205" s="77">
        <f t="shared" si="44"/>
        <v>8.3333333333333329E-2</v>
      </c>
    </row>
    <row r="206" spans="1:67" ht="27" hidden="1" customHeight="1" x14ac:dyDescent="0.25">
      <c r="A206" s="61" t="s">
        <v>331</v>
      </c>
      <c r="B206" s="61" t="s">
        <v>332</v>
      </c>
      <c r="C206" s="35">
        <v>4301060339</v>
      </c>
      <c r="D206" s="388">
        <v>4680115880818</v>
      </c>
      <c r="E206" s="388"/>
      <c r="F206" s="60">
        <v>0.4</v>
      </c>
      <c r="G206" s="36">
        <v>6</v>
      </c>
      <c r="H206" s="60">
        <v>2.4</v>
      </c>
      <c r="I206" s="60">
        <v>2.6720000000000002</v>
      </c>
      <c r="J206" s="36">
        <v>156</v>
      </c>
      <c r="K206" s="36" t="s">
        <v>81</v>
      </c>
      <c r="L206" s="37" t="s">
        <v>80</v>
      </c>
      <c r="M206" s="37"/>
      <c r="N206" s="36">
        <v>40</v>
      </c>
      <c r="O206" s="5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90"/>
      <c r="Q206" s="390"/>
      <c r="R206" s="390"/>
      <c r="S206" s="391"/>
      <c r="T206" s="38" t="s">
        <v>48</v>
      </c>
      <c r="U206" s="38" t="s">
        <v>48</v>
      </c>
      <c r="V206" s="39" t="s">
        <v>0</v>
      </c>
      <c r="W206" s="57">
        <v>0</v>
      </c>
      <c r="X206" s="54">
        <f t="shared" si="40"/>
        <v>0</v>
      </c>
      <c r="Y206" s="40" t="str">
        <f>IFERROR(IF(X206=0,"",ROUNDUP(X206/H206,0)*0.00753),"")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 t="shared" si="41"/>
        <v>0</v>
      </c>
      <c r="BM206" s="77">
        <f t="shared" si="42"/>
        <v>0</v>
      </c>
      <c r="BN206" s="77">
        <f t="shared" si="43"/>
        <v>0</v>
      </c>
      <c r="BO206" s="77">
        <f t="shared" si="44"/>
        <v>0</v>
      </c>
    </row>
    <row r="207" spans="1:67" ht="27" customHeight="1" x14ac:dyDescent="0.25">
      <c r="A207" s="61" t="s">
        <v>331</v>
      </c>
      <c r="B207" s="61" t="s">
        <v>333</v>
      </c>
      <c r="C207" s="35">
        <v>4301060375</v>
      </c>
      <c r="D207" s="388">
        <v>4680115880818</v>
      </c>
      <c r="E207" s="388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88" t="s">
        <v>334</v>
      </c>
      <c r="P207" s="390"/>
      <c r="Q207" s="390"/>
      <c r="R207" s="390"/>
      <c r="S207" s="391"/>
      <c r="T207" s="38" t="s">
        <v>48</v>
      </c>
      <c r="U207" s="38" t="s">
        <v>48</v>
      </c>
      <c r="V207" s="39" t="s">
        <v>0</v>
      </c>
      <c r="W207" s="57">
        <v>193</v>
      </c>
      <c r="X207" s="54">
        <f t="shared" si="40"/>
        <v>194.4</v>
      </c>
      <c r="Y207" s="40">
        <f>IFERROR(IF(X207=0,"",ROUNDUP(X207/H207,0)*0.00753),"")</f>
        <v>0.60992999999999997</v>
      </c>
      <c r="Z207" s="66" t="s">
        <v>48</v>
      </c>
      <c r="AA207" s="67" t="s">
        <v>48</v>
      </c>
      <c r="AE207" s="77"/>
      <c r="BB207" s="197" t="s">
        <v>67</v>
      </c>
      <c r="BL207" s="77">
        <f t="shared" si="41"/>
        <v>214.87333333333336</v>
      </c>
      <c r="BM207" s="77">
        <f t="shared" si="42"/>
        <v>216.43200000000004</v>
      </c>
      <c r="BN207" s="77">
        <f t="shared" si="43"/>
        <v>0.51549145299145305</v>
      </c>
      <c r="BO207" s="77">
        <f t="shared" si="44"/>
        <v>0.51923076923076916</v>
      </c>
    </row>
    <row r="208" spans="1:67" ht="16.5" hidden="1" customHeight="1" x14ac:dyDescent="0.25">
      <c r="A208" s="61" t="s">
        <v>335</v>
      </c>
      <c r="B208" s="61" t="s">
        <v>336</v>
      </c>
      <c r="C208" s="35">
        <v>4301060338</v>
      </c>
      <c r="D208" s="388">
        <v>4680115880801</v>
      </c>
      <c r="E208" s="388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90"/>
      <c r="Q208" s="390"/>
      <c r="R208" s="390"/>
      <c r="S208" s="391"/>
      <c r="T208" s="38" t="s">
        <v>48</v>
      </c>
      <c r="U208" s="38" t="s">
        <v>48</v>
      </c>
      <c r="V208" s="39" t="s">
        <v>0</v>
      </c>
      <c r="W208" s="57">
        <v>0</v>
      </c>
      <c r="X208" s="54">
        <f t="shared" si="40"/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 t="shared" si="41"/>
        <v>0</v>
      </c>
      <c r="BM208" s="77">
        <f t="shared" si="42"/>
        <v>0</v>
      </c>
      <c r="BN208" s="77">
        <f t="shared" si="43"/>
        <v>0</v>
      </c>
      <c r="BO208" s="77">
        <f t="shared" si="44"/>
        <v>0</v>
      </c>
    </row>
    <row r="209" spans="1:67" ht="16.5" hidden="1" customHeight="1" x14ac:dyDescent="0.25">
      <c r="A209" s="61" t="s">
        <v>335</v>
      </c>
      <c r="B209" s="61" t="s">
        <v>337</v>
      </c>
      <c r="C209" s="35">
        <v>4301060389</v>
      </c>
      <c r="D209" s="388">
        <v>4680115880801</v>
      </c>
      <c r="E209" s="388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135</v>
      </c>
      <c r="M209" s="37"/>
      <c r="N209" s="36">
        <v>40</v>
      </c>
      <c r="O209" s="590" t="s">
        <v>338</v>
      </c>
      <c r="P209" s="390"/>
      <c r="Q209" s="390"/>
      <c r="R209" s="390"/>
      <c r="S209" s="391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si="40"/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 t="shared" si="41"/>
        <v>0</v>
      </c>
      <c r="BM209" s="77">
        <f t="shared" si="42"/>
        <v>0</v>
      </c>
      <c r="BN209" s="77">
        <f t="shared" si="43"/>
        <v>0</v>
      </c>
      <c r="BO209" s="77">
        <f t="shared" si="44"/>
        <v>0</v>
      </c>
    </row>
    <row r="210" spans="1:67" x14ac:dyDescent="0.2">
      <c r="A210" s="396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7"/>
      <c r="O210" s="393" t="s">
        <v>43</v>
      </c>
      <c r="P210" s="394"/>
      <c r="Q210" s="394"/>
      <c r="R210" s="394"/>
      <c r="S210" s="394"/>
      <c r="T210" s="394"/>
      <c r="U210" s="395"/>
      <c r="V210" s="41" t="s">
        <v>42</v>
      </c>
      <c r="W210" s="42">
        <f>IFERROR(W204/H204,"0")+IFERROR(W205/H205,"0")+IFERROR(W206/H206,"0")+IFERROR(W207/H207,"0")+IFERROR(W208/H208,"0")+IFERROR(W209/H209,"0")</f>
        <v>89.791666666666671</v>
      </c>
      <c r="X210" s="42">
        <f>IFERROR(X204/H204,"0")+IFERROR(X205/H205,"0")+IFERROR(X206/H206,"0")+IFERROR(X207/H207,"0")+IFERROR(X208/H208,"0")+IFERROR(X209/H209,"0")</f>
        <v>91</v>
      </c>
      <c r="Y210" s="42">
        <f>IFERROR(IF(Y204="",0,Y204),"0")+IFERROR(IF(Y205="",0,Y205),"0")+IFERROR(IF(Y206="",0,Y206),"0")+IFERROR(IF(Y207="",0,Y207),"0")+IFERROR(IF(Y208="",0,Y208),"0")+IFERROR(IF(Y209="",0,Y209),"0")</f>
        <v>0.70362999999999998</v>
      </c>
      <c r="Z210" s="65"/>
      <c r="AA210" s="65"/>
    </row>
    <row r="211" spans="1:67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7"/>
      <c r="O211" s="393" t="s">
        <v>43</v>
      </c>
      <c r="P211" s="394"/>
      <c r="Q211" s="394"/>
      <c r="R211" s="394"/>
      <c r="S211" s="394"/>
      <c r="T211" s="394"/>
      <c r="U211" s="395"/>
      <c r="V211" s="41" t="s">
        <v>0</v>
      </c>
      <c r="W211" s="42">
        <f>IFERROR(SUM(W204:W209),"0")</f>
        <v>223</v>
      </c>
      <c r="X211" s="42">
        <f>IFERROR(SUM(X204:X209),"0")</f>
        <v>226.4</v>
      </c>
      <c r="Y211" s="41"/>
      <c r="Z211" s="65"/>
      <c r="AA211" s="65"/>
    </row>
    <row r="212" spans="1:67" ht="16.5" hidden="1" customHeight="1" x14ac:dyDescent="0.25">
      <c r="A212" s="432" t="s">
        <v>339</v>
      </c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63"/>
      <c r="AA212" s="63"/>
    </row>
    <row r="213" spans="1:67" ht="14.25" hidden="1" customHeight="1" x14ac:dyDescent="0.25">
      <c r="A213" s="403" t="s">
        <v>121</v>
      </c>
      <c r="B213" s="403"/>
      <c r="C213" s="403"/>
      <c r="D213" s="403"/>
      <c r="E213" s="403"/>
      <c r="F213" s="403"/>
      <c r="G213" s="403"/>
      <c r="H213" s="403"/>
      <c r="I213" s="403"/>
      <c r="J213" s="403"/>
      <c r="K213" s="403"/>
      <c r="L213" s="403"/>
      <c r="M213" s="403"/>
      <c r="N213" s="403"/>
      <c r="O213" s="403"/>
      <c r="P213" s="403"/>
      <c r="Q213" s="403"/>
      <c r="R213" s="403"/>
      <c r="S213" s="403"/>
      <c r="T213" s="403"/>
      <c r="U213" s="403"/>
      <c r="V213" s="403"/>
      <c r="W213" s="403"/>
      <c r="X213" s="403"/>
      <c r="Y213" s="403"/>
      <c r="Z213" s="64"/>
      <c r="AA213" s="64"/>
    </row>
    <row r="214" spans="1:67" ht="27" hidden="1" customHeight="1" x14ac:dyDescent="0.25">
      <c r="A214" s="61" t="s">
        <v>340</v>
      </c>
      <c r="B214" s="61" t="s">
        <v>341</v>
      </c>
      <c r="C214" s="35">
        <v>4301011717</v>
      </c>
      <c r="D214" s="388">
        <v>4680115884274</v>
      </c>
      <c r="E214" s="388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117</v>
      </c>
      <c r="L214" s="37" t="s">
        <v>116</v>
      </c>
      <c r="M214" s="37"/>
      <c r="N214" s="36">
        <v>55</v>
      </c>
      <c r="O214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19" si="45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19" si="46">IFERROR(W214*I214/H214,"0")</f>
        <v>0</v>
      </c>
      <c r="BM214" s="77">
        <f t="shared" ref="BM214:BM219" si="47">IFERROR(X214*I214/H214,"0")</f>
        <v>0</v>
      </c>
      <c r="BN214" s="77">
        <f t="shared" ref="BN214:BN219" si="48">IFERROR(1/J214*(W214/H214),"0")</f>
        <v>0</v>
      </c>
      <c r="BO214" s="77">
        <f t="shared" ref="BO214:BO219" si="49">IFERROR(1/J214*(X214/H214),"0")</f>
        <v>0</v>
      </c>
    </row>
    <row r="215" spans="1:67" ht="27" hidden="1" customHeight="1" x14ac:dyDescent="0.25">
      <c r="A215" s="61" t="s">
        <v>342</v>
      </c>
      <c r="B215" s="61" t="s">
        <v>343</v>
      </c>
      <c r="C215" s="35">
        <v>4301011719</v>
      </c>
      <c r="D215" s="388">
        <v>4680115884298</v>
      </c>
      <c r="E215" s="388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117</v>
      </c>
      <c r="L215" s="37" t="s">
        <v>116</v>
      </c>
      <c r="M215" s="37"/>
      <c r="N215" s="36">
        <v>55</v>
      </c>
      <c r="O215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0"/>
      <c r="Q215" s="390"/>
      <c r="R215" s="390"/>
      <c r="S215" s="391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hidden="1" customHeight="1" x14ac:dyDescent="0.25">
      <c r="A216" s="61" t="s">
        <v>344</v>
      </c>
      <c r="B216" s="61" t="s">
        <v>345</v>
      </c>
      <c r="C216" s="35">
        <v>4301011733</v>
      </c>
      <c r="D216" s="388">
        <v>4680115884250</v>
      </c>
      <c r="E216" s="388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117</v>
      </c>
      <c r="L216" s="37" t="s">
        <v>135</v>
      </c>
      <c r="M216" s="37"/>
      <c r="N216" s="36">
        <v>55</v>
      </c>
      <c r="O216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0"/>
      <c r="Q216" s="390"/>
      <c r="R216" s="390"/>
      <c r="S216" s="391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hidden="1" customHeight="1" x14ac:dyDescent="0.25">
      <c r="A217" s="61" t="s">
        <v>346</v>
      </c>
      <c r="B217" s="61" t="s">
        <v>347</v>
      </c>
      <c r="C217" s="35">
        <v>4301011718</v>
      </c>
      <c r="D217" s="388">
        <v>4680115884281</v>
      </c>
      <c r="E217" s="388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116</v>
      </c>
      <c r="M217" s="37"/>
      <c r="N217" s="36">
        <v>55</v>
      </c>
      <c r="O217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0"/>
      <c r="Q217" s="390"/>
      <c r="R217" s="390"/>
      <c r="S217" s="391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hidden="1" customHeight="1" x14ac:dyDescent="0.25">
      <c r="A218" s="61" t="s">
        <v>348</v>
      </c>
      <c r="B218" s="61" t="s">
        <v>349</v>
      </c>
      <c r="C218" s="35">
        <v>4301011720</v>
      </c>
      <c r="D218" s="388">
        <v>4680115884199</v>
      </c>
      <c r="E218" s="388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116</v>
      </c>
      <c r="M218" s="37"/>
      <c r="N218" s="36">
        <v>55</v>
      </c>
      <c r="O218" s="5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0"/>
      <c r="Q218" s="390"/>
      <c r="R218" s="390"/>
      <c r="S218" s="391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hidden="1" customHeight="1" x14ac:dyDescent="0.25">
      <c r="A219" s="61" t="s">
        <v>350</v>
      </c>
      <c r="B219" s="61" t="s">
        <v>351</v>
      </c>
      <c r="C219" s="35">
        <v>4301011716</v>
      </c>
      <c r="D219" s="388">
        <v>4680115884267</v>
      </c>
      <c r="E219" s="388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116</v>
      </c>
      <c r="M219" s="37"/>
      <c r="N219" s="36">
        <v>55</v>
      </c>
      <c r="O219" s="5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0"/>
      <c r="Q219" s="390"/>
      <c r="R219" s="390"/>
      <c r="S219" s="391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hidden="1" x14ac:dyDescent="0.2">
      <c r="A220" s="396"/>
      <c r="B220" s="396"/>
      <c r="C220" s="396"/>
      <c r="D220" s="396"/>
      <c r="E220" s="396"/>
      <c r="F220" s="396"/>
      <c r="G220" s="396"/>
      <c r="H220" s="396"/>
      <c r="I220" s="396"/>
      <c r="J220" s="396"/>
      <c r="K220" s="396"/>
      <c r="L220" s="396"/>
      <c r="M220" s="396"/>
      <c r="N220" s="397"/>
      <c r="O220" s="393" t="s">
        <v>43</v>
      </c>
      <c r="P220" s="394"/>
      <c r="Q220" s="394"/>
      <c r="R220" s="394"/>
      <c r="S220" s="394"/>
      <c r="T220" s="394"/>
      <c r="U220" s="395"/>
      <c r="V220" s="41" t="s">
        <v>42</v>
      </c>
      <c r="W220" s="42">
        <f>IFERROR(W214/H214,"0")+IFERROR(W215/H215,"0")+IFERROR(W216/H216,"0")+IFERROR(W217/H217,"0")+IFERROR(W218/H218,"0")+IFERROR(W219/H219,"0")</f>
        <v>0</v>
      </c>
      <c r="X220" s="42">
        <f>IFERROR(X214/H214,"0")+IFERROR(X215/H215,"0")+IFERROR(X216/H216,"0")+IFERROR(X217/H217,"0")+IFERROR(X218/H218,"0")+IFERROR(X219/H219,"0")</f>
        <v>0</v>
      </c>
      <c r="Y220" s="42">
        <f>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hidden="1" x14ac:dyDescent="0.2">
      <c r="A221" s="396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393" t="s">
        <v>43</v>
      </c>
      <c r="P221" s="394"/>
      <c r="Q221" s="394"/>
      <c r="R221" s="394"/>
      <c r="S221" s="394"/>
      <c r="T221" s="394"/>
      <c r="U221" s="395"/>
      <c r="V221" s="41" t="s">
        <v>0</v>
      </c>
      <c r="W221" s="42">
        <f>IFERROR(SUM(W214:W219),"0")</f>
        <v>0</v>
      </c>
      <c r="X221" s="42">
        <f>IFERROR(SUM(X214:X219),"0")</f>
        <v>0</v>
      </c>
      <c r="Y221" s="41"/>
      <c r="Z221" s="65"/>
      <c r="AA221" s="65"/>
    </row>
    <row r="222" spans="1:67" ht="14.25" hidden="1" customHeight="1" x14ac:dyDescent="0.25">
      <c r="A222" s="403" t="s">
        <v>77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64"/>
      <c r="AA222" s="64"/>
    </row>
    <row r="223" spans="1:67" ht="27" hidden="1" customHeight="1" x14ac:dyDescent="0.25">
      <c r="A223" s="61" t="s">
        <v>352</v>
      </c>
      <c r="B223" s="61" t="s">
        <v>353</v>
      </c>
      <c r="C223" s="35">
        <v>4301031151</v>
      </c>
      <c r="D223" s="388">
        <v>4607091389845</v>
      </c>
      <c r="E223" s="388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0"/>
      <c r="Q223" s="390"/>
      <c r="R223" s="390"/>
      <c r="S223" s="391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6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hidden="1" customHeight="1" x14ac:dyDescent="0.25">
      <c r="A224" s="61" t="s">
        <v>354</v>
      </c>
      <c r="B224" s="61" t="s">
        <v>355</v>
      </c>
      <c r="C224" s="35">
        <v>4301031259</v>
      </c>
      <c r="D224" s="388">
        <v>4680115882881</v>
      </c>
      <c r="E224" s="388"/>
      <c r="F224" s="60">
        <v>0.28000000000000003</v>
      </c>
      <c r="G224" s="36">
        <v>6</v>
      </c>
      <c r="H224" s="60">
        <v>1.68</v>
      </c>
      <c r="I224" s="60">
        <v>1.81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7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0"/>
      <c r="Q224" s="390"/>
      <c r="R224" s="390"/>
      <c r="S224" s="391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idden="1" x14ac:dyDescent="0.2">
      <c r="A225" s="396"/>
      <c r="B225" s="396"/>
      <c r="C225" s="396"/>
      <c r="D225" s="396"/>
      <c r="E225" s="396"/>
      <c r="F225" s="396"/>
      <c r="G225" s="396"/>
      <c r="H225" s="396"/>
      <c r="I225" s="396"/>
      <c r="J225" s="396"/>
      <c r="K225" s="396"/>
      <c r="L225" s="396"/>
      <c r="M225" s="396"/>
      <c r="N225" s="397"/>
      <c r="O225" s="393" t="s">
        <v>43</v>
      </c>
      <c r="P225" s="394"/>
      <c r="Q225" s="394"/>
      <c r="R225" s="394"/>
      <c r="S225" s="394"/>
      <c r="T225" s="394"/>
      <c r="U225" s="395"/>
      <c r="V225" s="41" t="s">
        <v>42</v>
      </c>
      <c r="W225" s="42">
        <f>IFERROR(W223/H223,"0")+IFERROR(W224/H224,"0")</f>
        <v>0</v>
      </c>
      <c r="X225" s="42">
        <f>IFERROR(X223/H223,"0")+IFERROR(X224/H224,"0")</f>
        <v>0</v>
      </c>
      <c r="Y225" s="42">
        <f>IFERROR(IF(Y223="",0,Y223),"0")+IFERROR(IF(Y224="",0,Y224),"0")</f>
        <v>0</v>
      </c>
      <c r="Z225" s="65"/>
      <c r="AA225" s="65"/>
    </row>
    <row r="226" spans="1:67" hidden="1" x14ac:dyDescent="0.2">
      <c r="A226" s="396"/>
      <c r="B226" s="396"/>
      <c r="C226" s="396"/>
      <c r="D226" s="396"/>
      <c r="E226" s="396"/>
      <c r="F226" s="396"/>
      <c r="G226" s="396"/>
      <c r="H226" s="396"/>
      <c r="I226" s="396"/>
      <c r="J226" s="396"/>
      <c r="K226" s="396"/>
      <c r="L226" s="396"/>
      <c r="M226" s="396"/>
      <c r="N226" s="397"/>
      <c r="O226" s="393" t="s">
        <v>43</v>
      </c>
      <c r="P226" s="394"/>
      <c r="Q226" s="394"/>
      <c r="R226" s="394"/>
      <c r="S226" s="394"/>
      <c r="T226" s="394"/>
      <c r="U226" s="395"/>
      <c r="V226" s="41" t="s">
        <v>0</v>
      </c>
      <c r="W226" s="42">
        <f>IFERROR(SUM(W223:W224),"0")</f>
        <v>0</v>
      </c>
      <c r="X226" s="42">
        <f>IFERROR(SUM(X223:X224),"0")</f>
        <v>0</v>
      </c>
      <c r="Y226" s="41"/>
      <c r="Z226" s="65"/>
      <c r="AA226" s="65"/>
    </row>
    <row r="227" spans="1:67" ht="16.5" hidden="1" customHeight="1" x14ac:dyDescent="0.25">
      <c r="A227" s="432" t="s">
        <v>356</v>
      </c>
      <c r="B227" s="432"/>
      <c r="C227" s="432"/>
      <c r="D227" s="432"/>
      <c r="E227" s="432"/>
      <c r="F227" s="432"/>
      <c r="G227" s="432"/>
      <c r="H227" s="432"/>
      <c r="I227" s="432"/>
      <c r="J227" s="432"/>
      <c r="K227" s="432"/>
      <c r="L227" s="432"/>
      <c r="M227" s="432"/>
      <c r="N227" s="432"/>
      <c r="O227" s="432"/>
      <c r="P227" s="432"/>
      <c r="Q227" s="432"/>
      <c r="R227" s="432"/>
      <c r="S227" s="432"/>
      <c r="T227" s="432"/>
      <c r="U227" s="432"/>
      <c r="V227" s="432"/>
      <c r="W227" s="432"/>
      <c r="X227" s="432"/>
      <c r="Y227" s="432"/>
      <c r="Z227" s="63"/>
      <c r="AA227" s="63"/>
    </row>
    <row r="228" spans="1:67" ht="14.25" hidden="1" customHeight="1" x14ac:dyDescent="0.25">
      <c r="A228" s="403" t="s">
        <v>121</v>
      </c>
      <c r="B228" s="403"/>
      <c r="C228" s="403"/>
      <c r="D228" s="403"/>
      <c r="E228" s="403"/>
      <c r="F228" s="403"/>
      <c r="G228" s="403"/>
      <c r="H228" s="403"/>
      <c r="I228" s="403"/>
      <c r="J228" s="403"/>
      <c r="K228" s="403"/>
      <c r="L228" s="403"/>
      <c r="M228" s="403"/>
      <c r="N228" s="403"/>
      <c r="O228" s="403"/>
      <c r="P228" s="403"/>
      <c r="Q228" s="403"/>
      <c r="R228" s="403"/>
      <c r="S228" s="403"/>
      <c r="T228" s="403"/>
      <c r="U228" s="403"/>
      <c r="V228" s="403"/>
      <c r="W228" s="403"/>
      <c r="X228" s="403"/>
      <c r="Y228" s="403"/>
      <c r="Z228" s="64"/>
      <c r="AA228" s="64"/>
    </row>
    <row r="229" spans="1:67" ht="27" hidden="1" customHeight="1" x14ac:dyDescent="0.25">
      <c r="A229" s="61" t="s">
        <v>357</v>
      </c>
      <c r="B229" s="61" t="s">
        <v>358</v>
      </c>
      <c r="C229" s="35">
        <v>4301011826</v>
      </c>
      <c r="D229" s="388">
        <v>4680115884137</v>
      </c>
      <c r="E229" s="388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117</v>
      </c>
      <c r="L229" s="37" t="s">
        <v>116</v>
      </c>
      <c r="M229" s="37"/>
      <c r="N229" s="36">
        <v>55</v>
      </c>
      <c r="O229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0"/>
      <c r="Q229" s="390"/>
      <c r="R229" s="390"/>
      <c r="S229" s="39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ref="X229:X234" si="50">IFERROR(IF(W229="",0,CEILING((W229/$H229),1)*$H229),"")</f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ref="BL229:BL234" si="51">IFERROR(W229*I229/H229,"0")</f>
        <v>0</v>
      </c>
      <c r="BM229" s="77">
        <f t="shared" ref="BM229:BM234" si="52">IFERROR(X229*I229/H229,"0")</f>
        <v>0</v>
      </c>
      <c r="BN229" s="77">
        <f t="shared" ref="BN229:BN234" si="53">IFERROR(1/J229*(W229/H229),"0")</f>
        <v>0</v>
      </c>
      <c r="BO229" s="77">
        <f t="shared" ref="BO229:BO234" si="54">IFERROR(1/J229*(X229/H229),"0")</f>
        <v>0</v>
      </c>
    </row>
    <row r="230" spans="1:67" ht="27" hidden="1" customHeight="1" x14ac:dyDescent="0.25">
      <c r="A230" s="61" t="s">
        <v>359</v>
      </c>
      <c r="B230" s="61" t="s">
        <v>360</v>
      </c>
      <c r="C230" s="35">
        <v>4301011724</v>
      </c>
      <c r="D230" s="388">
        <v>4680115884236</v>
      </c>
      <c r="E230" s="388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117</v>
      </c>
      <c r="L230" s="37" t="s">
        <v>116</v>
      </c>
      <c r="M230" s="37"/>
      <c r="N230" s="36">
        <v>55</v>
      </c>
      <c r="O230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0"/>
      <c r="Q230" s="390"/>
      <c r="R230" s="390"/>
      <c r="S230" s="391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0"/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si="51"/>
        <v>0</v>
      </c>
      <c r="BM230" s="77">
        <f t="shared" si="52"/>
        <v>0</v>
      </c>
      <c r="BN230" s="77">
        <f t="shared" si="53"/>
        <v>0</v>
      </c>
      <c r="BO230" s="77">
        <f t="shared" si="54"/>
        <v>0</v>
      </c>
    </row>
    <row r="231" spans="1:67" ht="27" hidden="1" customHeight="1" x14ac:dyDescent="0.25">
      <c r="A231" s="61" t="s">
        <v>361</v>
      </c>
      <c r="B231" s="61" t="s">
        <v>362</v>
      </c>
      <c r="C231" s="35">
        <v>4301011721</v>
      </c>
      <c r="D231" s="388">
        <v>4680115884175</v>
      </c>
      <c r="E231" s="388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117</v>
      </c>
      <c r="L231" s="37" t="s">
        <v>116</v>
      </c>
      <c r="M231" s="37"/>
      <c r="N231" s="36">
        <v>55</v>
      </c>
      <c r="O231" s="5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0"/>
      <c r="Q231" s="390"/>
      <c r="R231" s="390"/>
      <c r="S231" s="391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hidden="1" customHeight="1" x14ac:dyDescent="0.25">
      <c r="A232" s="61" t="s">
        <v>363</v>
      </c>
      <c r="B232" s="61" t="s">
        <v>364</v>
      </c>
      <c r="C232" s="35">
        <v>4301011824</v>
      </c>
      <c r="D232" s="388">
        <v>4680115884144</v>
      </c>
      <c r="E232" s="388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116</v>
      </c>
      <c r="M232" s="37"/>
      <c r="N232" s="36">
        <v>55</v>
      </c>
      <c r="O232" s="5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0"/>
      <c r="Q232" s="390"/>
      <c r="R232" s="390"/>
      <c r="S232" s="391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hidden="1" customHeight="1" x14ac:dyDescent="0.25">
      <c r="A233" s="61" t="s">
        <v>365</v>
      </c>
      <c r="B233" s="61" t="s">
        <v>366</v>
      </c>
      <c r="C233" s="35">
        <v>4301011726</v>
      </c>
      <c r="D233" s="388">
        <v>4680115884182</v>
      </c>
      <c r="E233" s="388"/>
      <c r="F233" s="60">
        <v>0.37</v>
      </c>
      <c r="G233" s="36">
        <v>10</v>
      </c>
      <c r="H233" s="60">
        <v>3.7</v>
      </c>
      <c r="I233" s="60">
        <v>3.94</v>
      </c>
      <c r="J233" s="36">
        <v>120</v>
      </c>
      <c r="K233" s="36" t="s">
        <v>81</v>
      </c>
      <c r="L233" s="37" t="s">
        <v>116</v>
      </c>
      <c r="M233" s="37"/>
      <c r="N233" s="36">
        <v>55</v>
      </c>
      <c r="O233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0"/>
      <c r="Q233" s="390"/>
      <c r="R233" s="390"/>
      <c r="S233" s="391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hidden="1" customHeight="1" x14ac:dyDescent="0.25">
      <c r="A234" s="61" t="s">
        <v>367</v>
      </c>
      <c r="B234" s="61" t="s">
        <v>368</v>
      </c>
      <c r="C234" s="35">
        <v>4301011722</v>
      </c>
      <c r="D234" s="388">
        <v>4680115884205</v>
      </c>
      <c r="E234" s="388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116</v>
      </c>
      <c r="M234" s="37"/>
      <c r="N234" s="36">
        <v>55</v>
      </c>
      <c r="O234" s="5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0"/>
      <c r="Q234" s="390"/>
      <c r="R234" s="390"/>
      <c r="S234" s="39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idden="1" x14ac:dyDescent="0.2">
      <c r="A235" s="396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7"/>
      <c r="O235" s="393" t="s">
        <v>43</v>
      </c>
      <c r="P235" s="394"/>
      <c r="Q235" s="394"/>
      <c r="R235" s="394"/>
      <c r="S235" s="394"/>
      <c r="T235" s="394"/>
      <c r="U235" s="395"/>
      <c r="V235" s="41" t="s">
        <v>42</v>
      </c>
      <c r="W235" s="42">
        <f>IFERROR(W229/H229,"0")+IFERROR(W230/H230,"0")+IFERROR(W231/H231,"0")+IFERROR(W232/H232,"0")+IFERROR(W233/H233,"0")+IFERROR(W234/H234,"0")</f>
        <v>0</v>
      </c>
      <c r="X235" s="42">
        <f>IFERROR(X229/H229,"0")+IFERROR(X230/H230,"0")+IFERROR(X231/H231,"0")+IFERROR(X232/H232,"0")+IFERROR(X233/H233,"0")+IFERROR(X234/H234,"0")</f>
        <v>0</v>
      </c>
      <c r="Y235" s="42">
        <f>IFERROR(IF(Y229="",0,Y229),"0")+IFERROR(IF(Y230="",0,Y230),"0")+IFERROR(IF(Y231="",0,Y231),"0")+IFERROR(IF(Y232="",0,Y232),"0")+IFERROR(IF(Y233="",0,Y233),"0")+IFERROR(IF(Y234="",0,Y234),"0")</f>
        <v>0</v>
      </c>
      <c r="Z235" s="65"/>
      <c r="AA235" s="65"/>
    </row>
    <row r="236" spans="1:67" hidden="1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7"/>
      <c r="O236" s="393" t="s">
        <v>43</v>
      </c>
      <c r="P236" s="394"/>
      <c r="Q236" s="394"/>
      <c r="R236" s="394"/>
      <c r="S236" s="394"/>
      <c r="T236" s="394"/>
      <c r="U236" s="395"/>
      <c r="V236" s="41" t="s">
        <v>0</v>
      </c>
      <c r="W236" s="42">
        <f>IFERROR(SUM(W229:W234),"0")</f>
        <v>0</v>
      </c>
      <c r="X236" s="42">
        <f>IFERROR(SUM(X229:X234),"0")</f>
        <v>0</v>
      </c>
      <c r="Y236" s="41"/>
      <c r="Z236" s="65"/>
      <c r="AA236" s="65"/>
    </row>
    <row r="237" spans="1:67" ht="16.5" hidden="1" customHeight="1" x14ac:dyDescent="0.25">
      <c r="A237" s="432" t="s">
        <v>369</v>
      </c>
      <c r="B237" s="432"/>
      <c r="C237" s="432"/>
      <c r="D237" s="432"/>
      <c r="E237" s="432"/>
      <c r="F237" s="432"/>
      <c r="G237" s="432"/>
      <c r="H237" s="432"/>
      <c r="I237" s="432"/>
      <c r="J237" s="432"/>
      <c r="K237" s="432"/>
      <c r="L237" s="432"/>
      <c r="M237" s="432"/>
      <c r="N237" s="432"/>
      <c r="O237" s="432"/>
      <c r="P237" s="432"/>
      <c r="Q237" s="432"/>
      <c r="R237" s="432"/>
      <c r="S237" s="432"/>
      <c r="T237" s="432"/>
      <c r="U237" s="432"/>
      <c r="V237" s="432"/>
      <c r="W237" s="432"/>
      <c r="X237" s="432"/>
      <c r="Y237" s="432"/>
      <c r="Z237" s="63"/>
      <c r="AA237" s="63"/>
    </row>
    <row r="238" spans="1:67" ht="14.25" hidden="1" customHeight="1" x14ac:dyDescent="0.25">
      <c r="A238" s="403" t="s">
        <v>121</v>
      </c>
      <c r="B238" s="403"/>
      <c r="C238" s="403"/>
      <c r="D238" s="403"/>
      <c r="E238" s="403"/>
      <c r="F238" s="403"/>
      <c r="G238" s="403"/>
      <c r="H238" s="403"/>
      <c r="I238" s="403"/>
      <c r="J238" s="403"/>
      <c r="K238" s="403"/>
      <c r="L238" s="403"/>
      <c r="M238" s="403"/>
      <c r="N238" s="403"/>
      <c r="O238" s="403"/>
      <c r="P238" s="403"/>
      <c r="Q238" s="403"/>
      <c r="R238" s="403"/>
      <c r="S238" s="403"/>
      <c r="T238" s="403"/>
      <c r="U238" s="403"/>
      <c r="V238" s="403"/>
      <c r="W238" s="403"/>
      <c r="X238" s="403"/>
      <c r="Y238" s="403"/>
      <c r="Z238" s="64"/>
      <c r="AA238" s="64"/>
    </row>
    <row r="239" spans="1:67" ht="27" hidden="1" customHeight="1" x14ac:dyDescent="0.25">
      <c r="A239" s="61" t="s">
        <v>370</v>
      </c>
      <c r="B239" s="61" t="s">
        <v>371</v>
      </c>
      <c r="C239" s="35">
        <v>4301011346</v>
      </c>
      <c r="D239" s="388">
        <v>4607091387445</v>
      </c>
      <c r="E239" s="388"/>
      <c r="F239" s="60">
        <v>0.9</v>
      </c>
      <c r="G239" s="36">
        <v>10</v>
      </c>
      <c r="H239" s="60">
        <v>9</v>
      </c>
      <c r="I239" s="60">
        <v>9.6300000000000008</v>
      </c>
      <c r="J239" s="36">
        <v>56</v>
      </c>
      <c r="K239" s="36" t="s">
        <v>117</v>
      </c>
      <c r="L239" s="37" t="s">
        <v>116</v>
      </c>
      <c r="M239" s="37"/>
      <c r="N239" s="36">
        <v>31</v>
      </c>
      <c r="O239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0"/>
      <c r="Q239" s="390"/>
      <c r="R239" s="390"/>
      <c r="S239" s="391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ref="X239:X251" si="55">IFERROR(IF(W239="",0,CEILING((W239/$H239),1)*$H239),"")</f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ref="BL239:BL251" si="56">IFERROR(W239*I239/H239,"0")</f>
        <v>0</v>
      </c>
      <c r="BM239" s="77">
        <f t="shared" ref="BM239:BM251" si="57">IFERROR(X239*I239/H239,"0")</f>
        <v>0</v>
      </c>
      <c r="BN239" s="77">
        <f t="shared" ref="BN239:BN251" si="58">IFERROR(1/J239*(W239/H239),"0")</f>
        <v>0</v>
      </c>
      <c r="BO239" s="77">
        <f t="shared" ref="BO239:BO251" si="59">IFERROR(1/J239*(X239/H239),"0")</f>
        <v>0</v>
      </c>
    </row>
    <row r="240" spans="1:67" ht="27" hidden="1" customHeight="1" x14ac:dyDescent="0.25">
      <c r="A240" s="61" t="s">
        <v>372</v>
      </c>
      <c r="B240" s="61" t="s">
        <v>373</v>
      </c>
      <c r="C240" s="35">
        <v>4301011308</v>
      </c>
      <c r="D240" s="388">
        <v>4607091386004</v>
      </c>
      <c r="E240" s="38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117</v>
      </c>
      <c r="L240" s="37" t="s">
        <v>116</v>
      </c>
      <c r="M240" s="37"/>
      <c r="N240" s="36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0"/>
      <c r="Q240" s="390"/>
      <c r="R240" s="390"/>
      <c r="S240" s="391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5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6"/>
        <v>0</v>
      </c>
      <c r="BM240" s="77">
        <f t="shared" si="57"/>
        <v>0</v>
      </c>
      <c r="BN240" s="77">
        <f t="shared" si="58"/>
        <v>0</v>
      </c>
      <c r="BO240" s="77">
        <f t="shared" si="59"/>
        <v>0</v>
      </c>
    </row>
    <row r="241" spans="1:67" ht="27" hidden="1" customHeight="1" x14ac:dyDescent="0.25">
      <c r="A241" s="61" t="s">
        <v>372</v>
      </c>
      <c r="B241" s="61" t="s">
        <v>374</v>
      </c>
      <c r="C241" s="35">
        <v>4301011362</v>
      </c>
      <c r="D241" s="388">
        <v>4607091386004</v>
      </c>
      <c r="E241" s="388"/>
      <c r="F241" s="60">
        <v>1.35</v>
      </c>
      <c r="G241" s="36">
        <v>8</v>
      </c>
      <c r="H241" s="60">
        <v>10.8</v>
      </c>
      <c r="I241" s="60">
        <v>11.28</v>
      </c>
      <c r="J241" s="36">
        <v>48</v>
      </c>
      <c r="K241" s="36" t="s">
        <v>117</v>
      </c>
      <c r="L241" s="37" t="s">
        <v>125</v>
      </c>
      <c r="M241" s="37"/>
      <c r="N241" s="36">
        <v>55</v>
      </c>
      <c r="O241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0"/>
      <c r="Q241" s="390"/>
      <c r="R241" s="390"/>
      <c r="S241" s="391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IFERROR(IF(X241=0,"",ROUNDUP(X241/H241,0)*0.02039),"")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hidden="1" customHeight="1" x14ac:dyDescent="0.25">
      <c r="A242" s="61" t="s">
        <v>375</v>
      </c>
      <c r="B242" s="61" t="s">
        <v>376</v>
      </c>
      <c r="C242" s="35">
        <v>4301011347</v>
      </c>
      <c r="D242" s="388">
        <v>4607091386073</v>
      </c>
      <c r="E242" s="388"/>
      <c r="F242" s="60">
        <v>0.9</v>
      </c>
      <c r="G242" s="36">
        <v>10</v>
      </c>
      <c r="H242" s="60">
        <v>9</v>
      </c>
      <c r="I242" s="60">
        <v>9.6300000000000008</v>
      </c>
      <c r="J242" s="36">
        <v>56</v>
      </c>
      <c r="K242" s="36" t="s">
        <v>117</v>
      </c>
      <c r="L242" s="37" t="s">
        <v>116</v>
      </c>
      <c r="M242" s="37"/>
      <c r="N242" s="36">
        <v>31</v>
      </c>
      <c r="O242" s="5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0"/>
      <c r="Q242" s="390"/>
      <c r="R242" s="390"/>
      <c r="S242" s="39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hidden="1" customHeight="1" x14ac:dyDescent="0.25">
      <c r="A243" s="61" t="s">
        <v>377</v>
      </c>
      <c r="B243" s="61" t="s">
        <v>378</v>
      </c>
      <c r="C243" s="35">
        <v>4301010928</v>
      </c>
      <c r="D243" s="388">
        <v>4607091387322</v>
      </c>
      <c r="E243" s="388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117</v>
      </c>
      <c r="L243" s="37" t="s">
        <v>116</v>
      </c>
      <c r="M243" s="37"/>
      <c r="N243" s="36">
        <v>55</v>
      </c>
      <c r="O243" s="5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0"/>
      <c r="Q243" s="390"/>
      <c r="R243" s="390"/>
      <c r="S243" s="391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hidden="1" customHeight="1" x14ac:dyDescent="0.25">
      <c r="A244" s="61" t="s">
        <v>379</v>
      </c>
      <c r="B244" s="61" t="s">
        <v>380</v>
      </c>
      <c r="C244" s="35">
        <v>4301011311</v>
      </c>
      <c r="D244" s="388">
        <v>4607091387377</v>
      </c>
      <c r="E244" s="388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117</v>
      </c>
      <c r="L244" s="37" t="s">
        <v>116</v>
      </c>
      <c r="M244" s="37"/>
      <c r="N244" s="36">
        <v>55</v>
      </c>
      <c r="O244" s="5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0"/>
      <c r="Q244" s="390"/>
      <c r="R244" s="390"/>
      <c r="S244" s="391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hidden="1" customHeight="1" x14ac:dyDescent="0.25">
      <c r="A245" s="61" t="s">
        <v>381</v>
      </c>
      <c r="B245" s="61" t="s">
        <v>382</v>
      </c>
      <c r="C245" s="35">
        <v>4301010945</v>
      </c>
      <c r="D245" s="388">
        <v>4607091387353</v>
      </c>
      <c r="E245" s="388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117</v>
      </c>
      <c r="L245" s="37" t="s">
        <v>116</v>
      </c>
      <c r="M245" s="37"/>
      <c r="N245" s="36">
        <v>55</v>
      </c>
      <c r="O245" s="5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0"/>
      <c r="Q245" s="390"/>
      <c r="R245" s="390"/>
      <c r="S245" s="391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hidden="1" customHeight="1" x14ac:dyDescent="0.25">
      <c r="A246" s="61" t="s">
        <v>383</v>
      </c>
      <c r="B246" s="61" t="s">
        <v>384</v>
      </c>
      <c r="C246" s="35">
        <v>4301011328</v>
      </c>
      <c r="D246" s="388">
        <v>4607091386011</v>
      </c>
      <c r="E246" s="388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0"/>
      <c r="Q246" s="390"/>
      <c r="R246" s="390"/>
      <c r="S246" s="391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 t="shared" ref="Y246:Y251" si="60">IFERROR(IF(X246=0,"",ROUNDUP(X246/H246,0)*0.00937),"")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hidden="1" customHeight="1" x14ac:dyDescent="0.25">
      <c r="A247" s="61" t="s">
        <v>385</v>
      </c>
      <c r="B247" s="61" t="s">
        <v>386</v>
      </c>
      <c r="C247" s="35">
        <v>4301011329</v>
      </c>
      <c r="D247" s="388">
        <v>4607091387308</v>
      </c>
      <c r="E247" s="388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0"/>
      <c r="Q247" s="390"/>
      <c r="R247" s="390"/>
      <c r="S247" s="39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si="60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hidden="1" customHeight="1" x14ac:dyDescent="0.25">
      <c r="A248" s="61" t="s">
        <v>387</v>
      </c>
      <c r="B248" s="61" t="s">
        <v>388</v>
      </c>
      <c r="C248" s="35">
        <v>4301011049</v>
      </c>
      <c r="D248" s="388">
        <v>4607091387339</v>
      </c>
      <c r="E248" s="388"/>
      <c r="F248" s="60">
        <v>0.5</v>
      </c>
      <c r="G248" s="36">
        <v>10</v>
      </c>
      <c r="H248" s="60">
        <v>5</v>
      </c>
      <c r="I248" s="60">
        <v>5.24</v>
      </c>
      <c r="J248" s="36">
        <v>120</v>
      </c>
      <c r="K248" s="36" t="s">
        <v>81</v>
      </c>
      <c r="L248" s="37" t="s">
        <v>116</v>
      </c>
      <c r="M248" s="37"/>
      <c r="N248" s="36">
        <v>55</v>
      </c>
      <c r="O248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0"/>
      <c r="Q248" s="390"/>
      <c r="R248" s="390"/>
      <c r="S248" s="391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hidden="1" customHeight="1" x14ac:dyDescent="0.25">
      <c r="A249" s="61" t="s">
        <v>389</v>
      </c>
      <c r="B249" s="61" t="s">
        <v>390</v>
      </c>
      <c r="C249" s="35">
        <v>4301011573</v>
      </c>
      <c r="D249" s="388">
        <v>4680115881938</v>
      </c>
      <c r="E249" s="388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116</v>
      </c>
      <c r="M249" s="37"/>
      <c r="N249" s="36">
        <v>90</v>
      </c>
      <c r="O249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0"/>
      <c r="Q249" s="390"/>
      <c r="R249" s="390"/>
      <c r="S249" s="391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hidden="1" customHeight="1" x14ac:dyDescent="0.25">
      <c r="A250" s="61" t="s">
        <v>391</v>
      </c>
      <c r="B250" s="61" t="s">
        <v>392</v>
      </c>
      <c r="C250" s="35">
        <v>4301010944</v>
      </c>
      <c r="D250" s="388">
        <v>4607091387346</v>
      </c>
      <c r="E250" s="388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116</v>
      </c>
      <c r="M250" s="37"/>
      <c r="N250" s="36">
        <v>55</v>
      </c>
      <c r="O250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0"/>
      <c r="Q250" s="390"/>
      <c r="R250" s="390"/>
      <c r="S250" s="391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hidden="1" customHeight="1" x14ac:dyDescent="0.25">
      <c r="A251" s="61" t="s">
        <v>393</v>
      </c>
      <c r="B251" s="61" t="s">
        <v>394</v>
      </c>
      <c r="C251" s="35">
        <v>4301011353</v>
      </c>
      <c r="D251" s="388">
        <v>4607091389807</v>
      </c>
      <c r="E251" s="38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116</v>
      </c>
      <c r="M251" s="37"/>
      <c r="N251" s="36">
        <v>55</v>
      </c>
      <c r="O251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0"/>
      <c r="Q251" s="390"/>
      <c r="R251" s="390"/>
      <c r="S251" s="391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idden="1" x14ac:dyDescent="0.2">
      <c r="A252" s="396"/>
      <c r="B252" s="396"/>
      <c r="C252" s="396"/>
      <c r="D252" s="396"/>
      <c r="E252" s="396"/>
      <c r="F252" s="396"/>
      <c r="G252" s="396"/>
      <c r="H252" s="396"/>
      <c r="I252" s="396"/>
      <c r="J252" s="396"/>
      <c r="K252" s="396"/>
      <c r="L252" s="396"/>
      <c r="M252" s="396"/>
      <c r="N252" s="397"/>
      <c r="O252" s="393" t="s">
        <v>43</v>
      </c>
      <c r="P252" s="394"/>
      <c r="Q252" s="394"/>
      <c r="R252" s="394"/>
      <c r="S252" s="394"/>
      <c r="T252" s="394"/>
      <c r="U252" s="395"/>
      <c r="V252" s="41" t="s">
        <v>42</v>
      </c>
      <c r="W252" s="4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5"/>
      <c r="AA252" s="65"/>
    </row>
    <row r="253" spans="1:67" hidden="1" x14ac:dyDescent="0.2">
      <c r="A253" s="396"/>
      <c r="B253" s="396"/>
      <c r="C253" s="396"/>
      <c r="D253" s="396"/>
      <c r="E253" s="396"/>
      <c r="F253" s="396"/>
      <c r="G253" s="396"/>
      <c r="H253" s="396"/>
      <c r="I253" s="396"/>
      <c r="J253" s="396"/>
      <c r="K253" s="396"/>
      <c r="L253" s="396"/>
      <c r="M253" s="396"/>
      <c r="N253" s="397"/>
      <c r="O253" s="393" t="s">
        <v>43</v>
      </c>
      <c r="P253" s="394"/>
      <c r="Q253" s="394"/>
      <c r="R253" s="394"/>
      <c r="S253" s="394"/>
      <c r="T253" s="394"/>
      <c r="U253" s="395"/>
      <c r="V253" s="41" t="s">
        <v>0</v>
      </c>
      <c r="W253" s="42">
        <f>IFERROR(SUM(W239:W251),"0")</f>
        <v>0</v>
      </c>
      <c r="X253" s="42">
        <f>IFERROR(SUM(X239:X251),"0")</f>
        <v>0</v>
      </c>
      <c r="Y253" s="41"/>
      <c r="Z253" s="65"/>
      <c r="AA253" s="65"/>
    </row>
    <row r="254" spans="1:67" ht="14.25" hidden="1" customHeight="1" x14ac:dyDescent="0.25">
      <c r="A254" s="403" t="s">
        <v>77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64"/>
      <c r="AA254" s="64"/>
    </row>
    <row r="255" spans="1:67" ht="27" customHeight="1" x14ac:dyDescent="0.25">
      <c r="A255" s="61" t="s">
        <v>395</v>
      </c>
      <c r="B255" s="61" t="s">
        <v>396</v>
      </c>
      <c r="C255" s="35">
        <v>4301030878</v>
      </c>
      <c r="D255" s="388">
        <v>4607091387193</v>
      </c>
      <c r="E255" s="38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81</v>
      </c>
      <c r="L255" s="37" t="s">
        <v>80</v>
      </c>
      <c r="M255" s="37"/>
      <c r="N255" s="36">
        <v>35</v>
      </c>
      <c r="O255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0"/>
      <c r="Q255" s="390"/>
      <c r="R255" s="390"/>
      <c r="S255" s="391"/>
      <c r="T255" s="38" t="s">
        <v>48</v>
      </c>
      <c r="U255" s="38" t="s">
        <v>48</v>
      </c>
      <c r="V255" s="39" t="s">
        <v>0</v>
      </c>
      <c r="W255" s="57">
        <v>220</v>
      </c>
      <c r="X255" s="54">
        <f>IFERROR(IF(W255="",0,CEILING((W255/$H255),1)*$H255),"")</f>
        <v>222.60000000000002</v>
      </c>
      <c r="Y255" s="40">
        <f>IFERROR(IF(X255=0,"",ROUNDUP(X255/H255,0)*0.00753),"")</f>
        <v>0.39909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233.61904761904762</v>
      </c>
      <c r="BM255" s="77">
        <f>IFERROR(X255*I255/H255,"0")</f>
        <v>236.38</v>
      </c>
      <c r="BN255" s="77">
        <f>IFERROR(1/J255*(W255/H255),"0")</f>
        <v>0.33577533577533575</v>
      </c>
      <c r="BO255" s="77">
        <f>IFERROR(1/J255*(X255/H255),"0")</f>
        <v>0.33974358974358976</v>
      </c>
    </row>
    <row r="256" spans="1:67" ht="27" customHeight="1" x14ac:dyDescent="0.25">
      <c r="A256" s="61" t="s">
        <v>397</v>
      </c>
      <c r="B256" s="61" t="s">
        <v>398</v>
      </c>
      <c r="C256" s="35">
        <v>4301031153</v>
      </c>
      <c r="D256" s="388">
        <v>4607091387230</v>
      </c>
      <c r="E256" s="38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40</v>
      </c>
      <c r="O256" s="5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0"/>
      <c r="Q256" s="390"/>
      <c r="R256" s="390"/>
      <c r="S256" s="391"/>
      <c r="T256" s="38" t="s">
        <v>48</v>
      </c>
      <c r="U256" s="38" t="s">
        <v>48</v>
      </c>
      <c r="V256" s="39" t="s">
        <v>0</v>
      </c>
      <c r="W256" s="57">
        <v>65</v>
      </c>
      <c r="X256" s="54">
        <f>IFERROR(IF(W256="",0,CEILING((W256/$H256),1)*$H256),"")</f>
        <v>67.2</v>
      </c>
      <c r="Y256" s="40">
        <f>IFERROR(IF(X256=0,"",ROUNDUP(X256/H256,0)*0.00753),"")</f>
        <v>0.12048</v>
      </c>
      <c r="Z256" s="66" t="s">
        <v>48</v>
      </c>
      <c r="AA256" s="67" t="s">
        <v>48</v>
      </c>
      <c r="AE256" s="77"/>
      <c r="BB256" s="228" t="s">
        <v>67</v>
      </c>
      <c r="BL256" s="77">
        <f>IFERROR(W256*I256/H256,"0")</f>
        <v>69.023809523809518</v>
      </c>
      <c r="BM256" s="77">
        <f>IFERROR(X256*I256/H256,"0")</f>
        <v>71.36</v>
      </c>
      <c r="BN256" s="77">
        <f>IFERROR(1/J256*(W256/H256),"0")</f>
        <v>9.9206349206349201E-2</v>
      </c>
      <c r="BO256" s="77">
        <f>IFERROR(1/J256*(X256/H256),"0")</f>
        <v>0.10256410256410256</v>
      </c>
    </row>
    <row r="257" spans="1:67" ht="27" hidden="1" customHeight="1" x14ac:dyDescent="0.25">
      <c r="A257" s="61" t="s">
        <v>399</v>
      </c>
      <c r="B257" s="61" t="s">
        <v>400</v>
      </c>
      <c r="C257" s="35">
        <v>4301031152</v>
      </c>
      <c r="D257" s="388">
        <v>4607091387285</v>
      </c>
      <c r="E257" s="38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84</v>
      </c>
      <c r="L257" s="37" t="s">
        <v>80</v>
      </c>
      <c r="M257" s="37"/>
      <c r="N257" s="36">
        <v>40</v>
      </c>
      <c r="O257" s="5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0"/>
      <c r="Q257" s="390"/>
      <c r="R257" s="390"/>
      <c r="S257" s="391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hidden="1" customHeight="1" x14ac:dyDescent="0.25">
      <c r="A258" s="61" t="s">
        <v>401</v>
      </c>
      <c r="B258" s="61" t="s">
        <v>402</v>
      </c>
      <c r="C258" s="35">
        <v>4301031164</v>
      </c>
      <c r="D258" s="388">
        <v>4680115880481</v>
      </c>
      <c r="E258" s="38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55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0"/>
      <c r="Q258" s="390"/>
      <c r="R258" s="390"/>
      <c r="S258" s="39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396"/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7"/>
      <c r="O259" s="393" t="s">
        <v>43</v>
      </c>
      <c r="P259" s="394"/>
      <c r="Q259" s="394"/>
      <c r="R259" s="394"/>
      <c r="S259" s="394"/>
      <c r="T259" s="394"/>
      <c r="U259" s="395"/>
      <c r="V259" s="41" t="s">
        <v>42</v>
      </c>
      <c r="W259" s="42">
        <f>IFERROR(W255/H255,"0")+IFERROR(W256/H256,"0")+IFERROR(W257/H257,"0")+IFERROR(W258/H258,"0")</f>
        <v>67.857142857142861</v>
      </c>
      <c r="X259" s="42">
        <f>IFERROR(X255/H255,"0")+IFERROR(X256/H256,"0")+IFERROR(X257/H257,"0")+IFERROR(X258/H258,"0")</f>
        <v>69</v>
      </c>
      <c r="Y259" s="42">
        <f>IFERROR(IF(Y255="",0,Y255),"0")+IFERROR(IF(Y256="",0,Y256),"0")+IFERROR(IF(Y257="",0,Y257),"0")+IFERROR(IF(Y258="",0,Y258),"0")</f>
        <v>0.51956999999999998</v>
      </c>
      <c r="Z259" s="65"/>
      <c r="AA259" s="65"/>
    </row>
    <row r="260" spans="1:67" x14ac:dyDescent="0.2">
      <c r="A260" s="396"/>
      <c r="B260" s="396"/>
      <c r="C260" s="396"/>
      <c r="D260" s="396"/>
      <c r="E260" s="396"/>
      <c r="F260" s="396"/>
      <c r="G260" s="396"/>
      <c r="H260" s="396"/>
      <c r="I260" s="396"/>
      <c r="J260" s="396"/>
      <c r="K260" s="396"/>
      <c r="L260" s="396"/>
      <c r="M260" s="396"/>
      <c r="N260" s="397"/>
      <c r="O260" s="393" t="s">
        <v>43</v>
      </c>
      <c r="P260" s="394"/>
      <c r="Q260" s="394"/>
      <c r="R260" s="394"/>
      <c r="S260" s="394"/>
      <c r="T260" s="394"/>
      <c r="U260" s="395"/>
      <c r="V260" s="41" t="s">
        <v>0</v>
      </c>
      <c r="W260" s="42">
        <f>IFERROR(SUM(W255:W258),"0")</f>
        <v>285</v>
      </c>
      <c r="X260" s="42">
        <f>IFERROR(SUM(X255:X258),"0")</f>
        <v>289.8</v>
      </c>
      <c r="Y260" s="41"/>
      <c r="Z260" s="65"/>
      <c r="AA260" s="65"/>
    </row>
    <row r="261" spans="1:67" ht="14.25" hidden="1" customHeight="1" x14ac:dyDescent="0.25">
      <c r="A261" s="403" t="s">
        <v>85</v>
      </c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3"/>
      <c r="P261" s="403"/>
      <c r="Q261" s="403"/>
      <c r="R261" s="403"/>
      <c r="S261" s="403"/>
      <c r="T261" s="403"/>
      <c r="U261" s="403"/>
      <c r="V261" s="403"/>
      <c r="W261" s="403"/>
      <c r="X261" s="403"/>
      <c r="Y261" s="403"/>
      <c r="Z261" s="64"/>
      <c r="AA261" s="64"/>
    </row>
    <row r="262" spans="1:67" ht="16.5" hidden="1" customHeight="1" x14ac:dyDescent="0.25">
      <c r="A262" s="61" t="s">
        <v>403</v>
      </c>
      <c r="B262" s="61" t="s">
        <v>404</v>
      </c>
      <c r="C262" s="35">
        <v>4301051100</v>
      </c>
      <c r="D262" s="388">
        <v>4607091387766</v>
      </c>
      <c r="E262" s="38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117</v>
      </c>
      <c r="L262" s="37" t="s">
        <v>135</v>
      </c>
      <c r="M262" s="37"/>
      <c r="N262" s="36">
        <v>40</v>
      </c>
      <c r="O262" s="5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0"/>
      <c r="Q262" s="390"/>
      <c r="R262" s="390"/>
      <c r="S262" s="391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61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ref="BL262:BL270" si="62">IFERROR(W262*I262/H262,"0")</f>
        <v>0</v>
      </c>
      <c r="BM262" s="77">
        <f t="shared" ref="BM262:BM270" si="63">IFERROR(X262*I262/H262,"0")</f>
        <v>0</v>
      </c>
      <c r="BN262" s="77">
        <f t="shared" ref="BN262:BN270" si="64">IFERROR(1/J262*(W262/H262),"0")</f>
        <v>0</v>
      </c>
      <c r="BO262" s="77">
        <f t="shared" ref="BO262:BO270" si="65">IFERROR(1/J262*(X262/H262),"0")</f>
        <v>0</v>
      </c>
    </row>
    <row r="263" spans="1:67" ht="27" hidden="1" customHeight="1" x14ac:dyDescent="0.25">
      <c r="A263" s="61" t="s">
        <v>405</v>
      </c>
      <c r="B263" s="61" t="s">
        <v>406</v>
      </c>
      <c r="C263" s="35">
        <v>4301051116</v>
      </c>
      <c r="D263" s="388">
        <v>4607091387957</v>
      </c>
      <c r="E263" s="38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117</v>
      </c>
      <c r="L263" s="37" t="s">
        <v>80</v>
      </c>
      <c r="M263" s="37"/>
      <c r="N263" s="36">
        <v>40</v>
      </c>
      <c r="O263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0"/>
      <c r="Q263" s="390"/>
      <c r="R263" s="390"/>
      <c r="S263" s="39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1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62"/>
        <v>0</v>
      </c>
      <c r="BM263" s="77">
        <f t="shared" si="63"/>
        <v>0</v>
      </c>
      <c r="BN263" s="77">
        <f t="shared" si="64"/>
        <v>0</v>
      </c>
      <c r="BO263" s="77">
        <f t="shared" si="65"/>
        <v>0</v>
      </c>
    </row>
    <row r="264" spans="1:67" ht="27" hidden="1" customHeight="1" x14ac:dyDescent="0.25">
      <c r="A264" s="61" t="s">
        <v>407</v>
      </c>
      <c r="B264" s="61" t="s">
        <v>408</v>
      </c>
      <c r="C264" s="35">
        <v>4301051115</v>
      </c>
      <c r="D264" s="388">
        <v>4607091387964</v>
      </c>
      <c r="E264" s="38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117</v>
      </c>
      <c r="L264" s="37" t="s">
        <v>80</v>
      </c>
      <c r="M264" s="37"/>
      <c r="N264" s="36">
        <v>40</v>
      </c>
      <c r="O264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0"/>
      <c r="Q264" s="390"/>
      <c r="R264" s="390"/>
      <c r="S264" s="39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16.5" hidden="1" customHeight="1" x14ac:dyDescent="0.25">
      <c r="A265" s="61" t="s">
        <v>409</v>
      </c>
      <c r="B265" s="61" t="s">
        <v>410</v>
      </c>
      <c r="C265" s="35">
        <v>4301051731</v>
      </c>
      <c r="D265" s="388">
        <v>4680115884618</v>
      </c>
      <c r="E265" s="38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81</v>
      </c>
      <c r="L265" s="37" t="s">
        <v>80</v>
      </c>
      <c r="M265" s="37"/>
      <c r="N265" s="36">
        <v>45</v>
      </c>
      <c r="O265" s="55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0"/>
      <c r="Q265" s="390"/>
      <c r="R265" s="390"/>
      <c r="S265" s="39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27" hidden="1" customHeight="1" x14ac:dyDescent="0.25">
      <c r="A266" s="61" t="s">
        <v>411</v>
      </c>
      <c r="B266" s="61" t="s">
        <v>412</v>
      </c>
      <c r="C266" s="35">
        <v>4301051134</v>
      </c>
      <c r="D266" s="388">
        <v>4607091381672</v>
      </c>
      <c r="E266" s="38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81</v>
      </c>
      <c r="L266" s="37" t="s">
        <v>80</v>
      </c>
      <c r="M266" s="37"/>
      <c r="N266" s="36">
        <v>40</v>
      </c>
      <c r="O266" s="5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0"/>
      <c r="Q266" s="390"/>
      <c r="R266" s="390"/>
      <c r="S266" s="391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hidden="1" customHeight="1" x14ac:dyDescent="0.25">
      <c r="A267" s="61" t="s">
        <v>413</v>
      </c>
      <c r="B267" s="61" t="s">
        <v>414</v>
      </c>
      <c r="C267" s="35">
        <v>4301051130</v>
      </c>
      <c r="D267" s="388">
        <v>4607091387537</v>
      </c>
      <c r="E267" s="38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0"/>
      <c r="Q267" s="390"/>
      <c r="R267" s="390"/>
      <c r="S267" s="39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hidden="1" customHeight="1" x14ac:dyDescent="0.25">
      <c r="A268" s="61" t="s">
        <v>415</v>
      </c>
      <c r="B268" s="61" t="s">
        <v>416</v>
      </c>
      <c r="C268" s="35">
        <v>4301051132</v>
      </c>
      <c r="D268" s="388">
        <v>4607091387513</v>
      </c>
      <c r="E268" s="38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0"/>
      <c r="Q268" s="390"/>
      <c r="R268" s="390"/>
      <c r="S268" s="39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hidden="1" customHeight="1" x14ac:dyDescent="0.25">
      <c r="A269" s="61" t="s">
        <v>417</v>
      </c>
      <c r="B269" s="61" t="s">
        <v>418</v>
      </c>
      <c r="C269" s="35">
        <v>4301051277</v>
      </c>
      <c r="D269" s="388">
        <v>4680115880511</v>
      </c>
      <c r="E269" s="38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81</v>
      </c>
      <c r="L269" s="37" t="s">
        <v>135</v>
      </c>
      <c r="M269" s="37"/>
      <c r="N269" s="36">
        <v>40</v>
      </c>
      <c r="O269" s="5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0"/>
      <c r="Q269" s="390"/>
      <c r="R269" s="390"/>
      <c r="S269" s="39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hidden="1" customHeight="1" x14ac:dyDescent="0.25">
      <c r="A270" s="61" t="s">
        <v>419</v>
      </c>
      <c r="B270" s="61" t="s">
        <v>420</v>
      </c>
      <c r="C270" s="35">
        <v>4301051344</v>
      </c>
      <c r="D270" s="388">
        <v>4680115880412</v>
      </c>
      <c r="E270" s="38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81</v>
      </c>
      <c r="L270" s="37" t="s">
        <v>135</v>
      </c>
      <c r="M270" s="37"/>
      <c r="N270" s="36">
        <v>45</v>
      </c>
      <c r="O270" s="5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0"/>
      <c r="Q270" s="390"/>
      <c r="R270" s="390"/>
      <c r="S270" s="39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hidden="1" x14ac:dyDescent="0.2">
      <c r="A271" s="396"/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7"/>
      <c r="O271" s="393" t="s">
        <v>43</v>
      </c>
      <c r="P271" s="394"/>
      <c r="Q271" s="394"/>
      <c r="R271" s="394"/>
      <c r="S271" s="394"/>
      <c r="T271" s="394"/>
      <c r="U271" s="39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0</v>
      </c>
      <c r="X271" s="42">
        <f>IFERROR(X262/H262,"0")+IFERROR(X263/H263,"0")+IFERROR(X264/H264,"0")+IFERROR(X265/H265,"0")+IFERROR(X266/H266,"0")+IFERROR(X267/H267,"0")+IFERROR(X268/H268,"0")+IFERROR(X269/H269,"0")+IFERROR(X270/H270,"0")</f>
        <v>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5"/>
      <c r="AA271" s="65"/>
    </row>
    <row r="272" spans="1:67" hidden="1" x14ac:dyDescent="0.2">
      <c r="A272" s="396"/>
      <c r="B272" s="396"/>
      <c r="C272" s="396"/>
      <c r="D272" s="396"/>
      <c r="E272" s="396"/>
      <c r="F272" s="396"/>
      <c r="G272" s="396"/>
      <c r="H272" s="396"/>
      <c r="I272" s="396"/>
      <c r="J272" s="396"/>
      <c r="K272" s="396"/>
      <c r="L272" s="396"/>
      <c r="M272" s="396"/>
      <c r="N272" s="397"/>
      <c r="O272" s="393" t="s">
        <v>43</v>
      </c>
      <c r="P272" s="394"/>
      <c r="Q272" s="394"/>
      <c r="R272" s="394"/>
      <c r="S272" s="394"/>
      <c r="T272" s="394"/>
      <c r="U272" s="395"/>
      <c r="V272" s="41" t="s">
        <v>0</v>
      </c>
      <c r="W272" s="42">
        <f>IFERROR(SUM(W262:W270),"0")</f>
        <v>0</v>
      </c>
      <c r="X272" s="42">
        <f>IFERROR(SUM(X262:X270),"0")</f>
        <v>0</v>
      </c>
      <c r="Y272" s="41"/>
      <c r="Z272" s="65"/>
      <c r="AA272" s="65"/>
    </row>
    <row r="273" spans="1:67" ht="14.25" hidden="1" customHeight="1" x14ac:dyDescent="0.25">
      <c r="A273" s="403" t="s">
        <v>219</v>
      </c>
      <c r="B273" s="403"/>
      <c r="C273" s="403"/>
      <c r="D273" s="403"/>
      <c r="E273" s="403"/>
      <c r="F273" s="403"/>
      <c r="G273" s="403"/>
      <c r="H273" s="403"/>
      <c r="I273" s="403"/>
      <c r="J273" s="403"/>
      <c r="K273" s="403"/>
      <c r="L273" s="403"/>
      <c r="M273" s="403"/>
      <c r="N273" s="403"/>
      <c r="O273" s="403"/>
      <c r="P273" s="403"/>
      <c r="Q273" s="403"/>
      <c r="R273" s="403"/>
      <c r="S273" s="403"/>
      <c r="T273" s="403"/>
      <c r="U273" s="403"/>
      <c r="V273" s="403"/>
      <c r="W273" s="403"/>
      <c r="X273" s="403"/>
      <c r="Y273" s="403"/>
      <c r="Z273" s="64"/>
      <c r="AA273" s="64"/>
    </row>
    <row r="274" spans="1:67" ht="16.5" customHeight="1" x14ac:dyDescent="0.25">
      <c r="A274" s="61" t="s">
        <v>421</v>
      </c>
      <c r="B274" s="61" t="s">
        <v>422</v>
      </c>
      <c r="C274" s="35">
        <v>4301060326</v>
      </c>
      <c r="D274" s="388">
        <v>4607091380880</v>
      </c>
      <c r="E274" s="38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117</v>
      </c>
      <c r="L274" s="37" t="s">
        <v>80</v>
      </c>
      <c r="M274" s="37"/>
      <c r="N274" s="36">
        <v>30</v>
      </c>
      <c r="O274" s="5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0"/>
      <c r="Q274" s="390"/>
      <c r="R274" s="390"/>
      <c r="S274" s="391"/>
      <c r="T274" s="38" t="s">
        <v>48</v>
      </c>
      <c r="U274" s="38" t="s">
        <v>48</v>
      </c>
      <c r="V274" s="39" t="s">
        <v>0</v>
      </c>
      <c r="W274" s="57">
        <v>130</v>
      </c>
      <c r="X274" s="54">
        <f>IFERROR(IF(W274="",0,CEILING((W274/$H274),1)*$H274),"")</f>
        <v>134.4</v>
      </c>
      <c r="Y274" s="40">
        <f>IFERROR(IF(X274=0,"",ROUNDUP(X274/H274,0)*0.02175),"")</f>
        <v>0.34799999999999998</v>
      </c>
      <c r="Z274" s="66" t="s">
        <v>48</v>
      </c>
      <c r="AA274" s="67" t="s">
        <v>48</v>
      </c>
      <c r="AE274" s="77"/>
      <c r="BB274" s="240" t="s">
        <v>67</v>
      </c>
      <c r="BL274" s="77">
        <f>IFERROR(W274*I274/H274,"0")</f>
        <v>138.72857142857146</v>
      </c>
      <c r="BM274" s="77">
        <f>IFERROR(X274*I274/H274,"0")</f>
        <v>143.42400000000001</v>
      </c>
      <c r="BN274" s="77">
        <f>IFERROR(1/J274*(W274/H274),"0")</f>
        <v>0.27636054421768708</v>
      </c>
      <c r="BO274" s="77">
        <f>IFERROR(1/J274*(X274/H274),"0")</f>
        <v>0.2857142857142857</v>
      </c>
    </row>
    <row r="275" spans="1:67" ht="27" customHeight="1" x14ac:dyDescent="0.25">
      <c r="A275" s="61" t="s">
        <v>423</v>
      </c>
      <c r="B275" s="61" t="s">
        <v>424</v>
      </c>
      <c r="C275" s="35">
        <v>4301060308</v>
      </c>
      <c r="D275" s="388">
        <v>4607091384482</v>
      </c>
      <c r="E275" s="38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117</v>
      </c>
      <c r="L275" s="37" t="s">
        <v>80</v>
      </c>
      <c r="M275" s="37"/>
      <c r="N275" s="36">
        <v>30</v>
      </c>
      <c r="O275" s="5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0"/>
      <c r="Q275" s="390"/>
      <c r="R275" s="390"/>
      <c r="S275" s="391"/>
      <c r="T275" s="38" t="s">
        <v>48</v>
      </c>
      <c r="U275" s="38" t="s">
        <v>48</v>
      </c>
      <c r="V275" s="39" t="s">
        <v>0</v>
      </c>
      <c r="W275" s="57">
        <v>780</v>
      </c>
      <c r="X275" s="54">
        <f>IFERROR(IF(W275="",0,CEILING((W275/$H275),1)*$H275),"")</f>
        <v>780</v>
      </c>
      <c r="Y275" s="40">
        <f>IFERROR(IF(X275=0,"",ROUNDUP(X275/H275,0)*0.02175),"")</f>
        <v>2.1749999999999998</v>
      </c>
      <c r="Z275" s="66" t="s">
        <v>48</v>
      </c>
      <c r="AA275" s="67" t="s">
        <v>48</v>
      </c>
      <c r="AE275" s="77"/>
      <c r="BB275" s="241" t="s">
        <v>67</v>
      </c>
      <c r="BL275" s="77">
        <f>IFERROR(W275*I275/H275,"0")</f>
        <v>836.40000000000009</v>
      </c>
      <c r="BM275" s="77">
        <f>IFERROR(X275*I275/H275,"0")</f>
        <v>836.40000000000009</v>
      </c>
      <c r="BN275" s="77">
        <f>IFERROR(1/J275*(W275/H275),"0")</f>
        <v>1.7857142857142856</v>
      </c>
      <c r="BO275" s="77">
        <f>IFERROR(1/J275*(X275/H275),"0")</f>
        <v>1.7857142857142856</v>
      </c>
    </row>
    <row r="276" spans="1:67" ht="16.5" customHeight="1" x14ac:dyDescent="0.25">
      <c r="A276" s="61" t="s">
        <v>425</v>
      </c>
      <c r="B276" s="61" t="s">
        <v>426</v>
      </c>
      <c r="C276" s="35">
        <v>4301060325</v>
      </c>
      <c r="D276" s="388">
        <v>4607091380897</v>
      </c>
      <c r="E276" s="38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117</v>
      </c>
      <c r="L276" s="37" t="s">
        <v>80</v>
      </c>
      <c r="M276" s="37"/>
      <c r="N276" s="36">
        <v>30</v>
      </c>
      <c r="O276" s="5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0"/>
      <c r="Q276" s="390"/>
      <c r="R276" s="390"/>
      <c r="S276" s="391"/>
      <c r="T276" s="38" t="s">
        <v>48</v>
      </c>
      <c r="U276" s="38" t="s">
        <v>48</v>
      </c>
      <c r="V276" s="39" t="s">
        <v>0</v>
      </c>
      <c r="W276" s="57">
        <v>200</v>
      </c>
      <c r="X276" s="54">
        <f>IFERROR(IF(W276="",0,CEILING((W276/$H276),1)*$H276),"")</f>
        <v>201.60000000000002</v>
      </c>
      <c r="Y276" s="40">
        <f>IFERROR(IF(X276=0,"",ROUNDUP(X276/H276,0)*0.02175),"")</f>
        <v>0.52200000000000002</v>
      </c>
      <c r="Z276" s="66" t="s">
        <v>48</v>
      </c>
      <c r="AA276" s="67" t="s">
        <v>48</v>
      </c>
      <c r="AE276" s="77"/>
      <c r="BB276" s="242" t="s">
        <v>67</v>
      </c>
      <c r="BL276" s="77">
        <f>IFERROR(W276*I276/H276,"0")</f>
        <v>213.42857142857144</v>
      </c>
      <c r="BM276" s="77">
        <f>IFERROR(X276*I276/H276,"0")</f>
        <v>215.13600000000002</v>
      </c>
      <c r="BN276" s="77">
        <f>IFERROR(1/J276*(W276/H276),"0")</f>
        <v>0.42517006802721086</v>
      </c>
      <c r="BO276" s="77">
        <f>IFERROR(1/J276*(X276/H276),"0")</f>
        <v>0.42857142857142855</v>
      </c>
    </row>
    <row r="277" spans="1:67" x14ac:dyDescent="0.2">
      <c r="A277" s="396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7"/>
      <c r="O277" s="393" t="s">
        <v>43</v>
      </c>
      <c r="P277" s="394"/>
      <c r="Q277" s="394"/>
      <c r="R277" s="394"/>
      <c r="S277" s="394"/>
      <c r="T277" s="394"/>
      <c r="U277" s="395"/>
      <c r="V277" s="41" t="s">
        <v>42</v>
      </c>
      <c r="W277" s="42">
        <f>IFERROR(W274/H274,"0")+IFERROR(W275/H275,"0")+IFERROR(W276/H276,"0")</f>
        <v>139.28571428571428</v>
      </c>
      <c r="X277" s="42">
        <f>IFERROR(X274/H274,"0")+IFERROR(X275/H275,"0")+IFERROR(X276/H276,"0")</f>
        <v>140</v>
      </c>
      <c r="Y277" s="42">
        <f>IFERROR(IF(Y274="",0,Y274),"0")+IFERROR(IF(Y275="",0,Y275),"0")+IFERROR(IF(Y276="",0,Y276),"0")</f>
        <v>3.0449999999999999</v>
      </c>
      <c r="Z277" s="65"/>
      <c r="AA277" s="65"/>
    </row>
    <row r="278" spans="1:67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7"/>
      <c r="O278" s="393" t="s">
        <v>43</v>
      </c>
      <c r="P278" s="394"/>
      <c r="Q278" s="394"/>
      <c r="R278" s="394"/>
      <c r="S278" s="394"/>
      <c r="T278" s="394"/>
      <c r="U278" s="395"/>
      <c r="V278" s="41" t="s">
        <v>0</v>
      </c>
      <c r="W278" s="42">
        <f>IFERROR(SUM(W274:W276),"0")</f>
        <v>1110</v>
      </c>
      <c r="X278" s="42">
        <f>IFERROR(SUM(X274:X276),"0")</f>
        <v>1116</v>
      </c>
      <c r="Y278" s="41"/>
      <c r="Z278" s="65"/>
      <c r="AA278" s="65"/>
    </row>
    <row r="279" spans="1:67" ht="14.25" hidden="1" customHeight="1" x14ac:dyDescent="0.25">
      <c r="A279" s="403" t="s">
        <v>99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64"/>
      <c r="AA279" s="64"/>
    </row>
    <row r="280" spans="1:67" ht="16.5" hidden="1" customHeight="1" x14ac:dyDescent="0.25">
      <c r="A280" s="61" t="s">
        <v>427</v>
      </c>
      <c r="B280" s="61" t="s">
        <v>428</v>
      </c>
      <c r="C280" s="35">
        <v>4301030232</v>
      </c>
      <c r="D280" s="388">
        <v>4607091388374</v>
      </c>
      <c r="E280" s="38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41" t="s">
        <v>429</v>
      </c>
      <c r="P280" s="390"/>
      <c r="Q280" s="390"/>
      <c r="R280" s="390"/>
      <c r="S280" s="39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3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430</v>
      </c>
      <c r="B281" s="61" t="s">
        <v>431</v>
      </c>
      <c r="C281" s="35">
        <v>4301030235</v>
      </c>
      <c r="D281" s="388">
        <v>4607091388381</v>
      </c>
      <c r="E281" s="38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42" t="s">
        <v>432</v>
      </c>
      <c r="P281" s="390"/>
      <c r="Q281" s="390"/>
      <c r="R281" s="390"/>
      <c r="S281" s="39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4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433</v>
      </c>
      <c r="B282" s="61" t="s">
        <v>434</v>
      </c>
      <c r="C282" s="35">
        <v>4301030233</v>
      </c>
      <c r="D282" s="388">
        <v>4607091388404</v>
      </c>
      <c r="E282" s="38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0"/>
      <c r="Q282" s="390"/>
      <c r="R282" s="390"/>
      <c r="S282" s="391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5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idden="1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7"/>
      <c r="O283" s="393" t="s">
        <v>43</v>
      </c>
      <c r="P283" s="394"/>
      <c r="Q283" s="394"/>
      <c r="R283" s="394"/>
      <c r="S283" s="394"/>
      <c r="T283" s="394"/>
      <c r="U283" s="395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hidden="1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7"/>
      <c r="O284" s="393" t="s">
        <v>43</v>
      </c>
      <c r="P284" s="394"/>
      <c r="Q284" s="394"/>
      <c r="R284" s="394"/>
      <c r="S284" s="394"/>
      <c r="T284" s="394"/>
      <c r="U284" s="395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hidden="1" customHeight="1" x14ac:dyDescent="0.25">
      <c r="A285" s="403" t="s">
        <v>435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64"/>
      <c r="AA285" s="64"/>
    </row>
    <row r="286" spans="1:67" ht="16.5" hidden="1" customHeight="1" x14ac:dyDescent="0.25">
      <c r="A286" s="61" t="s">
        <v>436</v>
      </c>
      <c r="B286" s="61" t="s">
        <v>437</v>
      </c>
      <c r="C286" s="35">
        <v>4301180007</v>
      </c>
      <c r="D286" s="388">
        <v>4680115881808</v>
      </c>
      <c r="E286" s="38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439</v>
      </c>
      <c r="L286" s="37" t="s">
        <v>438</v>
      </c>
      <c r="M286" s="37"/>
      <c r="N286" s="36">
        <v>730</v>
      </c>
      <c r="O286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0"/>
      <c r="Q286" s="390"/>
      <c r="R286" s="390"/>
      <c r="S286" s="39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6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440</v>
      </c>
      <c r="B287" s="61" t="s">
        <v>441</v>
      </c>
      <c r="C287" s="35">
        <v>4301180006</v>
      </c>
      <c r="D287" s="388">
        <v>4680115881822</v>
      </c>
      <c r="E287" s="38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439</v>
      </c>
      <c r="L287" s="37" t="s">
        <v>438</v>
      </c>
      <c r="M287" s="37"/>
      <c r="N287" s="36">
        <v>730</v>
      </c>
      <c r="O287" s="5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0"/>
      <c r="Q287" s="390"/>
      <c r="R287" s="390"/>
      <c r="S287" s="39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7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442</v>
      </c>
      <c r="B288" s="61" t="s">
        <v>443</v>
      </c>
      <c r="C288" s="35">
        <v>4301180001</v>
      </c>
      <c r="D288" s="388">
        <v>4680115880016</v>
      </c>
      <c r="E288" s="388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439</v>
      </c>
      <c r="L288" s="37" t="s">
        <v>438</v>
      </c>
      <c r="M288" s="37"/>
      <c r="N288" s="36">
        <v>730</v>
      </c>
      <c r="O288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0"/>
      <c r="Q288" s="390"/>
      <c r="R288" s="390"/>
      <c r="S288" s="391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8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396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7"/>
      <c r="O289" s="393" t="s">
        <v>43</v>
      </c>
      <c r="P289" s="394"/>
      <c r="Q289" s="394"/>
      <c r="R289" s="394"/>
      <c r="S289" s="394"/>
      <c r="T289" s="394"/>
      <c r="U289" s="395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7"/>
      <c r="O290" s="393" t="s">
        <v>43</v>
      </c>
      <c r="P290" s="394"/>
      <c r="Q290" s="394"/>
      <c r="R290" s="394"/>
      <c r="S290" s="394"/>
      <c r="T290" s="394"/>
      <c r="U290" s="395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32" t="s">
        <v>444</v>
      </c>
      <c r="B291" s="432"/>
      <c r="C291" s="432"/>
      <c r="D291" s="432"/>
      <c r="E291" s="432"/>
      <c r="F291" s="432"/>
      <c r="G291" s="432"/>
      <c r="H291" s="432"/>
      <c r="I291" s="432"/>
      <c r="J291" s="432"/>
      <c r="K291" s="432"/>
      <c r="L291" s="432"/>
      <c r="M291" s="432"/>
      <c r="N291" s="432"/>
      <c r="O291" s="432"/>
      <c r="P291" s="432"/>
      <c r="Q291" s="432"/>
      <c r="R291" s="432"/>
      <c r="S291" s="432"/>
      <c r="T291" s="432"/>
      <c r="U291" s="432"/>
      <c r="V291" s="432"/>
      <c r="W291" s="432"/>
      <c r="X291" s="432"/>
      <c r="Y291" s="432"/>
      <c r="Z291" s="63"/>
      <c r="AA291" s="63"/>
    </row>
    <row r="292" spans="1:67" ht="14.25" hidden="1" customHeight="1" x14ac:dyDescent="0.25">
      <c r="A292" s="403" t="s">
        <v>121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64"/>
      <c r="AA292" s="64"/>
    </row>
    <row r="293" spans="1:67" ht="27" hidden="1" customHeight="1" x14ac:dyDescent="0.25">
      <c r="A293" s="61" t="s">
        <v>445</v>
      </c>
      <c r="B293" s="61" t="s">
        <v>446</v>
      </c>
      <c r="C293" s="35">
        <v>4301011315</v>
      </c>
      <c r="D293" s="388">
        <v>4607091387421</v>
      </c>
      <c r="E293" s="388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116</v>
      </c>
      <c r="M293" s="37"/>
      <c r="N293" s="36">
        <v>55</v>
      </c>
      <c r="O293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0"/>
      <c r="Q293" s="390"/>
      <c r="R293" s="390"/>
      <c r="S293" s="39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6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ref="BL293:BL299" si="67">IFERROR(W293*I293/H293,"0")</f>
        <v>0</v>
      </c>
      <c r="BM293" s="77">
        <f t="shared" ref="BM293:BM299" si="68">IFERROR(X293*I293/H293,"0")</f>
        <v>0</v>
      </c>
      <c r="BN293" s="77">
        <f t="shared" ref="BN293:BN299" si="69">IFERROR(1/J293*(W293/H293),"0")</f>
        <v>0</v>
      </c>
      <c r="BO293" s="77">
        <f t="shared" ref="BO293:BO299" si="70">IFERROR(1/J293*(X293/H293),"0")</f>
        <v>0</v>
      </c>
    </row>
    <row r="294" spans="1:67" ht="27" hidden="1" customHeight="1" x14ac:dyDescent="0.25">
      <c r="A294" s="61" t="s">
        <v>445</v>
      </c>
      <c r="B294" s="61" t="s">
        <v>447</v>
      </c>
      <c r="C294" s="35">
        <v>4301011121</v>
      </c>
      <c r="D294" s="388">
        <v>4607091387421</v>
      </c>
      <c r="E294" s="388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7"/>
      <c r="N294" s="36">
        <v>55</v>
      </c>
      <c r="O294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0"/>
      <c r="Q294" s="390"/>
      <c r="R294" s="390"/>
      <c r="S294" s="391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6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7"/>
        <v>0</v>
      </c>
      <c r="BM294" s="77">
        <f t="shared" si="68"/>
        <v>0</v>
      </c>
      <c r="BN294" s="77">
        <f t="shared" si="69"/>
        <v>0</v>
      </c>
      <c r="BO294" s="77">
        <f t="shared" si="70"/>
        <v>0</v>
      </c>
    </row>
    <row r="295" spans="1:67" ht="27" hidden="1" customHeight="1" x14ac:dyDescent="0.25">
      <c r="A295" s="61" t="s">
        <v>448</v>
      </c>
      <c r="B295" s="61" t="s">
        <v>449</v>
      </c>
      <c r="C295" s="35">
        <v>4301011619</v>
      </c>
      <c r="D295" s="388">
        <v>4607091387452</v>
      </c>
      <c r="E295" s="38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117</v>
      </c>
      <c r="L295" s="37" t="s">
        <v>116</v>
      </c>
      <c r="M295" s="37"/>
      <c r="N295" s="36">
        <v>55</v>
      </c>
      <c r="O295" s="5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0"/>
      <c r="Q295" s="390"/>
      <c r="R295" s="390"/>
      <c r="S295" s="39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 t="shared" si="67"/>
        <v>0</v>
      </c>
      <c r="BM295" s="77">
        <f t="shared" si="68"/>
        <v>0</v>
      </c>
      <c r="BN295" s="77">
        <f t="shared" si="69"/>
        <v>0</v>
      </c>
      <c r="BO295" s="77">
        <f t="shared" si="70"/>
        <v>0</v>
      </c>
    </row>
    <row r="296" spans="1:67" ht="27" hidden="1" customHeight="1" x14ac:dyDescent="0.25">
      <c r="A296" s="61" t="s">
        <v>448</v>
      </c>
      <c r="B296" s="61" t="s">
        <v>450</v>
      </c>
      <c r="C296" s="35">
        <v>4301011322</v>
      </c>
      <c r="D296" s="388">
        <v>4607091387452</v>
      </c>
      <c r="E296" s="38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117</v>
      </c>
      <c r="L296" s="37" t="s">
        <v>135</v>
      </c>
      <c r="M296" s="37"/>
      <c r="N296" s="36">
        <v>55</v>
      </c>
      <c r="O296" s="5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0"/>
      <c r="Q296" s="390"/>
      <c r="R296" s="390"/>
      <c r="S296" s="391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hidden="1" customHeight="1" x14ac:dyDescent="0.25">
      <c r="A297" s="61" t="s">
        <v>451</v>
      </c>
      <c r="B297" s="61" t="s">
        <v>452</v>
      </c>
      <c r="C297" s="35">
        <v>4301011313</v>
      </c>
      <c r="D297" s="388">
        <v>4607091385984</v>
      </c>
      <c r="E297" s="388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117</v>
      </c>
      <c r="L297" s="37" t="s">
        <v>116</v>
      </c>
      <c r="M297" s="37"/>
      <c r="N297" s="36">
        <v>55</v>
      </c>
      <c r="O297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0"/>
      <c r="Q297" s="390"/>
      <c r="R297" s="390"/>
      <c r="S297" s="391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453</v>
      </c>
      <c r="B298" s="61" t="s">
        <v>454</v>
      </c>
      <c r="C298" s="35">
        <v>4301011316</v>
      </c>
      <c r="D298" s="388">
        <v>4607091387438</v>
      </c>
      <c r="E298" s="388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116</v>
      </c>
      <c r="M298" s="37"/>
      <c r="N298" s="36">
        <v>55</v>
      </c>
      <c r="O298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0"/>
      <c r="Q298" s="390"/>
      <c r="R298" s="390"/>
      <c r="S298" s="391"/>
      <c r="T298" s="38" t="s">
        <v>48</v>
      </c>
      <c r="U298" s="38" t="s">
        <v>48</v>
      </c>
      <c r="V298" s="39" t="s">
        <v>0</v>
      </c>
      <c r="W298" s="57">
        <v>10</v>
      </c>
      <c r="X298" s="54">
        <f t="shared" si="66"/>
        <v>10</v>
      </c>
      <c r="Y298" s="40">
        <f>IFERROR(IF(X298=0,"",ROUNDUP(X298/H298,0)*0.00937),"")</f>
        <v>1.874E-2</v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7"/>
        <v>10.48</v>
      </c>
      <c r="BM298" s="77">
        <f t="shared" si="68"/>
        <v>10.48</v>
      </c>
      <c r="BN298" s="77">
        <f t="shared" si="69"/>
        <v>1.6666666666666666E-2</v>
      </c>
      <c r="BO298" s="77">
        <f t="shared" si="70"/>
        <v>1.6666666666666666E-2</v>
      </c>
    </row>
    <row r="299" spans="1:67" ht="27" hidden="1" customHeight="1" x14ac:dyDescent="0.25">
      <c r="A299" s="61" t="s">
        <v>455</v>
      </c>
      <c r="B299" s="61" t="s">
        <v>456</v>
      </c>
      <c r="C299" s="35">
        <v>4301011318</v>
      </c>
      <c r="D299" s="388">
        <v>4607091387469</v>
      </c>
      <c r="E299" s="388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81</v>
      </c>
      <c r="L299" s="37" t="s">
        <v>80</v>
      </c>
      <c r="M299" s="37"/>
      <c r="N299" s="36">
        <v>55</v>
      </c>
      <c r="O299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0"/>
      <c r="Q299" s="390"/>
      <c r="R299" s="390"/>
      <c r="S299" s="391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7"/>
      <c r="O300" s="393" t="s">
        <v>43</v>
      </c>
      <c r="P300" s="394"/>
      <c r="Q300" s="394"/>
      <c r="R300" s="394"/>
      <c r="S300" s="394"/>
      <c r="T300" s="394"/>
      <c r="U300" s="395"/>
      <c r="V300" s="41" t="s">
        <v>42</v>
      </c>
      <c r="W300" s="42">
        <f>IFERROR(W293/H293,"0")+IFERROR(W294/H294,"0")+IFERROR(W295/H295,"0")+IFERROR(W296/H296,"0")+IFERROR(W297/H297,"0")+IFERROR(W298/H298,"0")+IFERROR(W299/H299,"0")</f>
        <v>2</v>
      </c>
      <c r="X300" s="42">
        <f>IFERROR(X293/H293,"0")+IFERROR(X294/H294,"0")+IFERROR(X295/H295,"0")+IFERROR(X296/H296,"0")+IFERROR(X297/H297,"0")+IFERROR(X298/H298,"0")+IFERROR(X299/H299,"0")</f>
        <v>2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1.874E-2</v>
      </c>
      <c r="Z300" s="65"/>
      <c r="AA300" s="65"/>
    </row>
    <row r="301" spans="1:67" x14ac:dyDescent="0.2">
      <c r="A301" s="396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393" t="s">
        <v>43</v>
      </c>
      <c r="P301" s="394"/>
      <c r="Q301" s="394"/>
      <c r="R301" s="394"/>
      <c r="S301" s="394"/>
      <c r="T301" s="394"/>
      <c r="U301" s="395"/>
      <c r="V301" s="41" t="s">
        <v>0</v>
      </c>
      <c r="W301" s="42">
        <f>IFERROR(SUM(W293:W299),"0")</f>
        <v>10</v>
      </c>
      <c r="X301" s="42">
        <f>IFERROR(SUM(X293:X299),"0")</f>
        <v>10</v>
      </c>
      <c r="Y301" s="41"/>
      <c r="Z301" s="65"/>
      <c r="AA301" s="65"/>
    </row>
    <row r="302" spans="1:67" ht="14.25" hidden="1" customHeight="1" x14ac:dyDescent="0.25">
      <c r="A302" s="403" t="s">
        <v>77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64"/>
      <c r="AA302" s="64"/>
    </row>
    <row r="303" spans="1:67" ht="27" hidden="1" customHeight="1" x14ac:dyDescent="0.25">
      <c r="A303" s="61" t="s">
        <v>457</v>
      </c>
      <c r="B303" s="61" t="s">
        <v>458</v>
      </c>
      <c r="C303" s="35">
        <v>4301031154</v>
      </c>
      <c r="D303" s="388">
        <v>4607091387292</v>
      </c>
      <c r="E303" s="388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0"/>
      <c r="Q303" s="390"/>
      <c r="R303" s="390"/>
      <c r="S303" s="39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6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459</v>
      </c>
      <c r="B304" s="61" t="s">
        <v>460</v>
      </c>
      <c r="C304" s="35">
        <v>4301031155</v>
      </c>
      <c r="D304" s="388">
        <v>4607091387315</v>
      </c>
      <c r="E304" s="388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0"/>
      <c r="Q304" s="390"/>
      <c r="R304" s="390"/>
      <c r="S304" s="391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7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7"/>
      <c r="O305" s="393" t="s">
        <v>43</v>
      </c>
      <c r="P305" s="394"/>
      <c r="Q305" s="394"/>
      <c r="R305" s="394"/>
      <c r="S305" s="394"/>
      <c r="T305" s="394"/>
      <c r="U305" s="395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396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393" t="s">
        <v>43</v>
      </c>
      <c r="P306" s="394"/>
      <c r="Q306" s="394"/>
      <c r="R306" s="394"/>
      <c r="S306" s="394"/>
      <c r="T306" s="394"/>
      <c r="U306" s="395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32" t="s">
        <v>461</v>
      </c>
      <c r="B307" s="432"/>
      <c r="C307" s="432"/>
      <c r="D307" s="432"/>
      <c r="E307" s="432"/>
      <c r="F307" s="432"/>
      <c r="G307" s="432"/>
      <c r="H307" s="432"/>
      <c r="I307" s="432"/>
      <c r="J307" s="432"/>
      <c r="K307" s="432"/>
      <c r="L307" s="432"/>
      <c r="M307" s="432"/>
      <c r="N307" s="432"/>
      <c r="O307" s="432"/>
      <c r="P307" s="432"/>
      <c r="Q307" s="432"/>
      <c r="R307" s="432"/>
      <c r="S307" s="432"/>
      <c r="T307" s="432"/>
      <c r="U307" s="432"/>
      <c r="V307" s="432"/>
      <c r="W307" s="432"/>
      <c r="X307" s="432"/>
      <c r="Y307" s="432"/>
      <c r="Z307" s="63"/>
      <c r="AA307" s="63"/>
    </row>
    <row r="308" spans="1:67" ht="14.25" hidden="1" customHeight="1" x14ac:dyDescent="0.25">
      <c r="A308" s="403" t="s">
        <v>77</v>
      </c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03"/>
      <c r="P308" s="403"/>
      <c r="Q308" s="403"/>
      <c r="R308" s="403"/>
      <c r="S308" s="403"/>
      <c r="T308" s="403"/>
      <c r="U308" s="403"/>
      <c r="V308" s="403"/>
      <c r="W308" s="403"/>
      <c r="X308" s="403"/>
      <c r="Y308" s="403"/>
      <c r="Z308" s="64"/>
      <c r="AA308" s="64"/>
    </row>
    <row r="309" spans="1:67" ht="27" hidden="1" customHeight="1" x14ac:dyDescent="0.25">
      <c r="A309" s="61" t="s">
        <v>462</v>
      </c>
      <c r="B309" s="61" t="s">
        <v>463</v>
      </c>
      <c r="C309" s="35">
        <v>4301031066</v>
      </c>
      <c r="D309" s="388">
        <v>4607091383836</v>
      </c>
      <c r="E309" s="388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0"/>
      <c r="Q309" s="390"/>
      <c r="R309" s="390"/>
      <c r="S309" s="391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8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7"/>
      <c r="O310" s="393" t="s">
        <v>43</v>
      </c>
      <c r="P310" s="394"/>
      <c r="Q310" s="394"/>
      <c r="R310" s="394"/>
      <c r="S310" s="394"/>
      <c r="T310" s="394"/>
      <c r="U310" s="395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396"/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7"/>
      <c r="O311" s="393" t="s">
        <v>43</v>
      </c>
      <c r="P311" s="394"/>
      <c r="Q311" s="394"/>
      <c r="R311" s="394"/>
      <c r="S311" s="394"/>
      <c r="T311" s="394"/>
      <c r="U311" s="395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403" t="s">
        <v>85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64"/>
      <c r="AA312" s="64"/>
    </row>
    <row r="313" spans="1:67" ht="27" customHeight="1" x14ac:dyDescent="0.25">
      <c r="A313" s="61" t="s">
        <v>464</v>
      </c>
      <c r="B313" s="61" t="s">
        <v>465</v>
      </c>
      <c r="C313" s="35">
        <v>4301051142</v>
      </c>
      <c r="D313" s="388">
        <v>4607091387919</v>
      </c>
      <c r="E313" s="388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117</v>
      </c>
      <c r="L313" s="37" t="s">
        <v>80</v>
      </c>
      <c r="M313" s="37"/>
      <c r="N313" s="36">
        <v>45</v>
      </c>
      <c r="O313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0"/>
      <c r="Q313" s="390"/>
      <c r="R313" s="390"/>
      <c r="S313" s="391"/>
      <c r="T313" s="38" t="s">
        <v>48</v>
      </c>
      <c r="U313" s="38" t="s">
        <v>48</v>
      </c>
      <c r="V313" s="39" t="s">
        <v>0</v>
      </c>
      <c r="W313" s="57">
        <v>100</v>
      </c>
      <c r="X313" s="54">
        <f>IFERROR(IF(W313="",0,CEILING((W313/$H313),1)*$H313),"")</f>
        <v>105.3</v>
      </c>
      <c r="Y313" s="40">
        <f>IFERROR(IF(X313=0,"",ROUNDUP(X313/H313,0)*0.02175),"")</f>
        <v>0.28275</v>
      </c>
      <c r="Z313" s="66" t="s">
        <v>48</v>
      </c>
      <c r="AA313" s="67" t="s">
        <v>48</v>
      </c>
      <c r="AE313" s="77"/>
      <c r="BB313" s="259" t="s">
        <v>67</v>
      </c>
      <c r="BL313" s="77">
        <f>IFERROR(W313*I313/H313,"0")</f>
        <v>106.96296296296296</v>
      </c>
      <c r="BM313" s="77">
        <f>IFERROR(X313*I313/H313,"0")</f>
        <v>112.63199999999999</v>
      </c>
      <c r="BN313" s="77">
        <f>IFERROR(1/J313*(W313/H313),"0")</f>
        <v>0.22045855379188711</v>
      </c>
      <c r="BO313" s="77">
        <f>IFERROR(1/J313*(X313/H313),"0")</f>
        <v>0.23214285714285712</v>
      </c>
    </row>
    <row r="314" spans="1:67" ht="27" customHeight="1" x14ac:dyDescent="0.25">
      <c r="A314" s="61" t="s">
        <v>466</v>
      </c>
      <c r="B314" s="61" t="s">
        <v>467</v>
      </c>
      <c r="C314" s="35">
        <v>4301051461</v>
      </c>
      <c r="D314" s="388">
        <v>4680115883604</v>
      </c>
      <c r="E314" s="388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135</v>
      </c>
      <c r="M314" s="37"/>
      <c r="N314" s="36">
        <v>45</v>
      </c>
      <c r="O314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0"/>
      <c r="Q314" s="390"/>
      <c r="R314" s="390"/>
      <c r="S314" s="391"/>
      <c r="T314" s="38" t="s">
        <v>48</v>
      </c>
      <c r="U314" s="38" t="s">
        <v>48</v>
      </c>
      <c r="V314" s="39" t="s">
        <v>0</v>
      </c>
      <c r="W314" s="57">
        <v>64</v>
      </c>
      <c r="X314" s="54">
        <f>IFERROR(IF(W314="",0,CEILING((W314/$H314),1)*$H314),"")</f>
        <v>65.100000000000009</v>
      </c>
      <c r="Y314" s="40">
        <f>IFERROR(IF(X314=0,"",ROUNDUP(X314/H314,0)*0.00753),"")</f>
        <v>0.23343</v>
      </c>
      <c r="Z314" s="66" t="s">
        <v>48</v>
      </c>
      <c r="AA314" s="67" t="s">
        <v>48</v>
      </c>
      <c r="AE314" s="77"/>
      <c r="BB314" s="260" t="s">
        <v>67</v>
      </c>
      <c r="BL314" s="77">
        <f>IFERROR(W314*I314/H314,"0")</f>
        <v>72.2895238095238</v>
      </c>
      <c r="BM314" s="77">
        <f>IFERROR(X314*I314/H314,"0")</f>
        <v>73.531999999999996</v>
      </c>
      <c r="BN314" s="77">
        <f>IFERROR(1/J314*(W314/H314),"0")</f>
        <v>0.19536019536019533</v>
      </c>
      <c r="BO314" s="77">
        <f>IFERROR(1/J314*(X314/H314),"0")</f>
        <v>0.19871794871794873</v>
      </c>
    </row>
    <row r="315" spans="1:67" ht="27" customHeight="1" x14ac:dyDescent="0.25">
      <c r="A315" s="61" t="s">
        <v>468</v>
      </c>
      <c r="B315" s="61" t="s">
        <v>469</v>
      </c>
      <c r="C315" s="35">
        <v>4301051485</v>
      </c>
      <c r="D315" s="388">
        <v>4680115883567</v>
      </c>
      <c r="E315" s="388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0"/>
      <c r="Q315" s="390"/>
      <c r="R315" s="390"/>
      <c r="S315" s="391"/>
      <c r="T315" s="38" t="s">
        <v>48</v>
      </c>
      <c r="U315" s="38" t="s">
        <v>48</v>
      </c>
      <c r="V315" s="39" t="s">
        <v>0</v>
      </c>
      <c r="W315" s="57">
        <v>17</v>
      </c>
      <c r="X315" s="54">
        <f>IFERROR(IF(W315="",0,CEILING((W315/$H315),1)*$H315),"")</f>
        <v>18.900000000000002</v>
      </c>
      <c r="Y315" s="40">
        <f>IFERROR(IF(X315=0,"",ROUNDUP(X315/H315,0)*0.00753),"")</f>
        <v>6.7769999999999997E-2</v>
      </c>
      <c r="Z315" s="66" t="s">
        <v>48</v>
      </c>
      <c r="AA315" s="67" t="s">
        <v>48</v>
      </c>
      <c r="AE315" s="77"/>
      <c r="BB315" s="261" t="s">
        <v>67</v>
      </c>
      <c r="BL315" s="77">
        <f>IFERROR(W315*I315/H315,"0")</f>
        <v>19.104761904761904</v>
      </c>
      <c r="BM315" s="77">
        <f>IFERROR(X315*I315/H315,"0")</f>
        <v>21.24</v>
      </c>
      <c r="BN315" s="77">
        <f>IFERROR(1/J315*(W315/H315),"0")</f>
        <v>5.1892551892551889E-2</v>
      </c>
      <c r="BO315" s="77">
        <f>IFERROR(1/J315*(X315/H315),"0")</f>
        <v>5.7692307692307689E-2</v>
      </c>
    </row>
    <row r="316" spans="1:67" x14ac:dyDescent="0.2">
      <c r="A316" s="396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393" t="s">
        <v>43</v>
      </c>
      <c r="P316" s="394"/>
      <c r="Q316" s="394"/>
      <c r="R316" s="394"/>
      <c r="S316" s="394"/>
      <c r="T316" s="394"/>
      <c r="U316" s="395"/>
      <c r="V316" s="41" t="s">
        <v>42</v>
      </c>
      <c r="W316" s="42">
        <f>IFERROR(W313/H313,"0")+IFERROR(W314/H314,"0")+IFERROR(W315/H315,"0")</f>
        <v>50.917107583774246</v>
      </c>
      <c r="X316" s="42">
        <f>IFERROR(X313/H313,"0")+IFERROR(X314/H314,"0")+IFERROR(X315/H315,"0")</f>
        <v>53</v>
      </c>
      <c r="Y316" s="42">
        <f>IFERROR(IF(Y313="",0,Y313),"0")+IFERROR(IF(Y314="",0,Y314),"0")+IFERROR(IF(Y315="",0,Y315),"0")</f>
        <v>0.58394999999999997</v>
      </c>
      <c r="Z316" s="65"/>
      <c r="AA316" s="65"/>
    </row>
    <row r="317" spans="1:67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393" t="s">
        <v>43</v>
      </c>
      <c r="P317" s="394"/>
      <c r="Q317" s="394"/>
      <c r="R317" s="394"/>
      <c r="S317" s="394"/>
      <c r="T317" s="394"/>
      <c r="U317" s="395"/>
      <c r="V317" s="41" t="s">
        <v>0</v>
      </c>
      <c r="W317" s="42">
        <f>IFERROR(SUM(W313:W315),"0")</f>
        <v>181</v>
      </c>
      <c r="X317" s="42">
        <f>IFERROR(SUM(X313:X315),"0")</f>
        <v>189.3</v>
      </c>
      <c r="Y317" s="41"/>
      <c r="Z317" s="65"/>
      <c r="AA317" s="65"/>
    </row>
    <row r="318" spans="1:67" ht="14.25" hidden="1" customHeight="1" x14ac:dyDescent="0.25">
      <c r="A318" s="403" t="s">
        <v>219</v>
      </c>
      <c r="B318" s="403"/>
      <c r="C318" s="403"/>
      <c r="D318" s="403"/>
      <c r="E318" s="403"/>
      <c r="F318" s="403"/>
      <c r="G318" s="403"/>
      <c r="H318" s="403"/>
      <c r="I318" s="403"/>
      <c r="J318" s="403"/>
      <c r="K318" s="403"/>
      <c r="L318" s="403"/>
      <c r="M318" s="403"/>
      <c r="N318" s="403"/>
      <c r="O318" s="403"/>
      <c r="P318" s="403"/>
      <c r="Q318" s="403"/>
      <c r="R318" s="403"/>
      <c r="S318" s="403"/>
      <c r="T318" s="403"/>
      <c r="U318" s="403"/>
      <c r="V318" s="403"/>
      <c r="W318" s="403"/>
      <c r="X318" s="403"/>
      <c r="Y318" s="403"/>
      <c r="Z318" s="64"/>
      <c r="AA318" s="64"/>
    </row>
    <row r="319" spans="1:67" ht="27" hidden="1" customHeight="1" x14ac:dyDescent="0.25">
      <c r="A319" s="61" t="s">
        <v>470</v>
      </c>
      <c r="B319" s="61" t="s">
        <v>471</v>
      </c>
      <c r="C319" s="35">
        <v>4301060324</v>
      </c>
      <c r="D319" s="388">
        <v>4607091388831</v>
      </c>
      <c r="E319" s="388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0"/>
      <c r="Q319" s="390"/>
      <c r="R319" s="390"/>
      <c r="S319" s="391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2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396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393" t="s">
        <v>43</v>
      </c>
      <c r="P320" s="394"/>
      <c r="Q320" s="394"/>
      <c r="R320" s="394"/>
      <c r="S320" s="394"/>
      <c r="T320" s="394"/>
      <c r="U320" s="395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393" t="s">
        <v>43</v>
      </c>
      <c r="P321" s="394"/>
      <c r="Q321" s="394"/>
      <c r="R321" s="394"/>
      <c r="S321" s="394"/>
      <c r="T321" s="394"/>
      <c r="U321" s="395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403" t="s">
        <v>99</v>
      </c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3"/>
      <c r="P322" s="403"/>
      <c r="Q322" s="403"/>
      <c r="R322" s="403"/>
      <c r="S322" s="403"/>
      <c r="T322" s="403"/>
      <c r="U322" s="403"/>
      <c r="V322" s="403"/>
      <c r="W322" s="403"/>
      <c r="X322" s="403"/>
      <c r="Y322" s="403"/>
      <c r="Z322" s="64"/>
      <c r="AA322" s="64"/>
    </row>
    <row r="323" spans="1:67" ht="27" hidden="1" customHeight="1" x14ac:dyDescent="0.25">
      <c r="A323" s="61" t="s">
        <v>472</v>
      </c>
      <c r="B323" s="61" t="s">
        <v>473</v>
      </c>
      <c r="C323" s="35">
        <v>4301032015</v>
      </c>
      <c r="D323" s="388">
        <v>4607091383102</v>
      </c>
      <c r="E323" s="388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0"/>
      <c r="Q323" s="390"/>
      <c r="R323" s="390"/>
      <c r="S323" s="391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3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396"/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7"/>
      <c r="O324" s="393" t="s">
        <v>43</v>
      </c>
      <c r="P324" s="394"/>
      <c r="Q324" s="394"/>
      <c r="R324" s="394"/>
      <c r="S324" s="394"/>
      <c r="T324" s="394"/>
      <c r="U324" s="39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396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7"/>
      <c r="O325" s="393" t="s">
        <v>43</v>
      </c>
      <c r="P325" s="394"/>
      <c r="Q325" s="394"/>
      <c r="R325" s="394"/>
      <c r="S325" s="394"/>
      <c r="T325" s="394"/>
      <c r="U325" s="39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31" t="s">
        <v>474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53"/>
      <c r="AA326" s="53"/>
    </row>
    <row r="327" spans="1:67" ht="16.5" hidden="1" customHeight="1" x14ac:dyDescent="0.25">
      <c r="A327" s="432" t="s">
        <v>475</v>
      </c>
      <c r="B327" s="432"/>
      <c r="C327" s="432"/>
      <c r="D327" s="432"/>
      <c r="E327" s="432"/>
      <c r="F327" s="432"/>
      <c r="G327" s="432"/>
      <c r="H327" s="432"/>
      <c r="I327" s="432"/>
      <c r="J327" s="432"/>
      <c r="K327" s="432"/>
      <c r="L327" s="432"/>
      <c r="M327" s="432"/>
      <c r="N327" s="432"/>
      <c r="O327" s="432"/>
      <c r="P327" s="432"/>
      <c r="Q327" s="432"/>
      <c r="R327" s="432"/>
      <c r="S327" s="432"/>
      <c r="T327" s="432"/>
      <c r="U327" s="432"/>
      <c r="V327" s="432"/>
      <c r="W327" s="432"/>
      <c r="X327" s="432"/>
      <c r="Y327" s="432"/>
      <c r="Z327" s="63"/>
      <c r="AA327" s="63"/>
    </row>
    <row r="328" spans="1:67" ht="14.25" hidden="1" customHeight="1" x14ac:dyDescent="0.25">
      <c r="A328" s="403" t="s">
        <v>121</v>
      </c>
      <c r="B328" s="403"/>
      <c r="C328" s="403"/>
      <c r="D328" s="403"/>
      <c r="E328" s="403"/>
      <c r="F328" s="403"/>
      <c r="G328" s="403"/>
      <c r="H328" s="403"/>
      <c r="I328" s="403"/>
      <c r="J328" s="403"/>
      <c r="K328" s="403"/>
      <c r="L328" s="403"/>
      <c r="M328" s="403"/>
      <c r="N328" s="403"/>
      <c r="O328" s="403"/>
      <c r="P328" s="403"/>
      <c r="Q328" s="403"/>
      <c r="R328" s="403"/>
      <c r="S328" s="403"/>
      <c r="T328" s="403"/>
      <c r="U328" s="403"/>
      <c r="V328" s="403"/>
      <c r="W328" s="403"/>
      <c r="X328" s="403"/>
      <c r="Y328" s="403"/>
      <c r="Z328" s="64"/>
      <c r="AA328" s="64"/>
    </row>
    <row r="329" spans="1:67" ht="27" customHeight="1" x14ac:dyDescent="0.25">
      <c r="A329" s="61" t="s">
        <v>476</v>
      </c>
      <c r="B329" s="61" t="s">
        <v>477</v>
      </c>
      <c r="C329" s="35">
        <v>4301011940</v>
      </c>
      <c r="D329" s="388">
        <v>4680115884076</v>
      </c>
      <c r="E329" s="38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117</v>
      </c>
      <c r="L329" s="37" t="s">
        <v>125</v>
      </c>
      <c r="M329" s="37"/>
      <c r="N329" s="36">
        <v>60</v>
      </c>
      <c r="O329" s="520" t="s">
        <v>478</v>
      </c>
      <c r="P329" s="390"/>
      <c r="Q329" s="390"/>
      <c r="R329" s="390"/>
      <c r="S329" s="391"/>
      <c r="T329" s="38" t="s">
        <v>48</v>
      </c>
      <c r="U329" s="38" t="s">
        <v>48</v>
      </c>
      <c r="V329" s="39" t="s">
        <v>0</v>
      </c>
      <c r="W329" s="57">
        <v>1950</v>
      </c>
      <c r="X329" s="54">
        <f t="shared" ref="X329:X337" si="71">IFERROR(IF(W329="",0,CEILING((W329/$H329),1)*$H329),"")</f>
        <v>1950</v>
      </c>
      <c r="Y329" s="40">
        <f>IFERROR(IF(X329=0,"",ROUNDUP(X329/H329,0)*0.02039),"")</f>
        <v>2.6506999999999996</v>
      </c>
      <c r="Z329" s="66" t="s">
        <v>48</v>
      </c>
      <c r="AA329" s="67" t="s">
        <v>48</v>
      </c>
      <c r="AE329" s="77"/>
      <c r="BB329" s="264" t="s">
        <v>67</v>
      </c>
      <c r="BL329" s="77">
        <f t="shared" ref="BL329:BL337" si="72">IFERROR(W329*I329/H329,"0")</f>
        <v>2012.4</v>
      </c>
      <c r="BM329" s="77">
        <f t="shared" ref="BM329:BM337" si="73">IFERROR(X329*I329/H329,"0")</f>
        <v>2012.4</v>
      </c>
      <c r="BN329" s="77">
        <f t="shared" ref="BN329:BN337" si="74">IFERROR(1/J329*(W329/H329),"0")</f>
        <v>2.708333333333333</v>
      </c>
      <c r="BO329" s="77">
        <f t="shared" ref="BO329:BO337" si="75">IFERROR(1/J329*(X329/H329),"0")</f>
        <v>2.708333333333333</v>
      </c>
    </row>
    <row r="330" spans="1:67" ht="27" hidden="1" customHeight="1" x14ac:dyDescent="0.25">
      <c r="A330" s="61" t="s">
        <v>476</v>
      </c>
      <c r="B330" s="61" t="s">
        <v>479</v>
      </c>
      <c r="C330" s="35">
        <v>4301011865</v>
      </c>
      <c r="D330" s="388">
        <v>4680115884076</v>
      </c>
      <c r="E330" s="38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117</v>
      </c>
      <c r="L330" s="37" t="s">
        <v>80</v>
      </c>
      <c r="M330" s="37"/>
      <c r="N330" s="36">
        <v>60</v>
      </c>
      <c r="O330" s="521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90"/>
      <c r="Q330" s="390"/>
      <c r="R330" s="390"/>
      <c r="S330" s="391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1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5" t="s">
        <v>67</v>
      </c>
      <c r="BL330" s="77">
        <f t="shared" si="72"/>
        <v>0</v>
      </c>
      <c r="BM330" s="77">
        <f t="shared" si="73"/>
        <v>0</v>
      </c>
      <c r="BN330" s="77">
        <f t="shared" si="74"/>
        <v>0</v>
      </c>
      <c r="BO330" s="77">
        <f t="shared" si="75"/>
        <v>0</v>
      </c>
    </row>
    <row r="331" spans="1:67" ht="27" customHeight="1" x14ac:dyDescent="0.25">
      <c r="A331" s="61" t="s">
        <v>480</v>
      </c>
      <c r="B331" s="61" t="s">
        <v>481</v>
      </c>
      <c r="C331" s="35">
        <v>4301011326</v>
      </c>
      <c r="D331" s="388">
        <v>4607091384130</v>
      </c>
      <c r="E331" s="38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117</v>
      </c>
      <c r="L331" s="37" t="s">
        <v>80</v>
      </c>
      <c r="M331" s="37"/>
      <c r="N331" s="36">
        <v>60</v>
      </c>
      <c r="O331" s="5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0"/>
      <c r="Q331" s="390"/>
      <c r="R331" s="390"/>
      <c r="S331" s="391"/>
      <c r="T331" s="38" t="s">
        <v>48</v>
      </c>
      <c r="U331" s="38" t="s">
        <v>48</v>
      </c>
      <c r="V331" s="39" t="s">
        <v>0</v>
      </c>
      <c r="W331" s="57">
        <v>660</v>
      </c>
      <c r="X331" s="54">
        <f t="shared" si="71"/>
        <v>660</v>
      </c>
      <c r="Y331" s="40">
        <f>IFERROR(IF(X331=0,"",ROUNDUP(X331/H331,0)*0.02175),"")</f>
        <v>0.95699999999999996</v>
      </c>
      <c r="Z331" s="66" t="s">
        <v>48</v>
      </c>
      <c r="AA331" s="67" t="s">
        <v>48</v>
      </c>
      <c r="AE331" s="77"/>
      <c r="BB331" s="266" t="s">
        <v>67</v>
      </c>
      <c r="BL331" s="77">
        <f t="shared" si="72"/>
        <v>681.12000000000012</v>
      </c>
      <c r="BM331" s="77">
        <f t="shared" si="73"/>
        <v>681.12000000000012</v>
      </c>
      <c r="BN331" s="77">
        <f t="shared" si="74"/>
        <v>0.91666666666666663</v>
      </c>
      <c r="BO331" s="77">
        <f t="shared" si="75"/>
        <v>0.91666666666666663</v>
      </c>
    </row>
    <row r="332" spans="1:67" ht="27" hidden="1" customHeight="1" x14ac:dyDescent="0.25">
      <c r="A332" s="61" t="s">
        <v>480</v>
      </c>
      <c r="B332" s="61" t="s">
        <v>482</v>
      </c>
      <c r="C332" s="35">
        <v>4301011240</v>
      </c>
      <c r="D332" s="388">
        <v>4607091384130</v>
      </c>
      <c r="E332" s="38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117</v>
      </c>
      <c r="L332" s="37" t="s">
        <v>125</v>
      </c>
      <c r="M332" s="37"/>
      <c r="N332" s="36">
        <v>60</v>
      </c>
      <c r="O332" s="5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90"/>
      <c r="Q332" s="390"/>
      <c r="R332" s="390"/>
      <c r="S332" s="391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483</v>
      </c>
      <c r="B333" s="61" t="s">
        <v>484</v>
      </c>
      <c r="C333" s="35">
        <v>4301011947</v>
      </c>
      <c r="D333" s="388">
        <v>4680115884854</v>
      </c>
      <c r="E333" s="38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7"/>
      <c r="N333" s="36">
        <v>60</v>
      </c>
      <c r="O333" s="5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8" t="s">
        <v>48</v>
      </c>
      <c r="U333" s="38" t="s">
        <v>48</v>
      </c>
      <c r="V333" s="39" t="s">
        <v>0</v>
      </c>
      <c r="W333" s="57">
        <v>1750</v>
      </c>
      <c r="X333" s="54">
        <f t="shared" si="71"/>
        <v>1755</v>
      </c>
      <c r="Y333" s="40">
        <f>IFERROR(IF(X333=0,"",ROUNDUP(X333/H333,0)*0.02039),"")</f>
        <v>2.3856299999999999</v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2"/>
        <v>1806</v>
      </c>
      <c r="BM333" s="77">
        <f t="shared" si="73"/>
        <v>1811.16</v>
      </c>
      <c r="BN333" s="77">
        <f t="shared" si="74"/>
        <v>2.4305555555555554</v>
      </c>
      <c r="BO333" s="77">
        <f t="shared" si="75"/>
        <v>2.4375</v>
      </c>
    </row>
    <row r="334" spans="1:67" ht="27" hidden="1" customHeight="1" x14ac:dyDescent="0.25">
      <c r="A334" s="61" t="s">
        <v>483</v>
      </c>
      <c r="B334" s="61" t="s">
        <v>485</v>
      </c>
      <c r="C334" s="35">
        <v>4301011870</v>
      </c>
      <c r="D334" s="388">
        <v>4680115884854</v>
      </c>
      <c r="E334" s="388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80</v>
      </c>
      <c r="M334" s="37"/>
      <c r="N334" s="36">
        <v>60</v>
      </c>
      <c r="O334" s="517" t="s">
        <v>486</v>
      </c>
      <c r="P334" s="390"/>
      <c r="Q334" s="390"/>
      <c r="R334" s="390"/>
      <c r="S334" s="391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hidden="1" customHeight="1" x14ac:dyDescent="0.25">
      <c r="A335" s="61" t="s">
        <v>487</v>
      </c>
      <c r="B335" s="61" t="s">
        <v>488</v>
      </c>
      <c r="C335" s="35">
        <v>4301011327</v>
      </c>
      <c r="D335" s="388">
        <v>4607091384154</v>
      </c>
      <c r="E335" s="38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0"/>
      <c r="Q335" s="390"/>
      <c r="R335" s="390"/>
      <c r="S335" s="391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hidden="1" customHeight="1" x14ac:dyDescent="0.25">
      <c r="A336" s="61" t="s">
        <v>489</v>
      </c>
      <c r="B336" s="61" t="s">
        <v>490</v>
      </c>
      <c r="C336" s="35">
        <v>4301011952</v>
      </c>
      <c r="D336" s="388">
        <v>4680115884922</v>
      </c>
      <c r="E336" s="388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19" t="s">
        <v>491</v>
      </c>
      <c r="P336" s="390"/>
      <c r="Q336" s="390"/>
      <c r="R336" s="390"/>
      <c r="S336" s="391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hidden="1" customHeight="1" x14ac:dyDescent="0.25">
      <c r="A337" s="61" t="s">
        <v>492</v>
      </c>
      <c r="B337" s="61" t="s">
        <v>493</v>
      </c>
      <c r="C337" s="35">
        <v>4301011433</v>
      </c>
      <c r="D337" s="388">
        <v>4680115882638</v>
      </c>
      <c r="E337" s="388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116</v>
      </c>
      <c r="M337" s="37"/>
      <c r="N337" s="36">
        <v>90</v>
      </c>
      <c r="O337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x14ac:dyDescent="0.2">
      <c r="A338" s="396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393" t="s">
        <v>43</v>
      </c>
      <c r="P338" s="394"/>
      <c r="Q338" s="394"/>
      <c r="R338" s="394"/>
      <c r="S338" s="394"/>
      <c r="T338" s="394"/>
      <c r="U338" s="395"/>
      <c r="V338" s="41" t="s">
        <v>42</v>
      </c>
      <c r="W338" s="42">
        <f>IFERROR(W329/H329,"0")+IFERROR(W330/H330,"0")+IFERROR(W331/H331,"0")+IFERROR(W332/H332,"0")+IFERROR(W333/H333,"0")+IFERROR(W334/H334,"0")+IFERROR(W335/H335,"0")+IFERROR(W336/H336,"0")+IFERROR(W337/H337,"0")</f>
        <v>290.66666666666669</v>
      </c>
      <c r="X338" s="42">
        <f>IFERROR(X329/H329,"0")+IFERROR(X330/H330,"0")+IFERROR(X331/H331,"0")+IFERROR(X332/H332,"0")+IFERROR(X333/H333,"0")+IFERROR(X334/H334,"0")+IFERROR(X335/H335,"0")+IFERROR(X336/H336,"0")+IFERROR(X337/H337,"0")</f>
        <v>291</v>
      </c>
      <c r="Y338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5.9933299999999994</v>
      </c>
      <c r="Z338" s="65"/>
      <c r="AA338" s="65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393" t="s">
        <v>43</v>
      </c>
      <c r="P339" s="394"/>
      <c r="Q339" s="394"/>
      <c r="R339" s="394"/>
      <c r="S339" s="394"/>
      <c r="T339" s="394"/>
      <c r="U339" s="395"/>
      <c r="V339" s="41" t="s">
        <v>0</v>
      </c>
      <c r="W339" s="42">
        <f>IFERROR(SUM(W329:W337),"0")</f>
        <v>4360</v>
      </c>
      <c r="X339" s="42">
        <f>IFERROR(SUM(X329:X337),"0")</f>
        <v>4365</v>
      </c>
      <c r="Y339" s="41"/>
      <c r="Z339" s="65"/>
      <c r="AA339" s="65"/>
    </row>
    <row r="340" spans="1:67" ht="14.25" hidden="1" customHeight="1" x14ac:dyDescent="0.25">
      <c r="A340" s="403" t="s">
        <v>113</v>
      </c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3"/>
      <c r="P340" s="403"/>
      <c r="Q340" s="403"/>
      <c r="R340" s="403"/>
      <c r="S340" s="403"/>
      <c r="T340" s="403"/>
      <c r="U340" s="403"/>
      <c r="V340" s="403"/>
      <c r="W340" s="403"/>
      <c r="X340" s="403"/>
      <c r="Y340" s="403"/>
      <c r="Z340" s="64"/>
      <c r="AA340" s="64"/>
    </row>
    <row r="341" spans="1:67" ht="27" hidden="1" customHeight="1" x14ac:dyDescent="0.25">
      <c r="A341" s="61" t="s">
        <v>494</v>
      </c>
      <c r="B341" s="61" t="s">
        <v>495</v>
      </c>
      <c r="C341" s="35">
        <v>4301020178</v>
      </c>
      <c r="D341" s="388">
        <v>4607091383980</v>
      </c>
      <c r="E341" s="388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117</v>
      </c>
      <c r="L341" s="37" t="s">
        <v>116</v>
      </c>
      <c r="M341" s="37"/>
      <c r="N341" s="36">
        <v>50</v>
      </c>
      <c r="O341" s="5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16.5" hidden="1" customHeight="1" x14ac:dyDescent="0.25">
      <c r="A342" s="61" t="s">
        <v>496</v>
      </c>
      <c r="B342" s="61" t="s">
        <v>497</v>
      </c>
      <c r="C342" s="35">
        <v>4301020270</v>
      </c>
      <c r="D342" s="388">
        <v>4680115883314</v>
      </c>
      <c r="E342" s="388"/>
      <c r="F342" s="60">
        <v>1.35</v>
      </c>
      <c r="G342" s="36">
        <v>8</v>
      </c>
      <c r="H342" s="60">
        <v>10.8</v>
      </c>
      <c r="I342" s="60">
        <v>11.28</v>
      </c>
      <c r="J342" s="36">
        <v>56</v>
      </c>
      <c r="K342" s="36" t="s">
        <v>117</v>
      </c>
      <c r="L342" s="37" t="s">
        <v>135</v>
      </c>
      <c r="M342" s="37"/>
      <c r="N342" s="36">
        <v>50</v>
      </c>
      <c r="O342" s="51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0"/>
      <c r="Q342" s="390"/>
      <c r="R342" s="390"/>
      <c r="S342" s="391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27" hidden="1" customHeight="1" x14ac:dyDescent="0.25">
      <c r="A343" s="61" t="s">
        <v>498</v>
      </c>
      <c r="B343" s="61" t="s">
        <v>499</v>
      </c>
      <c r="C343" s="35">
        <v>4301020179</v>
      </c>
      <c r="D343" s="388">
        <v>4607091384178</v>
      </c>
      <c r="E343" s="388"/>
      <c r="F343" s="60">
        <v>0.4</v>
      </c>
      <c r="G343" s="36">
        <v>10</v>
      </c>
      <c r="H343" s="60">
        <v>4</v>
      </c>
      <c r="I343" s="60">
        <v>4.24</v>
      </c>
      <c r="J343" s="36">
        <v>120</v>
      </c>
      <c r="K343" s="36" t="s">
        <v>81</v>
      </c>
      <c r="L343" s="37" t="s">
        <v>116</v>
      </c>
      <c r="M343" s="37"/>
      <c r="N343" s="36">
        <v>50</v>
      </c>
      <c r="O343" s="5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0"/>
      <c r="Q343" s="390"/>
      <c r="R343" s="390"/>
      <c r="S343" s="391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5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500</v>
      </c>
      <c r="B344" s="61" t="s">
        <v>501</v>
      </c>
      <c r="C344" s="35">
        <v>4301020254</v>
      </c>
      <c r="D344" s="388">
        <v>4680115881914</v>
      </c>
      <c r="E344" s="388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116</v>
      </c>
      <c r="M344" s="37"/>
      <c r="N344" s="36">
        <v>90</v>
      </c>
      <c r="O344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0"/>
      <c r="Q344" s="390"/>
      <c r="R344" s="390"/>
      <c r="S344" s="391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6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idden="1" x14ac:dyDescent="0.2">
      <c r="A345" s="396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393" t="s">
        <v>43</v>
      </c>
      <c r="P345" s="394"/>
      <c r="Q345" s="394"/>
      <c r="R345" s="394"/>
      <c r="S345" s="394"/>
      <c r="T345" s="394"/>
      <c r="U345" s="395"/>
      <c r="V345" s="41" t="s">
        <v>42</v>
      </c>
      <c r="W345" s="42">
        <f>IFERROR(W341/H341,"0")+IFERROR(W342/H342,"0")+IFERROR(W343/H343,"0")+IFERROR(W344/H344,"0")</f>
        <v>0</v>
      </c>
      <c r="X345" s="42">
        <f>IFERROR(X341/H341,"0")+IFERROR(X342/H342,"0")+IFERROR(X343/H343,"0")+IFERROR(X344/H344,"0")</f>
        <v>0</v>
      </c>
      <c r="Y345" s="42">
        <f>IFERROR(IF(Y341="",0,Y341),"0")+IFERROR(IF(Y342="",0,Y342),"0")+IFERROR(IF(Y343="",0,Y343),"0")+IFERROR(IF(Y344="",0,Y344),"0")</f>
        <v>0</v>
      </c>
      <c r="Z345" s="65"/>
      <c r="AA345" s="65"/>
    </row>
    <row r="346" spans="1:67" hidden="1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393" t="s">
        <v>43</v>
      </c>
      <c r="P346" s="394"/>
      <c r="Q346" s="394"/>
      <c r="R346" s="394"/>
      <c r="S346" s="394"/>
      <c r="T346" s="394"/>
      <c r="U346" s="395"/>
      <c r="V346" s="41" t="s">
        <v>0</v>
      </c>
      <c r="W346" s="42">
        <f>IFERROR(SUM(W341:W344),"0")</f>
        <v>0</v>
      </c>
      <c r="X346" s="42">
        <f>IFERROR(SUM(X341:X344),"0")</f>
        <v>0</v>
      </c>
      <c r="Y346" s="41"/>
      <c r="Z346" s="65"/>
      <c r="AA346" s="65"/>
    </row>
    <row r="347" spans="1:67" ht="14.25" hidden="1" customHeight="1" x14ac:dyDescent="0.25">
      <c r="A347" s="403" t="s">
        <v>85</v>
      </c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03"/>
      <c r="P347" s="403"/>
      <c r="Q347" s="403"/>
      <c r="R347" s="403"/>
      <c r="S347" s="403"/>
      <c r="T347" s="403"/>
      <c r="U347" s="403"/>
      <c r="V347" s="403"/>
      <c r="W347" s="403"/>
      <c r="X347" s="403"/>
      <c r="Y347" s="403"/>
      <c r="Z347" s="64"/>
      <c r="AA347" s="64"/>
    </row>
    <row r="348" spans="1:67" ht="27" hidden="1" customHeight="1" x14ac:dyDescent="0.25">
      <c r="A348" s="61" t="s">
        <v>502</v>
      </c>
      <c r="B348" s="61" t="s">
        <v>503</v>
      </c>
      <c r="C348" s="35">
        <v>4301051560</v>
      </c>
      <c r="D348" s="388">
        <v>4607091383928</v>
      </c>
      <c r="E348" s="388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117</v>
      </c>
      <c r="L348" s="37" t="s">
        <v>135</v>
      </c>
      <c r="M348" s="37"/>
      <c r="N348" s="36">
        <v>40</v>
      </c>
      <c r="O348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90"/>
      <c r="Q348" s="390"/>
      <c r="R348" s="390"/>
      <c r="S348" s="391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7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502</v>
      </c>
      <c r="B349" s="61" t="s">
        <v>504</v>
      </c>
      <c r="C349" s="35">
        <v>4301051639</v>
      </c>
      <c r="D349" s="388">
        <v>4607091383928</v>
      </c>
      <c r="E349" s="388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117</v>
      </c>
      <c r="L349" s="37" t="s">
        <v>80</v>
      </c>
      <c r="M349" s="37"/>
      <c r="N349" s="36">
        <v>40</v>
      </c>
      <c r="O349" s="506" t="s">
        <v>505</v>
      </c>
      <c r="P349" s="390"/>
      <c r="Q349" s="390"/>
      <c r="R349" s="390"/>
      <c r="S349" s="391"/>
      <c r="T349" s="38" t="s">
        <v>48</v>
      </c>
      <c r="U349" s="38" t="s">
        <v>48</v>
      </c>
      <c r="V349" s="39" t="s">
        <v>0</v>
      </c>
      <c r="W349" s="57">
        <v>2300</v>
      </c>
      <c r="X349" s="54">
        <f>IFERROR(IF(W349="",0,CEILING((W349/$H349),1)*$H349),"")</f>
        <v>2301</v>
      </c>
      <c r="Y349" s="40">
        <f>IFERROR(IF(X349=0,"",ROUNDUP(X349/H349,0)*0.02175),"")</f>
        <v>6.4162499999999998</v>
      </c>
      <c r="Z349" s="66" t="s">
        <v>48</v>
      </c>
      <c r="AA349" s="67" t="s">
        <v>48</v>
      </c>
      <c r="AE349" s="77"/>
      <c r="BB349" s="278" t="s">
        <v>67</v>
      </c>
      <c r="BL349" s="77">
        <f>IFERROR(W349*I349/H349,"0")</f>
        <v>2468.0769230769233</v>
      </c>
      <c r="BM349" s="77">
        <f>IFERROR(X349*I349/H349,"0")</f>
        <v>2469.15</v>
      </c>
      <c r="BN349" s="77">
        <f>IFERROR(1/J349*(W349/H349),"0")</f>
        <v>5.2655677655677655</v>
      </c>
      <c r="BO349" s="77">
        <f>IFERROR(1/J349*(X349/H349),"0")</f>
        <v>5.2678571428571423</v>
      </c>
    </row>
    <row r="350" spans="1:67" ht="27" customHeight="1" x14ac:dyDescent="0.25">
      <c r="A350" s="61" t="s">
        <v>506</v>
      </c>
      <c r="B350" s="61" t="s">
        <v>507</v>
      </c>
      <c r="C350" s="35">
        <v>4301051298</v>
      </c>
      <c r="D350" s="388">
        <v>4607091384260</v>
      </c>
      <c r="E350" s="38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117</v>
      </c>
      <c r="L350" s="37" t="s">
        <v>80</v>
      </c>
      <c r="M350" s="37"/>
      <c r="N350" s="36">
        <v>35</v>
      </c>
      <c r="O350" s="5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0"/>
      <c r="Q350" s="390"/>
      <c r="R350" s="390"/>
      <c r="S350" s="391"/>
      <c r="T350" s="38" t="s">
        <v>48</v>
      </c>
      <c r="U350" s="38" t="s">
        <v>48</v>
      </c>
      <c r="V350" s="39" t="s">
        <v>0</v>
      </c>
      <c r="W350" s="57">
        <v>690</v>
      </c>
      <c r="X350" s="54">
        <f>IFERROR(IF(W350="",0,CEILING((W350/$H350),1)*$H350),"")</f>
        <v>694.19999999999993</v>
      </c>
      <c r="Y350" s="40">
        <f>IFERROR(IF(X350=0,"",ROUNDUP(X350/H350,0)*0.02175),"")</f>
        <v>1.9357499999999999</v>
      </c>
      <c r="Z350" s="66" t="s">
        <v>48</v>
      </c>
      <c r="AA350" s="67" t="s">
        <v>48</v>
      </c>
      <c r="AE350" s="77"/>
      <c r="BB350" s="279" t="s">
        <v>67</v>
      </c>
      <c r="BL350" s="77">
        <f>IFERROR(W350*I350/H350,"0")</f>
        <v>739.89230769230778</v>
      </c>
      <c r="BM350" s="77">
        <f>IFERROR(X350*I350/H350,"0")</f>
        <v>744.39600000000007</v>
      </c>
      <c r="BN350" s="77">
        <f>IFERROR(1/J350*(W350/H350),"0")</f>
        <v>1.5796703296703296</v>
      </c>
      <c r="BO350" s="77">
        <f>IFERROR(1/J350*(X350/H350),"0")</f>
        <v>1.5892857142857142</v>
      </c>
    </row>
    <row r="351" spans="1:67" x14ac:dyDescent="0.2">
      <c r="A351" s="396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393" t="s">
        <v>43</v>
      </c>
      <c r="P351" s="394"/>
      <c r="Q351" s="394"/>
      <c r="R351" s="394"/>
      <c r="S351" s="394"/>
      <c r="T351" s="394"/>
      <c r="U351" s="395"/>
      <c r="V351" s="41" t="s">
        <v>42</v>
      </c>
      <c r="W351" s="42">
        <f>IFERROR(W348/H348,"0")+IFERROR(W349/H349,"0")+IFERROR(W350/H350,"0")</f>
        <v>383.33333333333331</v>
      </c>
      <c r="X351" s="42">
        <f>IFERROR(X348/H348,"0")+IFERROR(X349/H349,"0")+IFERROR(X350/H350,"0")</f>
        <v>384</v>
      </c>
      <c r="Y351" s="42">
        <f>IFERROR(IF(Y348="",0,Y348),"0")+IFERROR(IF(Y349="",0,Y349),"0")+IFERROR(IF(Y350="",0,Y350),"0")</f>
        <v>8.3520000000000003</v>
      </c>
      <c r="Z351" s="65"/>
      <c r="AA351" s="65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393" t="s">
        <v>43</v>
      </c>
      <c r="P352" s="394"/>
      <c r="Q352" s="394"/>
      <c r="R352" s="394"/>
      <c r="S352" s="394"/>
      <c r="T352" s="394"/>
      <c r="U352" s="395"/>
      <c r="V352" s="41" t="s">
        <v>0</v>
      </c>
      <c r="W352" s="42">
        <f>IFERROR(SUM(W348:W350),"0")</f>
        <v>2990</v>
      </c>
      <c r="X352" s="42">
        <f>IFERROR(SUM(X348:X350),"0")</f>
        <v>2995.2</v>
      </c>
      <c r="Y352" s="41"/>
      <c r="Z352" s="65"/>
      <c r="AA352" s="65"/>
    </row>
    <row r="353" spans="1:67" ht="14.25" hidden="1" customHeight="1" x14ac:dyDescent="0.25">
      <c r="A353" s="403" t="s">
        <v>219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64"/>
      <c r="AA353" s="64"/>
    </row>
    <row r="354" spans="1:67" ht="16.5" customHeight="1" x14ac:dyDescent="0.25">
      <c r="A354" s="61" t="s">
        <v>508</v>
      </c>
      <c r="B354" s="61" t="s">
        <v>509</v>
      </c>
      <c r="C354" s="35">
        <v>4301060314</v>
      </c>
      <c r="D354" s="388">
        <v>4607091384673</v>
      </c>
      <c r="E354" s="388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117</v>
      </c>
      <c r="L354" s="37" t="s">
        <v>80</v>
      </c>
      <c r="M354" s="37"/>
      <c r="N354" s="36">
        <v>30</v>
      </c>
      <c r="O354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0"/>
      <c r="Q354" s="390"/>
      <c r="R354" s="390"/>
      <c r="S354" s="391"/>
      <c r="T354" s="38" t="s">
        <v>48</v>
      </c>
      <c r="U354" s="38" t="s">
        <v>48</v>
      </c>
      <c r="V354" s="39" t="s">
        <v>0</v>
      </c>
      <c r="W354" s="57">
        <v>510</v>
      </c>
      <c r="X354" s="54">
        <f>IFERROR(IF(W354="",0,CEILING((W354/$H354),1)*$H354),"")</f>
        <v>514.79999999999995</v>
      </c>
      <c r="Y354" s="40">
        <f>IFERROR(IF(X354=0,"",ROUNDUP(X354/H354,0)*0.02175),"")</f>
        <v>1.4355</v>
      </c>
      <c r="Z354" s="66" t="s">
        <v>48</v>
      </c>
      <c r="AA354" s="67" t="s">
        <v>48</v>
      </c>
      <c r="AE354" s="77"/>
      <c r="BB354" s="280" t="s">
        <v>67</v>
      </c>
      <c r="BL354" s="77">
        <f>IFERROR(W354*I354/H354,"0")</f>
        <v>546.87692307692316</v>
      </c>
      <c r="BM354" s="77">
        <f>IFERROR(X354*I354/H354,"0")</f>
        <v>552.024</v>
      </c>
      <c r="BN354" s="77">
        <f>IFERROR(1/J354*(W354/H354),"0")</f>
        <v>1.1675824175824177</v>
      </c>
      <c r="BO354" s="77">
        <f>IFERROR(1/J354*(X354/H354),"0")</f>
        <v>1.1785714285714286</v>
      </c>
    </row>
    <row r="355" spans="1:67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393" t="s">
        <v>43</v>
      </c>
      <c r="P355" s="394"/>
      <c r="Q355" s="394"/>
      <c r="R355" s="394"/>
      <c r="S355" s="394"/>
      <c r="T355" s="394"/>
      <c r="U355" s="395"/>
      <c r="V355" s="41" t="s">
        <v>42</v>
      </c>
      <c r="W355" s="42">
        <f>IFERROR(W354/H354,"0")</f>
        <v>65.384615384615387</v>
      </c>
      <c r="X355" s="42">
        <f>IFERROR(X354/H354,"0")</f>
        <v>66</v>
      </c>
      <c r="Y355" s="42">
        <f>IFERROR(IF(Y354="",0,Y354),"0")</f>
        <v>1.4355</v>
      </c>
      <c r="Z355" s="65"/>
      <c r="AA355" s="65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393" t="s">
        <v>43</v>
      </c>
      <c r="P356" s="394"/>
      <c r="Q356" s="394"/>
      <c r="R356" s="394"/>
      <c r="S356" s="394"/>
      <c r="T356" s="394"/>
      <c r="U356" s="395"/>
      <c r="V356" s="41" t="s">
        <v>0</v>
      </c>
      <c r="W356" s="42">
        <f>IFERROR(SUM(W354:W354),"0")</f>
        <v>510</v>
      </c>
      <c r="X356" s="42">
        <f>IFERROR(SUM(X354:X354),"0")</f>
        <v>514.79999999999995</v>
      </c>
      <c r="Y356" s="41"/>
      <c r="Z356" s="65"/>
      <c r="AA356" s="65"/>
    </row>
    <row r="357" spans="1:67" ht="16.5" hidden="1" customHeight="1" x14ac:dyDescent="0.25">
      <c r="A357" s="432" t="s">
        <v>510</v>
      </c>
      <c r="B357" s="432"/>
      <c r="C357" s="432"/>
      <c r="D357" s="432"/>
      <c r="E357" s="432"/>
      <c r="F357" s="432"/>
      <c r="G357" s="432"/>
      <c r="H357" s="432"/>
      <c r="I357" s="432"/>
      <c r="J357" s="432"/>
      <c r="K357" s="432"/>
      <c r="L357" s="432"/>
      <c r="M357" s="432"/>
      <c r="N357" s="432"/>
      <c r="O357" s="432"/>
      <c r="P357" s="432"/>
      <c r="Q357" s="432"/>
      <c r="R357" s="432"/>
      <c r="S357" s="432"/>
      <c r="T357" s="432"/>
      <c r="U357" s="432"/>
      <c r="V357" s="432"/>
      <c r="W357" s="432"/>
      <c r="X357" s="432"/>
      <c r="Y357" s="432"/>
      <c r="Z357" s="63"/>
      <c r="AA357" s="63"/>
    </row>
    <row r="358" spans="1:67" ht="14.25" hidden="1" customHeight="1" x14ac:dyDescent="0.25">
      <c r="A358" s="403" t="s">
        <v>121</v>
      </c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3"/>
      <c r="O358" s="403"/>
      <c r="P358" s="403"/>
      <c r="Q358" s="403"/>
      <c r="R358" s="403"/>
      <c r="S358" s="403"/>
      <c r="T358" s="403"/>
      <c r="U358" s="403"/>
      <c r="V358" s="403"/>
      <c r="W358" s="403"/>
      <c r="X358" s="403"/>
      <c r="Y358" s="403"/>
      <c r="Z358" s="64"/>
      <c r="AA358" s="64"/>
    </row>
    <row r="359" spans="1:67" ht="37.5" customHeight="1" x14ac:dyDescent="0.25">
      <c r="A359" s="61" t="s">
        <v>511</v>
      </c>
      <c r="B359" s="61" t="s">
        <v>512</v>
      </c>
      <c r="C359" s="35">
        <v>4301011324</v>
      </c>
      <c r="D359" s="388">
        <v>4607091384185</v>
      </c>
      <c r="E359" s="388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117</v>
      </c>
      <c r="L359" s="37" t="s">
        <v>80</v>
      </c>
      <c r="M359" s="37"/>
      <c r="N359" s="36">
        <v>60</v>
      </c>
      <c r="O359" s="5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0"/>
      <c r="Q359" s="390"/>
      <c r="R359" s="390"/>
      <c r="S359" s="391"/>
      <c r="T359" s="38" t="s">
        <v>48</v>
      </c>
      <c r="U359" s="38" t="s">
        <v>48</v>
      </c>
      <c r="V359" s="39" t="s">
        <v>0</v>
      </c>
      <c r="W359" s="57">
        <v>96</v>
      </c>
      <c r="X359" s="54">
        <f>IFERROR(IF(W359="",0,CEILING((W359/$H359),1)*$H359),"")</f>
        <v>96</v>
      </c>
      <c r="Y359" s="40">
        <f>IFERROR(IF(X359=0,"",ROUNDUP(X359/H359,0)*0.02175),"")</f>
        <v>0.17399999999999999</v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99.839999999999989</v>
      </c>
      <c r="BM359" s="77">
        <f>IFERROR(X359*I359/H359,"0")</f>
        <v>99.839999999999989</v>
      </c>
      <c r="BN359" s="77">
        <f>IFERROR(1/J359*(W359/H359),"0")</f>
        <v>0.14285714285714285</v>
      </c>
      <c r="BO359" s="77">
        <f>IFERROR(1/J359*(X359/H359),"0")</f>
        <v>0.14285714285714285</v>
      </c>
    </row>
    <row r="360" spans="1:67" ht="37.5" hidden="1" customHeight="1" x14ac:dyDescent="0.25">
      <c r="A360" s="61" t="s">
        <v>513</v>
      </c>
      <c r="B360" s="61" t="s">
        <v>514</v>
      </c>
      <c r="C360" s="35">
        <v>4301011312</v>
      </c>
      <c r="D360" s="388">
        <v>4607091384192</v>
      </c>
      <c r="E360" s="388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117</v>
      </c>
      <c r="L360" s="37" t="s">
        <v>116</v>
      </c>
      <c r="M360" s="37"/>
      <c r="N360" s="36">
        <v>60</v>
      </c>
      <c r="O360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0"/>
      <c r="Q360" s="390"/>
      <c r="R360" s="390"/>
      <c r="S360" s="391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hidden="1" customHeight="1" x14ac:dyDescent="0.25">
      <c r="A361" s="61" t="s">
        <v>515</v>
      </c>
      <c r="B361" s="61" t="s">
        <v>516</v>
      </c>
      <c r="C361" s="35">
        <v>4301011483</v>
      </c>
      <c r="D361" s="388">
        <v>4680115881907</v>
      </c>
      <c r="E361" s="388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80</v>
      </c>
      <c r="M361" s="37"/>
      <c r="N361" s="36">
        <v>60</v>
      </c>
      <c r="O361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0"/>
      <c r="Q361" s="390"/>
      <c r="R361" s="390"/>
      <c r="S361" s="391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27" hidden="1" customHeight="1" x14ac:dyDescent="0.25">
      <c r="A362" s="61" t="s">
        <v>517</v>
      </c>
      <c r="B362" s="61" t="s">
        <v>518</v>
      </c>
      <c r="C362" s="35">
        <v>4301011655</v>
      </c>
      <c r="D362" s="388">
        <v>4680115883925</v>
      </c>
      <c r="E362" s="388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117</v>
      </c>
      <c r="L362" s="37" t="s">
        <v>80</v>
      </c>
      <c r="M362" s="37"/>
      <c r="N362" s="36">
        <v>60</v>
      </c>
      <c r="O362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0"/>
      <c r="Q362" s="390"/>
      <c r="R362" s="390"/>
      <c r="S362" s="391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4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hidden="1" customHeight="1" x14ac:dyDescent="0.25">
      <c r="A363" s="61" t="s">
        <v>519</v>
      </c>
      <c r="B363" s="61" t="s">
        <v>520</v>
      </c>
      <c r="C363" s="35">
        <v>4301011303</v>
      </c>
      <c r="D363" s="388">
        <v>4607091384680</v>
      </c>
      <c r="E363" s="388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81</v>
      </c>
      <c r="L363" s="37" t="s">
        <v>80</v>
      </c>
      <c r="M363" s="37"/>
      <c r="N363" s="36">
        <v>60</v>
      </c>
      <c r="O363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0"/>
      <c r="Q363" s="390"/>
      <c r="R363" s="390"/>
      <c r="S363" s="391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IFERROR(IF(X363=0,"",ROUNDUP(X363/H363,0)*0.00937),"")</f>
        <v/>
      </c>
      <c r="Z363" s="66" t="s">
        <v>48</v>
      </c>
      <c r="AA363" s="67" t="s">
        <v>48</v>
      </c>
      <c r="AE363" s="77"/>
      <c r="BB363" s="285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x14ac:dyDescent="0.2">
      <c r="A364" s="396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393" t="s">
        <v>43</v>
      </c>
      <c r="P364" s="394"/>
      <c r="Q364" s="394"/>
      <c r="R364" s="394"/>
      <c r="S364" s="394"/>
      <c r="T364" s="394"/>
      <c r="U364" s="395"/>
      <c r="V364" s="41" t="s">
        <v>42</v>
      </c>
      <c r="W364" s="42">
        <f>IFERROR(W359/H359,"0")+IFERROR(W360/H360,"0")+IFERROR(W361/H361,"0")+IFERROR(W362/H362,"0")+IFERROR(W363/H363,"0")</f>
        <v>8</v>
      </c>
      <c r="X364" s="42">
        <f>IFERROR(X359/H359,"0")+IFERROR(X360/H360,"0")+IFERROR(X361/H361,"0")+IFERROR(X362/H362,"0")+IFERROR(X363/H363,"0")</f>
        <v>8</v>
      </c>
      <c r="Y364" s="42">
        <f>IFERROR(IF(Y359="",0,Y359),"0")+IFERROR(IF(Y360="",0,Y360),"0")+IFERROR(IF(Y361="",0,Y361),"0")+IFERROR(IF(Y362="",0,Y362),"0")+IFERROR(IF(Y363="",0,Y363),"0")</f>
        <v>0.17399999999999999</v>
      </c>
      <c r="Z364" s="65"/>
      <c r="AA364" s="65"/>
    </row>
    <row r="365" spans="1:67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393" t="s">
        <v>43</v>
      </c>
      <c r="P365" s="394"/>
      <c r="Q365" s="394"/>
      <c r="R365" s="394"/>
      <c r="S365" s="394"/>
      <c r="T365" s="394"/>
      <c r="U365" s="395"/>
      <c r="V365" s="41" t="s">
        <v>0</v>
      </c>
      <c r="W365" s="42">
        <f>IFERROR(SUM(W359:W363),"0")</f>
        <v>96</v>
      </c>
      <c r="X365" s="42">
        <f>IFERROR(SUM(X359:X363),"0")</f>
        <v>96</v>
      </c>
      <c r="Y365" s="41"/>
      <c r="Z365" s="65"/>
      <c r="AA365" s="65"/>
    </row>
    <row r="366" spans="1:67" ht="14.25" hidden="1" customHeight="1" x14ac:dyDescent="0.25">
      <c r="A366" s="403" t="s">
        <v>77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03"/>
      <c r="Z366" s="64"/>
      <c r="AA366" s="64"/>
    </row>
    <row r="367" spans="1:67" ht="27" hidden="1" customHeight="1" x14ac:dyDescent="0.25">
      <c r="A367" s="61" t="s">
        <v>521</v>
      </c>
      <c r="B367" s="61" t="s">
        <v>522</v>
      </c>
      <c r="C367" s="35">
        <v>4301031139</v>
      </c>
      <c r="D367" s="388">
        <v>4607091384802</v>
      </c>
      <c r="E367" s="388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81</v>
      </c>
      <c r="L367" s="37" t="s">
        <v>80</v>
      </c>
      <c r="M367" s="37"/>
      <c r="N367" s="36">
        <v>35</v>
      </c>
      <c r="O367" s="4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0"/>
      <c r="Q367" s="390"/>
      <c r="R367" s="390"/>
      <c r="S367" s="391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hidden="1" customHeight="1" x14ac:dyDescent="0.25">
      <c r="A368" s="61" t="s">
        <v>523</v>
      </c>
      <c r="B368" s="61" t="s">
        <v>524</v>
      </c>
      <c r="C368" s="35">
        <v>4301031140</v>
      </c>
      <c r="D368" s="388">
        <v>4607091384826</v>
      </c>
      <c r="E368" s="388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84</v>
      </c>
      <c r="L368" s="37" t="s">
        <v>80</v>
      </c>
      <c r="M368" s="37"/>
      <c r="N368" s="36">
        <v>35</v>
      </c>
      <c r="O368" s="5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0"/>
      <c r="Q368" s="390"/>
      <c r="R368" s="390"/>
      <c r="S368" s="391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IFERROR(IF(X368=0,"",ROUNDUP(X368/H368,0)*0.00502),"")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idden="1" x14ac:dyDescent="0.2">
      <c r="A369" s="396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393" t="s">
        <v>43</v>
      </c>
      <c r="P369" s="394"/>
      <c r="Q369" s="394"/>
      <c r="R369" s="394"/>
      <c r="S369" s="394"/>
      <c r="T369" s="394"/>
      <c r="U369" s="395"/>
      <c r="V369" s="41" t="s">
        <v>42</v>
      </c>
      <c r="W369" s="42">
        <f>IFERROR(W367/H367,"0")+IFERROR(W368/H368,"0")</f>
        <v>0</v>
      </c>
      <c r="X369" s="42">
        <f>IFERROR(X367/H367,"0")+IFERROR(X368/H368,"0")</f>
        <v>0</v>
      </c>
      <c r="Y369" s="42">
        <f>IFERROR(IF(Y367="",0,Y367),"0")+IFERROR(IF(Y368="",0,Y368),"0")</f>
        <v>0</v>
      </c>
      <c r="Z369" s="65"/>
      <c r="AA369" s="65"/>
    </row>
    <row r="370" spans="1:67" hidden="1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393" t="s">
        <v>43</v>
      </c>
      <c r="P370" s="394"/>
      <c r="Q370" s="394"/>
      <c r="R370" s="394"/>
      <c r="S370" s="394"/>
      <c r="T370" s="394"/>
      <c r="U370" s="395"/>
      <c r="V370" s="41" t="s">
        <v>0</v>
      </c>
      <c r="W370" s="42">
        <f>IFERROR(SUM(W367:W368),"0")</f>
        <v>0</v>
      </c>
      <c r="X370" s="42">
        <f>IFERROR(SUM(X367:X368),"0")</f>
        <v>0</v>
      </c>
      <c r="Y370" s="41"/>
      <c r="Z370" s="65"/>
      <c r="AA370" s="65"/>
    </row>
    <row r="371" spans="1:67" ht="14.25" hidden="1" customHeight="1" x14ac:dyDescent="0.25">
      <c r="A371" s="403" t="s">
        <v>85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64"/>
      <c r="AA371" s="64"/>
    </row>
    <row r="372" spans="1:67" ht="27" customHeight="1" x14ac:dyDescent="0.25">
      <c r="A372" s="61" t="s">
        <v>525</v>
      </c>
      <c r="B372" s="61" t="s">
        <v>526</v>
      </c>
      <c r="C372" s="35">
        <v>4301051303</v>
      </c>
      <c r="D372" s="388">
        <v>4607091384246</v>
      </c>
      <c r="E372" s="388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117</v>
      </c>
      <c r="L372" s="37" t="s">
        <v>80</v>
      </c>
      <c r="M372" s="37"/>
      <c r="N372" s="36">
        <v>40</v>
      </c>
      <c r="O372" s="4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0"/>
      <c r="Q372" s="390"/>
      <c r="R372" s="390"/>
      <c r="S372" s="391"/>
      <c r="T372" s="38" t="s">
        <v>48</v>
      </c>
      <c r="U372" s="38" t="s">
        <v>48</v>
      </c>
      <c r="V372" s="39" t="s">
        <v>0</v>
      </c>
      <c r="W372" s="57">
        <v>440</v>
      </c>
      <c r="X372" s="54">
        <f>IFERROR(IF(W372="",0,CEILING((W372/$H372),1)*$H372),"")</f>
        <v>444.59999999999997</v>
      </c>
      <c r="Y372" s="40">
        <f>IFERROR(IF(X372=0,"",ROUNDUP(X372/H372,0)*0.02175),"")</f>
        <v>1.2397499999999999</v>
      </c>
      <c r="Z372" s="66" t="s">
        <v>48</v>
      </c>
      <c r="AA372" s="67" t="s">
        <v>48</v>
      </c>
      <c r="AE372" s="77"/>
      <c r="BB372" s="288" t="s">
        <v>67</v>
      </c>
      <c r="BL372" s="77">
        <f>IFERROR(W372*I372/H372,"0")</f>
        <v>471.81538461538469</v>
      </c>
      <c r="BM372" s="77">
        <f>IFERROR(X372*I372/H372,"0")</f>
        <v>476.74799999999999</v>
      </c>
      <c r="BN372" s="77">
        <f>IFERROR(1/J372*(W372/H372),"0")</f>
        <v>1.0073260073260073</v>
      </c>
      <c r="BO372" s="77">
        <f>IFERROR(1/J372*(X372/H372),"0")</f>
        <v>1.0178571428571428</v>
      </c>
    </row>
    <row r="373" spans="1:67" ht="27" hidden="1" customHeight="1" x14ac:dyDescent="0.25">
      <c r="A373" s="61" t="s">
        <v>527</v>
      </c>
      <c r="B373" s="61" t="s">
        <v>528</v>
      </c>
      <c r="C373" s="35">
        <v>4301051445</v>
      </c>
      <c r="D373" s="388">
        <v>4680115881976</v>
      </c>
      <c r="E373" s="388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117</v>
      </c>
      <c r="L373" s="37" t="s">
        <v>80</v>
      </c>
      <c r="M373" s="37"/>
      <c r="N373" s="36">
        <v>40</v>
      </c>
      <c r="O373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0"/>
      <c r="Q373" s="390"/>
      <c r="R373" s="390"/>
      <c r="S373" s="391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hidden="1" customHeight="1" x14ac:dyDescent="0.25">
      <c r="A374" s="61" t="s">
        <v>529</v>
      </c>
      <c r="B374" s="61" t="s">
        <v>530</v>
      </c>
      <c r="C374" s="35">
        <v>4301051297</v>
      </c>
      <c r="D374" s="388">
        <v>4607091384253</v>
      </c>
      <c r="E374" s="388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81</v>
      </c>
      <c r="L374" s="37" t="s">
        <v>80</v>
      </c>
      <c r="M374" s="37"/>
      <c r="N374" s="36">
        <v>40</v>
      </c>
      <c r="O374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0"/>
      <c r="Q374" s="390"/>
      <c r="R374" s="390"/>
      <c r="S374" s="391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hidden="1" customHeight="1" x14ac:dyDescent="0.25">
      <c r="A375" s="61" t="s">
        <v>531</v>
      </c>
      <c r="B375" s="61" t="s">
        <v>532</v>
      </c>
      <c r="C375" s="35">
        <v>4301051444</v>
      </c>
      <c r="D375" s="388">
        <v>4680115881969</v>
      </c>
      <c r="E375" s="388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81</v>
      </c>
      <c r="L375" s="37" t="s">
        <v>80</v>
      </c>
      <c r="M375" s="37"/>
      <c r="N375" s="36">
        <v>40</v>
      </c>
      <c r="O375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0"/>
      <c r="Q375" s="390"/>
      <c r="R375" s="390"/>
      <c r="S375" s="391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1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x14ac:dyDescent="0.2">
      <c r="A376" s="396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393" t="s">
        <v>43</v>
      </c>
      <c r="P376" s="394"/>
      <c r="Q376" s="394"/>
      <c r="R376" s="394"/>
      <c r="S376" s="394"/>
      <c r="T376" s="394"/>
      <c r="U376" s="395"/>
      <c r="V376" s="41" t="s">
        <v>42</v>
      </c>
      <c r="W376" s="42">
        <f>IFERROR(W372/H372,"0")+IFERROR(W373/H373,"0")+IFERROR(W374/H374,"0")+IFERROR(W375/H375,"0")</f>
        <v>56.410256410256409</v>
      </c>
      <c r="X376" s="42">
        <f>IFERROR(X372/H372,"0")+IFERROR(X373/H373,"0")+IFERROR(X374/H374,"0")+IFERROR(X375/H375,"0")</f>
        <v>57</v>
      </c>
      <c r="Y376" s="42">
        <f>IFERROR(IF(Y372="",0,Y372),"0")+IFERROR(IF(Y373="",0,Y373),"0")+IFERROR(IF(Y374="",0,Y374),"0")+IFERROR(IF(Y375="",0,Y375),"0")</f>
        <v>1.2397499999999999</v>
      </c>
      <c r="Z376" s="65"/>
      <c r="AA376" s="65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393" t="s">
        <v>43</v>
      </c>
      <c r="P377" s="394"/>
      <c r="Q377" s="394"/>
      <c r="R377" s="394"/>
      <c r="S377" s="394"/>
      <c r="T377" s="394"/>
      <c r="U377" s="395"/>
      <c r="V377" s="41" t="s">
        <v>0</v>
      </c>
      <c r="W377" s="42">
        <f>IFERROR(SUM(W372:W375),"0")</f>
        <v>440</v>
      </c>
      <c r="X377" s="42">
        <f>IFERROR(SUM(X372:X375),"0")</f>
        <v>444.59999999999997</v>
      </c>
      <c r="Y377" s="41"/>
      <c r="Z377" s="65"/>
      <c r="AA377" s="65"/>
    </row>
    <row r="378" spans="1:67" ht="14.25" hidden="1" customHeight="1" x14ac:dyDescent="0.25">
      <c r="A378" s="403" t="s">
        <v>219</v>
      </c>
      <c r="B378" s="403"/>
      <c r="C378" s="403"/>
      <c r="D378" s="403"/>
      <c r="E378" s="403"/>
      <c r="F378" s="403"/>
      <c r="G378" s="403"/>
      <c r="H378" s="403"/>
      <c r="I378" s="403"/>
      <c r="J378" s="403"/>
      <c r="K378" s="403"/>
      <c r="L378" s="403"/>
      <c r="M378" s="403"/>
      <c r="N378" s="403"/>
      <c r="O378" s="403"/>
      <c r="P378" s="403"/>
      <c r="Q378" s="403"/>
      <c r="R378" s="403"/>
      <c r="S378" s="403"/>
      <c r="T378" s="403"/>
      <c r="U378" s="403"/>
      <c r="V378" s="403"/>
      <c r="W378" s="403"/>
      <c r="X378" s="403"/>
      <c r="Y378" s="403"/>
      <c r="Z378" s="64"/>
      <c r="AA378" s="64"/>
    </row>
    <row r="379" spans="1:67" ht="27" customHeight="1" x14ac:dyDescent="0.25">
      <c r="A379" s="61" t="s">
        <v>533</v>
      </c>
      <c r="B379" s="61" t="s">
        <v>534</v>
      </c>
      <c r="C379" s="35">
        <v>4301060322</v>
      </c>
      <c r="D379" s="388">
        <v>4607091389357</v>
      </c>
      <c r="E379" s="388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117</v>
      </c>
      <c r="L379" s="37" t="s">
        <v>80</v>
      </c>
      <c r="M379" s="37"/>
      <c r="N379" s="36">
        <v>40</v>
      </c>
      <c r="O379" s="4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0"/>
      <c r="Q379" s="390"/>
      <c r="R379" s="390"/>
      <c r="S379" s="391"/>
      <c r="T379" s="38" t="s">
        <v>48</v>
      </c>
      <c r="U379" s="38" t="s">
        <v>48</v>
      </c>
      <c r="V379" s="39" t="s">
        <v>0</v>
      </c>
      <c r="W379" s="57">
        <v>85</v>
      </c>
      <c r="X379" s="54">
        <f>IFERROR(IF(W379="",0,CEILING((W379/$H379),1)*$H379),"")</f>
        <v>85.8</v>
      </c>
      <c r="Y379" s="40">
        <f>IFERROR(IF(X379=0,"",ROUNDUP(X379/H379,0)*0.02175),"")</f>
        <v>0.23924999999999999</v>
      </c>
      <c r="Z379" s="66" t="s">
        <v>48</v>
      </c>
      <c r="AA379" s="67" t="s">
        <v>48</v>
      </c>
      <c r="AE379" s="77"/>
      <c r="BB379" s="292" t="s">
        <v>67</v>
      </c>
      <c r="BL379" s="77">
        <f>IFERROR(W379*I379/H379,"0")</f>
        <v>90.230769230769226</v>
      </c>
      <c r="BM379" s="77">
        <f>IFERROR(X379*I379/H379,"0")</f>
        <v>91.08</v>
      </c>
      <c r="BN379" s="77">
        <f>IFERROR(1/J379*(W379/H379),"0")</f>
        <v>0.1945970695970696</v>
      </c>
      <c r="BO379" s="77">
        <f>IFERROR(1/J379*(X379/H379),"0")</f>
        <v>0.19642857142857142</v>
      </c>
    </row>
    <row r="380" spans="1:67" x14ac:dyDescent="0.2">
      <c r="A380" s="396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393" t="s">
        <v>43</v>
      </c>
      <c r="P380" s="394"/>
      <c r="Q380" s="394"/>
      <c r="R380" s="394"/>
      <c r="S380" s="394"/>
      <c r="T380" s="394"/>
      <c r="U380" s="395"/>
      <c r="V380" s="41" t="s">
        <v>42</v>
      </c>
      <c r="W380" s="42">
        <f>IFERROR(W379/H379,"0")</f>
        <v>10.897435897435898</v>
      </c>
      <c r="X380" s="42">
        <f>IFERROR(X379/H379,"0")</f>
        <v>11</v>
      </c>
      <c r="Y380" s="42">
        <f>IFERROR(IF(Y379="",0,Y379),"0")</f>
        <v>0.23924999999999999</v>
      </c>
      <c r="Z380" s="65"/>
      <c r="AA380" s="65"/>
    </row>
    <row r="381" spans="1:67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393" t="s">
        <v>43</v>
      </c>
      <c r="P381" s="394"/>
      <c r="Q381" s="394"/>
      <c r="R381" s="394"/>
      <c r="S381" s="394"/>
      <c r="T381" s="394"/>
      <c r="U381" s="395"/>
      <c r="V381" s="41" t="s">
        <v>0</v>
      </c>
      <c r="W381" s="42">
        <f>IFERROR(SUM(W379:W379),"0")</f>
        <v>85</v>
      </c>
      <c r="X381" s="42">
        <f>IFERROR(SUM(X379:X379),"0")</f>
        <v>85.8</v>
      </c>
      <c r="Y381" s="41"/>
      <c r="Z381" s="65"/>
      <c r="AA381" s="65"/>
    </row>
    <row r="382" spans="1:67" ht="27.75" hidden="1" customHeight="1" x14ac:dyDescent="0.2">
      <c r="A382" s="431" t="s">
        <v>535</v>
      </c>
      <c r="B382" s="431"/>
      <c r="C382" s="431"/>
      <c r="D382" s="431"/>
      <c r="E382" s="431"/>
      <c r="F382" s="431"/>
      <c r="G382" s="431"/>
      <c r="H382" s="431"/>
      <c r="I382" s="431"/>
      <c r="J382" s="431"/>
      <c r="K382" s="431"/>
      <c r="L382" s="431"/>
      <c r="M382" s="431"/>
      <c r="N382" s="431"/>
      <c r="O382" s="431"/>
      <c r="P382" s="431"/>
      <c r="Q382" s="431"/>
      <c r="R382" s="431"/>
      <c r="S382" s="431"/>
      <c r="T382" s="431"/>
      <c r="U382" s="431"/>
      <c r="V382" s="431"/>
      <c r="W382" s="431"/>
      <c r="X382" s="431"/>
      <c r="Y382" s="431"/>
      <c r="Z382" s="53"/>
      <c r="AA382" s="53"/>
    </row>
    <row r="383" spans="1:67" ht="16.5" hidden="1" customHeight="1" x14ac:dyDescent="0.25">
      <c r="A383" s="432" t="s">
        <v>536</v>
      </c>
      <c r="B383" s="432"/>
      <c r="C383" s="432"/>
      <c r="D383" s="432"/>
      <c r="E383" s="432"/>
      <c r="F383" s="432"/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32"/>
      <c r="W383" s="432"/>
      <c r="X383" s="432"/>
      <c r="Y383" s="432"/>
      <c r="Z383" s="63"/>
      <c r="AA383" s="63"/>
    </row>
    <row r="384" spans="1:67" ht="14.25" hidden="1" customHeight="1" x14ac:dyDescent="0.25">
      <c r="A384" s="403" t="s">
        <v>121</v>
      </c>
      <c r="B384" s="403"/>
      <c r="C384" s="403"/>
      <c r="D384" s="403"/>
      <c r="E384" s="403"/>
      <c r="F384" s="403"/>
      <c r="G384" s="403"/>
      <c r="H384" s="403"/>
      <c r="I384" s="403"/>
      <c r="J384" s="403"/>
      <c r="K384" s="403"/>
      <c r="L384" s="403"/>
      <c r="M384" s="403"/>
      <c r="N384" s="403"/>
      <c r="O384" s="403"/>
      <c r="P384" s="403"/>
      <c r="Q384" s="403"/>
      <c r="R384" s="403"/>
      <c r="S384" s="403"/>
      <c r="T384" s="403"/>
      <c r="U384" s="403"/>
      <c r="V384" s="403"/>
      <c r="W384" s="403"/>
      <c r="X384" s="403"/>
      <c r="Y384" s="403"/>
      <c r="Z384" s="64"/>
      <c r="AA384" s="64"/>
    </row>
    <row r="385" spans="1:67" ht="27" hidden="1" customHeight="1" x14ac:dyDescent="0.25">
      <c r="A385" s="61" t="s">
        <v>537</v>
      </c>
      <c r="B385" s="61" t="s">
        <v>538</v>
      </c>
      <c r="C385" s="35">
        <v>4301011428</v>
      </c>
      <c r="D385" s="388">
        <v>4607091389708</v>
      </c>
      <c r="E385" s="388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116</v>
      </c>
      <c r="M385" s="37"/>
      <c r="N385" s="36">
        <v>50</v>
      </c>
      <c r="O385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0"/>
      <c r="Q385" s="390"/>
      <c r="R385" s="390"/>
      <c r="S385" s="391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t="27" hidden="1" customHeight="1" x14ac:dyDescent="0.25">
      <c r="A386" s="61" t="s">
        <v>539</v>
      </c>
      <c r="B386" s="61" t="s">
        <v>540</v>
      </c>
      <c r="C386" s="35">
        <v>4301011427</v>
      </c>
      <c r="D386" s="388">
        <v>4607091389692</v>
      </c>
      <c r="E386" s="388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81</v>
      </c>
      <c r="L386" s="37" t="s">
        <v>116</v>
      </c>
      <c r="M386" s="37"/>
      <c r="N386" s="36">
        <v>50</v>
      </c>
      <c r="O386" s="4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0"/>
      <c r="Q386" s="390"/>
      <c r="R386" s="390"/>
      <c r="S386" s="391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77"/>
      <c r="BB386" s="294" t="s">
        <v>67</v>
      </c>
      <c r="BL386" s="77">
        <f>IFERROR(W386*I386/H386,"0")</f>
        <v>0</v>
      </c>
      <c r="BM386" s="77">
        <f>IFERROR(X386*I386/H386,"0")</f>
        <v>0</v>
      </c>
      <c r="BN386" s="77">
        <f>IFERROR(1/J386*(W386/H386),"0")</f>
        <v>0</v>
      </c>
      <c r="BO386" s="77">
        <f>IFERROR(1/J386*(X386/H386),"0")</f>
        <v>0</v>
      </c>
    </row>
    <row r="387" spans="1:67" hidden="1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393" t="s">
        <v>43</v>
      </c>
      <c r="P387" s="394"/>
      <c r="Q387" s="394"/>
      <c r="R387" s="394"/>
      <c r="S387" s="394"/>
      <c r="T387" s="394"/>
      <c r="U387" s="395"/>
      <c r="V387" s="41" t="s">
        <v>42</v>
      </c>
      <c r="W387" s="42">
        <f>IFERROR(W385/H385,"0")+IFERROR(W386/H386,"0")</f>
        <v>0</v>
      </c>
      <c r="X387" s="42">
        <f>IFERROR(X385/H385,"0")+IFERROR(X386/H386,"0")</f>
        <v>0</v>
      </c>
      <c r="Y387" s="42">
        <f>IFERROR(IF(Y385="",0,Y385),"0")+IFERROR(IF(Y386="",0,Y386),"0")</f>
        <v>0</v>
      </c>
      <c r="Z387" s="65"/>
      <c r="AA387" s="65"/>
    </row>
    <row r="388" spans="1:67" hidden="1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393" t="s">
        <v>43</v>
      </c>
      <c r="P388" s="394"/>
      <c r="Q388" s="394"/>
      <c r="R388" s="394"/>
      <c r="S388" s="394"/>
      <c r="T388" s="394"/>
      <c r="U388" s="395"/>
      <c r="V388" s="41" t="s">
        <v>0</v>
      </c>
      <c r="W388" s="42">
        <f>IFERROR(SUM(W385:W386),"0")</f>
        <v>0</v>
      </c>
      <c r="X388" s="42">
        <f>IFERROR(SUM(X385:X386),"0")</f>
        <v>0</v>
      </c>
      <c r="Y388" s="41"/>
      <c r="Z388" s="65"/>
      <c r="AA388" s="65"/>
    </row>
    <row r="389" spans="1:67" ht="14.25" hidden="1" customHeight="1" x14ac:dyDescent="0.25">
      <c r="A389" s="403" t="s">
        <v>77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64"/>
      <c r="AA389" s="64"/>
    </row>
    <row r="390" spans="1:67" ht="27" customHeight="1" x14ac:dyDescent="0.25">
      <c r="A390" s="61" t="s">
        <v>541</v>
      </c>
      <c r="B390" s="61" t="s">
        <v>542</v>
      </c>
      <c r="C390" s="35">
        <v>4301031177</v>
      </c>
      <c r="D390" s="388">
        <v>4607091389753</v>
      </c>
      <c r="E390" s="388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45</v>
      </c>
      <c r="O390" s="4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0"/>
      <c r="Q390" s="390"/>
      <c r="R390" s="390"/>
      <c r="S390" s="391"/>
      <c r="T390" s="38" t="s">
        <v>48</v>
      </c>
      <c r="U390" s="38" t="s">
        <v>48</v>
      </c>
      <c r="V390" s="39" t="s">
        <v>0</v>
      </c>
      <c r="W390" s="57">
        <v>110</v>
      </c>
      <c r="X390" s="54">
        <f t="shared" ref="X390:X402" si="76">IFERROR(IF(W390="",0,CEILING((W390/$H390),1)*$H390),"")</f>
        <v>113.4</v>
      </c>
      <c r="Y390" s="40">
        <f>IFERROR(IF(X390=0,"",ROUNDUP(X390/H390,0)*0.00753),"")</f>
        <v>0.20331000000000002</v>
      </c>
      <c r="Z390" s="66" t="s">
        <v>48</v>
      </c>
      <c r="AA390" s="67" t="s">
        <v>48</v>
      </c>
      <c r="AE390" s="77"/>
      <c r="BB390" s="295" t="s">
        <v>67</v>
      </c>
      <c r="BL390" s="77">
        <f t="shared" ref="BL390:BL402" si="77">IFERROR(W390*I390/H390,"0")</f>
        <v>116.0238095238095</v>
      </c>
      <c r="BM390" s="77">
        <f t="shared" ref="BM390:BM402" si="78">IFERROR(X390*I390/H390,"0")</f>
        <v>119.60999999999999</v>
      </c>
      <c r="BN390" s="77">
        <f t="shared" ref="BN390:BN402" si="79">IFERROR(1/J390*(W390/H390),"0")</f>
        <v>0.16788766788766787</v>
      </c>
      <c r="BO390" s="77">
        <f t="shared" ref="BO390:BO402" si="80">IFERROR(1/J390*(X390/H390),"0")</f>
        <v>0.17307692307692307</v>
      </c>
    </row>
    <row r="391" spans="1:67" ht="27" hidden="1" customHeight="1" x14ac:dyDescent="0.25">
      <c r="A391" s="61" t="s">
        <v>543</v>
      </c>
      <c r="B391" s="61" t="s">
        <v>544</v>
      </c>
      <c r="C391" s="35">
        <v>4301031174</v>
      </c>
      <c r="D391" s="388">
        <v>4607091389760</v>
      </c>
      <c r="E391" s="388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4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6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6" t="s">
        <v>67</v>
      </c>
      <c r="BL391" s="77">
        <f t="shared" si="77"/>
        <v>0</v>
      </c>
      <c r="BM391" s="77">
        <f t="shared" si="78"/>
        <v>0</v>
      </c>
      <c r="BN391" s="77">
        <f t="shared" si="79"/>
        <v>0</v>
      </c>
      <c r="BO391" s="77">
        <f t="shared" si="80"/>
        <v>0</v>
      </c>
    </row>
    <row r="392" spans="1:67" ht="27" customHeight="1" x14ac:dyDescent="0.25">
      <c r="A392" s="61" t="s">
        <v>545</v>
      </c>
      <c r="B392" s="61" t="s">
        <v>546</v>
      </c>
      <c r="C392" s="35">
        <v>4301031175</v>
      </c>
      <c r="D392" s="388">
        <v>4607091389746</v>
      </c>
      <c r="E392" s="388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45</v>
      </c>
      <c r="O392" s="4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0"/>
      <c r="Q392" s="390"/>
      <c r="R392" s="390"/>
      <c r="S392" s="391"/>
      <c r="T392" s="38" t="s">
        <v>48</v>
      </c>
      <c r="U392" s="38" t="s">
        <v>48</v>
      </c>
      <c r="V392" s="39" t="s">
        <v>0</v>
      </c>
      <c r="W392" s="57">
        <v>270</v>
      </c>
      <c r="X392" s="54">
        <f t="shared" si="76"/>
        <v>273</v>
      </c>
      <c r="Y392" s="40">
        <f>IFERROR(IF(X392=0,"",ROUNDUP(X392/H392,0)*0.00753),"")</f>
        <v>0.48945</v>
      </c>
      <c r="Z392" s="66" t="s">
        <v>48</v>
      </c>
      <c r="AA392" s="67" t="s">
        <v>48</v>
      </c>
      <c r="AE392" s="77"/>
      <c r="BB392" s="297" t="s">
        <v>67</v>
      </c>
      <c r="BL392" s="77">
        <f t="shared" si="77"/>
        <v>284.78571428571428</v>
      </c>
      <c r="BM392" s="77">
        <f t="shared" si="78"/>
        <v>287.94999999999993</v>
      </c>
      <c r="BN392" s="77">
        <f t="shared" si="79"/>
        <v>0.41208791208791201</v>
      </c>
      <c r="BO392" s="77">
        <f t="shared" si="80"/>
        <v>0.41666666666666663</v>
      </c>
    </row>
    <row r="393" spans="1:67" ht="37.5" hidden="1" customHeight="1" x14ac:dyDescent="0.25">
      <c r="A393" s="61" t="s">
        <v>547</v>
      </c>
      <c r="B393" s="61" t="s">
        <v>548</v>
      </c>
      <c r="C393" s="35">
        <v>4301031236</v>
      </c>
      <c r="D393" s="388">
        <v>4680115882928</v>
      </c>
      <c r="E393" s="388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81</v>
      </c>
      <c r="L393" s="37" t="s">
        <v>80</v>
      </c>
      <c r="M393" s="37"/>
      <c r="N393" s="36">
        <v>35</v>
      </c>
      <c r="O393" s="4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0"/>
      <c r="Q393" s="390"/>
      <c r="R393" s="390"/>
      <c r="S393" s="39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6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77"/>
      <c r="BB393" s="298" t="s">
        <v>67</v>
      </c>
      <c r="BL393" s="77">
        <f t="shared" si="77"/>
        <v>0</v>
      </c>
      <c r="BM393" s="77">
        <f t="shared" si="78"/>
        <v>0</v>
      </c>
      <c r="BN393" s="77">
        <f t="shared" si="79"/>
        <v>0</v>
      </c>
      <c r="BO393" s="77">
        <f t="shared" si="80"/>
        <v>0</v>
      </c>
    </row>
    <row r="394" spans="1:67" ht="27" hidden="1" customHeight="1" x14ac:dyDescent="0.25">
      <c r="A394" s="61" t="s">
        <v>549</v>
      </c>
      <c r="B394" s="61" t="s">
        <v>550</v>
      </c>
      <c r="C394" s="35">
        <v>4301031257</v>
      </c>
      <c r="D394" s="388">
        <v>4680115883147</v>
      </c>
      <c r="E394" s="38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84</v>
      </c>
      <c r="L394" s="37" t="s">
        <v>80</v>
      </c>
      <c r="M394" s="37"/>
      <c r="N394" s="36">
        <v>45</v>
      </c>
      <c r="O394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0"/>
      <c r="Q394" s="390"/>
      <c r="R394" s="390"/>
      <c r="S394" s="39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6"/>
        <v>0</v>
      </c>
      <c r="Y394" s="40" t="str">
        <f t="shared" ref="Y394:Y402" si="81">IFERROR(IF(X394=0,"",ROUNDUP(X394/H394,0)*0.00502),"")</f>
        <v/>
      </c>
      <c r="Z394" s="66" t="s">
        <v>48</v>
      </c>
      <c r="AA394" s="67" t="s">
        <v>48</v>
      </c>
      <c r="AE394" s="77"/>
      <c r="BB394" s="299" t="s">
        <v>67</v>
      </c>
      <c r="BL394" s="77">
        <f t="shared" si="77"/>
        <v>0</v>
      </c>
      <c r="BM394" s="77">
        <f t="shared" si="78"/>
        <v>0</v>
      </c>
      <c r="BN394" s="77">
        <f t="shared" si="79"/>
        <v>0</v>
      </c>
      <c r="BO394" s="77">
        <f t="shared" si="80"/>
        <v>0</v>
      </c>
    </row>
    <row r="395" spans="1:67" ht="27" hidden="1" customHeight="1" x14ac:dyDescent="0.25">
      <c r="A395" s="61" t="s">
        <v>551</v>
      </c>
      <c r="B395" s="61" t="s">
        <v>552</v>
      </c>
      <c r="C395" s="35">
        <v>4301031178</v>
      </c>
      <c r="D395" s="388">
        <v>4607091384338</v>
      </c>
      <c r="E395" s="38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4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0"/>
      <c r="Q395" s="390"/>
      <c r="R395" s="390"/>
      <c r="S395" s="39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 t="shared" si="81"/>
        <v/>
      </c>
      <c r="Z395" s="66" t="s">
        <v>48</v>
      </c>
      <c r="AA395" s="67" t="s">
        <v>48</v>
      </c>
      <c r="AE395" s="77"/>
      <c r="BB395" s="300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37.5" hidden="1" customHeight="1" x14ac:dyDescent="0.25">
      <c r="A396" s="61" t="s">
        <v>553</v>
      </c>
      <c r="B396" s="61" t="s">
        <v>554</v>
      </c>
      <c r="C396" s="35">
        <v>4301031254</v>
      </c>
      <c r="D396" s="388">
        <v>4680115883154</v>
      </c>
      <c r="E396" s="38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45</v>
      </c>
      <c r="O396" s="4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0"/>
      <c r="Q396" s="390"/>
      <c r="R396" s="390"/>
      <c r="S396" s="39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 t="shared" si="81"/>
        <v/>
      </c>
      <c r="Z396" s="66" t="s">
        <v>48</v>
      </c>
      <c r="AA396" s="67" t="s">
        <v>48</v>
      </c>
      <c r="AE396" s="77"/>
      <c r="BB396" s="301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hidden="1" customHeight="1" x14ac:dyDescent="0.25">
      <c r="A397" s="61" t="s">
        <v>555</v>
      </c>
      <c r="B397" s="61" t="s">
        <v>556</v>
      </c>
      <c r="C397" s="35">
        <v>4301031171</v>
      </c>
      <c r="D397" s="388">
        <v>4607091389524</v>
      </c>
      <c r="E397" s="38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0"/>
      <c r="Q397" s="390"/>
      <c r="R397" s="390"/>
      <c r="S397" s="39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 t="shared" si="81"/>
        <v/>
      </c>
      <c r="Z397" s="66" t="s">
        <v>48</v>
      </c>
      <c r="AA397" s="67" t="s">
        <v>48</v>
      </c>
      <c r="AE397" s="77"/>
      <c r="BB397" s="302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hidden="1" customHeight="1" x14ac:dyDescent="0.25">
      <c r="A398" s="61" t="s">
        <v>557</v>
      </c>
      <c r="B398" s="61" t="s">
        <v>558</v>
      </c>
      <c r="C398" s="35">
        <v>4301031258</v>
      </c>
      <c r="D398" s="388">
        <v>4680115883161</v>
      </c>
      <c r="E398" s="38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4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0"/>
      <c r="Q398" s="390"/>
      <c r="R398" s="390"/>
      <c r="S398" s="39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si="81"/>
        <v/>
      </c>
      <c r="Z398" s="66" t="s">
        <v>48</v>
      </c>
      <c r="AA398" s="67" t="s">
        <v>48</v>
      </c>
      <c r="AE398" s="77"/>
      <c r="BB398" s="303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hidden="1" customHeight="1" x14ac:dyDescent="0.25">
      <c r="A399" s="61" t="s">
        <v>559</v>
      </c>
      <c r="B399" s="61" t="s">
        <v>560</v>
      </c>
      <c r="C399" s="35">
        <v>4301031170</v>
      </c>
      <c r="D399" s="388">
        <v>4607091384345</v>
      </c>
      <c r="E399" s="388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0"/>
      <c r="Q399" s="390"/>
      <c r="R399" s="390"/>
      <c r="S399" s="391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4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27" hidden="1" customHeight="1" x14ac:dyDescent="0.25">
      <c r="A400" s="61" t="s">
        <v>561</v>
      </c>
      <c r="B400" s="61" t="s">
        <v>562</v>
      </c>
      <c r="C400" s="35">
        <v>4301031256</v>
      </c>
      <c r="D400" s="388">
        <v>4680115883178</v>
      </c>
      <c r="E400" s="388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0"/>
      <c r="Q400" s="390"/>
      <c r="R400" s="390"/>
      <c r="S400" s="391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27" hidden="1" customHeight="1" x14ac:dyDescent="0.25">
      <c r="A401" s="61" t="s">
        <v>563</v>
      </c>
      <c r="B401" s="61" t="s">
        <v>564</v>
      </c>
      <c r="C401" s="35">
        <v>4301031172</v>
      </c>
      <c r="D401" s="388">
        <v>4607091389531</v>
      </c>
      <c r="E401" s="388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0"/>
      <c r="Q401" s="390"/>
      <c r="R401" s="390"/>
      <c r="S401" s="391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hidden="1" customHeight="1" x14ac:dyDescent="0.25">
      <c r="A402" s="61" t="s">
        <v>565</v>
      </c>
      <c r="B402" s="61" t="s">
        <v>566</v>
      </c>
      <c r="C402" s="35">
        <v>4301031255</v>
      </c>
      <c r="D402" s="388">
        <v>4680115883185</v>
      </c>
      <c r="E402" s="388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0"/>
      <c r="Q402" s="390"/>
      <c r="R402" s="390"/>
      <c r="S402" s="391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393" t="s">
        <v>43</v>
      </c>
      <c r="P403" s="394"/>
      <c r="Q403" s="394"/>
      <c r="R403" s="394"/>
      <c r="S403" s="394"/>
      <c r="T403" s="394"/>
      <c r="U403" s="395"/>
      <c r="V403" s="41" t="s">
        <v>42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90.476190476190467</v>
      </c>
      <c r="X403" s="4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92</v>
      </c>
      <c r="Y403" s="4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0.69276000000000004</v>
      </c>
      <c r="Z403" s="65"/>
      <c r="AA403" s="65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393" t="s">
        <v>43</v>
      </c>
      <c r="P404" s="394"/>
      <c r="Q404" s="394"/>
      <c r="R404" s="394"/>
      <c r="S404" s="394"/>
      <c r="T404" s="394"/>
      <c r="U404" s="395"/>
      <c r="V404" s="41" t="s">
        <v>0</v>
      </c>
      <c r="W404" s="42">
        <f>IFERROR(SUM(W390:W402),"0")</f>
        <v>380</v>
      </c>
      <c r="X404" s="42">
        <f>IFERROR(SUM(X390:X402),"0")</f>
        <v>386.4</v>
      </c>
      <c r="Y404" s="41"/>
      <c r="Z404" s="65"/>
      <c r="AA404" s="65"/>
    </row>
    <row r="405" spans="1:67" ht="14.25" hidden="1" customHeight="1" x14ac:dyDescent="0.25">
      <c r="A405" s="403" t="s">
        <v>85</v>
      </c>
      <c r="B405" s="403"/>
      <c r="C405" s="403"/>
      <c r="D405" s="403"/>
      <c r="E405" s="403"/>
      <c r="F405" s="403"/>
      <c r="G405" s="403"/>
      <c r="H405" s="403"/>
      <c r="I405" s="403"/>
      <c r="J405" s="403"/>
      <c r="K405" s="403"/>
      <c r="L405" s="403"/>
      <c r="M405" s="403"/>
      <c r="N405" s="403"/>
      <c r="O405" s="403"/>
      <c r="P405" s="403"/>
      <c r="Q405" s="403"/>
      <c r="R405" s="403"/>
      <c r="S405" s="403"/>
      <c r="T405" s="403"/>
      <c r="U405" s="403"/>
      <c r="V405" s="403"/>
      <c r="W405" s="403"/>
      <c r="X405" s="403"/>
      <c r="Y405" s="403"/>
      <c r="Z405" s="64"/>
      <c r="AA405" s="64"/>
    </row>
    <row r="406" spans="1:67" ht="27" customHeight="1" x14ac:dyDescent="0.25">
      <c r="A406" s="61" t="s">
        <v>567</v>
      </c>
      <c r="B406" s="61" t="s">
        <v>568</v>
      </c>
      <c r="C406" s="35">
        <v>4301051258</v>
      </c>
      <c r="D406" s="388">
        <v>4607091389685</v>
      </c>
      <c r="E406" s="388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117</v>
      </c>
      <c r="L406" s="37" t="s">
        <v>135</v>
      </c>
      <c r="M406" s="37"/>
      <c r="N406" s="36">
        <v>45</v>
      </c>
      <c r="O406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0"/>
      <c r="Q406" s="390"/>
      <c r="R406" s="390"/>
      <c r="S406" s="391"/>
      <c r="T406" s="38" t="s">
        <v>48</v>
      </c>
      <c r="U406" s="38" t="s">
        <v>48</v>
      </c>
      <c r="V406" s="39" t="s">
        <v>0</v>
      </c>
      <c r="W406" s="57">
        <v>40</v>
      </c>
      <c r="X406" s="54">
        <f>IFERROR(IF(W406="",0,CEILING((W406/$H406),1)*$H406),"")</f>
        <v>46.8</v>
      </c>
      <c r="Y406" s="40">
        <f>IFERROR(IF(X406=0,"",ROUNDUP(X406/H406,0)*0.02175),"")</f>
        <v>0.1305</v>
      </c>
      <c r="Z406" s="66" t="s">
        <v>48</v>
      </c>
      <c r="AA406" s="67" t="s">
        <v>48</v>
      </c>
      <c r="AE406" s="77"/>
      <c r="BB406" s="308" t="s">
        <v>67</v>
      </c>
      <c r="BL406" s="77">
        <f>IFERROR(W406*I406/H406,"0")</f>
        <v>42.800000000000004</v>
      </c>
      <c r="BM406" s="77">
        <f>IFERROR(X406*I406/H406,"0")</f>
        <v>50.075999999999993</v>
      </c>
      <c r="BN406" s="77">
        <f>IFERROR(1/J406*(W406/H406),"0")</f>
        <v>9.1575091575091583E-2</v>
      </c>
      <c r="BO406" s="77">
        <f>IFERROR(1/J406*(X406/H406),"0")</f>
        <v>0.10714285714285714</v>
      </c>
    </row>
    <row r="407" spans="1:67" ht="27" hidden="1" customHeight="1" x14ac:dyDescent="0.25">
      <c r="A407" s="61" t="s">
        <v>569</v>
      </c>
      <c r="B407" s="61" t="s">
        <v>570</v>
      </c>
      <c r="C407" s="35">
        <v>4301051431</v>
      </c>
      <c r="D407" s="388">
        <v>4607091389654</v>
      </c>
      <c r="E407" s="388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81</v>
      </c>
      <c r="L407" s="37" t="s">
        <v>135</v>
      </c>
      <c r="M407" s="37"/>
      <c r="N407" s="36">
        <v>45</v>
      </c>
      <c r="O407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0"/>
      <c r="Q407" s="390"/>
      <c r="R407" s="390"/>
      <c r="S407" s="391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IFERROR(IF(X407=0,"",ROUNDUP(X407/H407,0)*0.00753),"")</f>
        <v/>
      </c>
      <c r="Z407" s="66" t="s">
        <v>48</v>
      </c>
      <c r="AA407" s="67" t="s">
        <v>48</v>
      </c>
      <c r="AE407" s="77"/>
      <c r="BB407" s="309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t="27" hidden="1" customHeight="1" x14ac:dyDescent="0.25">
      <c r="A408" s="61" t="s">
        <v>571</v>
      </c>
      <c r="B408" s="61" t="s">
        <v>572</v>
      </c>
      <c r="C408" s="35">
        <v>4301051284</v>
      </c>
      <c r="D408" s="388">
        <v>4607091384352</v>
      </c>
      <c r="E408" s="388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81</v>
      </c>
      <c r="L408" s="37" t="s">
        <v>135</v>
      </c>
      <c r="M408" s="37"/>
      <c r="N408" s="36">
        <v>45</v>
      </c>
      <c r="O408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0"/>
      <c r="Q408" s="390"/>
      <c r="R408" s="390"/>
      <c r="S408" s="39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IFERROR(IF(X408=0,"",ROUNDUP(X408/H408,0)*0.00937),"")</f>
        <v/>
      </c>
      <c r="Z408" s="66" t="s">
        <v>48</v>
      </c>
      <c r="AA408" s="67" t="s">
        <v>48</v>
      </c>
      <c r="AE408" s="77"/>
      <c r="BB408" s="310" t="s">
        <v>67</v>
      </c>
      <c r="BL408" s="77">
        <f>IFERROR(W408*I408/H408,"0")</f>
        <v>0</v>
      </c>
      <c r="BM408" s="77">
        <f>IFERROR(X408*I408/H408,"0")</f>
        <v>0</v>
      </c>
      <c r="BN408" s="77">
        <f>IFERROR(1/J408*(W408/H408),"0")</f>
        <v>0</v>
      </c>
      <c r="BO408" s="77">
        <f>IFERROR(1/J408*(X408/H408),"0")</f>
        <v>0</v>
      </c>
    </row>
    <row r="409" spans="1:67" x14ac:dyDescent="0.2">
      <c r="A409" s="396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393" t="s">
        <v>43</v>
      </c>
      <c r="P409" s="394"/>
      <c r="Q409" s="394"/>
      <c r="R409" s="394"/>
      <c r="S409" s="394"/>
      <c r="T409" s="394"/>
      <c r="U409" s="395"/>
      <c r="V409" s="41" t="s">
        <v>42</v>
      </c>
      <c r="W409" s="42">
        <f>IFERROR(W406/H406,"0")+IFERROR(W407/H407,"0")+IFERROR(W408/H408,"0")</f>
        <v>5.1282051282051286</v>
      </c>
      <c r="X409" s="42">
        <f>IFERROR(X406/H406,"0")+IFERROR(X407/H407,"0")+IFERROR(X408/H408,"0")</f>
        <v>6</v>
      </c>
      <c r="Y409" s="42">
        <f>IFERROR(IF(Y406="",0,Y406),"0")+IFERROR(IF(Y407="",0,Y407),"0")+IFERROR(IF(Y408="",0,Y408),"0")</f>
        <v>0.1305</v>
      </c>
      <c r="Z409" s="65"/>
      <c r="AA409" s="65"/>
    </row>
    <row r="410" spans="1:67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393" t="s">
        <v>43</v>
      </c>
      <c r="P410" s="394"/>
      <c r="Q410" s="394"/>
      <c r="R410" s="394"/>
      <c r="S410" s="394"/>
      <c r="T410" s="394"/>
      <c r="U410" s="395"/>
      <c r="V410" s="41" t="s">
        <v>0</v>
      </c>
      <c r="W410" s="42">
        <f>IFERROR(SUM(W406:W408),"0")</f>
        <v>40</v>
      </c>
      <c r="X410" s="42">
        <f>IFERROR(SUM(X406:X408),"0")</f>
        <v>46.8</v>
      </c>
      <c r="Y410" s="41"/>
      <c r="Z410" s="65"/>
      <c r="AA410" s="65"/>
    </row>
    <row r="411" spans="1:67" ht="14.25" hidden="1" customHeight="1" x14ac:dyDescent="0.25">
      <c r="A411" s="403" t="s">
        <v>219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64"/>
      <c r="AA411" s="64"/>
    </row>
    <row r="412" spans="1:67" ht="27" hidden="1" customHeight="1" x14ac:dyDescent="0.25">
      <c r="A412" s="61" t="s">
        <v>573</v>
      </c>
      <c r="B412" s="61" t="s">
        <v>574</v>
      </c>
      <c r="C412" s="35">
        <v>4301060352</v>
      </c>
      <c r="D412" s="388">
        <v>4680115881648</v>
      </c>
      <c r="E412" s="388"/>
      <c r="F412" s="60">
        <v>1</v>
      </c>
      <c r="G412" s="36">
        <v>4</v>
      </c>
      <c r="H412" s="60">
        <v>4</v>
      </c>
      <c r="I412" s="60">
        <v>4.4039999999999999</v>
      </c>
      <c r="J412" s="36">
        <v>104</v>
      </c>
      <c r="K412" s="36" t="s">
        <v>117</v>
      </c>
      <c r="L412" s="37" t="s">
        <v>80</v>
      </c>
      <c r="M412" s="37"/>
      <c r="N412" s="36">
        <v>35</v>
      </c>
      <c r="O412" s="4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0"/>
      <c r="Q412" s="390"/>
      <c r="R412" s="390"/>
      <c r="S412" s="39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IFERROR(IF(X412=0,"",ROUNDUP(X412/H412,0)*0.01196),"")</f>
        <v/>
      </c>
      <c r="Z412" s="66" t="s">
        <v>48</v>
      </c>
      <c r="AA412" s="67" t="s">
        <v>48</v>
      </c>
      <c r="AE412" s="77"/>
      <c r="BB412" s="311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idden="1" x14ac:dyDescent="0.2">
      <c r="A413" s="396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393" t="s">
        <v>43</v>
      </c>
      <c r="P413" s="394"/>
      <c r="Q413" s="394"/>
      <c r="R413" s="394"/>
      <c r="S413" s="394"/>
      <c r="T413" s="394"/>
      <c r="U413" s="395"/>
      <c r="V413" s="41" t="s">
        <v>42</v>
      </c>
      <c r="W413" s="42">
        <f>IFERROR(W412/H412,"0")</f>
        <v>0</v>
      </c>
      <c r="X413" s="42">
        <f>IFERROR(X412/H412,"0")</f>
        <v>0</v>
      </c>
      <c r="Y413" s="42">
        <f>IFERROR(IF(Y412="",0,Y412),"0")</f>
        <v>0</v>
      </c>
      <c r="Z413" s="65"/>
      <c r="AA413" s="65"/>
    </row>
    <row r="414" spans="1:67" hidden="1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393" t="s">
        <v>43</v>
      </c>
      <c r="P414" s="394"/>
      <c r="Q414" s="394"/>
      <c r="R414" s="394"/>
      <c r="S414" s="394"/>
      <c r="T414" s="394"/>
      <c r="U414" s="395"/>
      <c r="V414" s="41" t="s">
        <v>0</v>
      </c>
      <c r="W414" s="42">
        <f>IFERROR(SUM(W412:W412),"0")</f>
        <v>0</v>
      </c>
      <c r="X414" s="42">
        <f>IFERROR(SUM(X412:X412),"0")</f>
        <v>0</v>
      </c>
      <c r="Y414" s="41"/>
      <c r="Z414" s="65"/>
      <c r="AA414" s="65"/>
    </row>
    <row r="415" spans="1:67" ht="14.25" hidden="1" customHeight="1" x14ac:dyDescent="0.25">
      <c r="A415" s="403" t="s">
        <v>99</v>
      </c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03"/>
      <c r="P415" s="403"/>
      <c r="Q415" s="403"/>
      <c r="R415" s="403"/>
      <c r="S415" s="403"/>
      <c r="T415" s="403"/>
      <c r="U415" s="403"/>
      <c r="V415" s="403"/>
      <c r="W415" s="403"/>
      <c r="X415" s="403"/>
      <c r="Y415" s="403"/>
      <c r="Z415" s="64"/>
      <c r="AA415" s="64"/>
    </row>
    <row r="416" spans="1:67" ht="27" hidden="1" customHeight="1" x14ac:dyDescent="0.25">
      <c r="A416" s="61" t="s">
        <v>575</v>
      </c>
      <c r="B416" s="61" t="s">
        <v>576</v>
      </c>
      <c r="C416" s="35">
        <v>4301032045</v>
      </c>
      <c r="D416" s="388">
        <v>4680115884335</v>
      </c>
      <c r="E416" s="388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578</v>
      </c>
      <c r="L416" s="37" t="s">
        <v>577</v>
      </c>
      <c r="M416" s="37"/>
      <c r="N416" s="36">
        <v>60</v>
      </c>
      <c r="O416" s="4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0"/>
      <c r="Q416" s="390"/>
      <c r="R416" s="390"/>
      <c r="S416" s="391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2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hidden="1" customHeight="1" x14ac:dyDescent="0.25">
      <c r="A417" s="61" t="s">
        <v>579</v>
      </c>
      <c r="B417" s="61" t="s">
        <v>580</v>
      </c>
      <c r="C417" s="35">
        <v>4301032047</v>
      </c>
      <c r="D417" s="388">
        <v>4680115884342</v>
      </c>
      <c r="E417" s="388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578</v>
      </c>
      <c r="L417" s="37" t="s">
        <v>577</v>
      </c>
      <c r="M417" s="37"/>
      <c r="N417" s="36">
        <v>60</v>
      </c>
      <c r="O417" s="4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0"/>
      <c r="Q417" s="390"/>
      <c r="R417" s="390"/>
      <c r="S417" s="391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3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hidden="1" customHeight="1" x14ac:dyDescent="0.25">
      <c r="A418" s="61" t="s">
        <v>581</v>
      </c>
      <c r="B418" s="61" t="s">
        <v>582</v>
      </c>
      <c r="C418" s="35">
        <v>4301170011</v>
      </c>
      <c r="D418" s="388">
        <v>4680115884113</v>
      </c>
      <c r="E418" s="388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578</v>
      </c>
      <c r="L418" s="37" t="s">
        <v>577</v>
      </c>
      <c r="M418" s="37"/>
      <c r="N418" s="36">
        <v>150</v>
      </c>
      <c r="O418" s="4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0"/>
      <c r="Q418" s="390"/>
      <c r="R418" s="390"/>
      <c r="S418" s="391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14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396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393" t="s">
        <v>43</v>
      </c>
      <c r="P419" s="394"/>
      <c r="Q419" s="394"/>
      <c r="R419" s="394"/>
      <c r="S419" s="394"/>
      <c r="T419" s="394"/>
      <c r="U419" s="395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hidden="1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393" t="s">
        <v>43</v>
      </c>
      <c r="P420" s="394"/>
      <c r="Q420" s="394"/>
      <c r="R420" s="394"/>
      <c r="S420" s="394"/>
      <c r="T420" s="394"/>
      <c r="U420" s="395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hidden="1" customHeight="1" x14ac:dyDescent="0.25">
      <c r="A421" s="432" t="s">
        <v>583</v>
      </c>
      <c r="B421" s="432"/>
      <c r="C421" s="432"/>
      <c r="D421" s="432"/>
      <c r="E421" s="432"/>
      <c r="F421" s="432"/>
      <c r="G421" s="432"/>
      <c r="H421" s="432"/>
      <c r="I421" s="432"/>
      <c r="J421" s="432"/>
      <c r="K421" s="432"/>
      <c r="L421" s="432"/>
      <c r="M421" s="432"/>
      <c r="N421" s="432"/>
      <c r="O421" s="432"/>
      <c r="P421" s="432"/>
      <c r="Q421" s="432"/>
      <c r="R421" s="432"/>
      <c r="S421" s="432"/>
      <c r="T421" s="432"/>
      <c r="U421" s="432"/>
      <c r="V421" s="432"/>
      <c r="W421" s="432"/>
      <c r="X421" s="432"/>
      <c r="Y421" s="432"/>
      <c r="Z421" s="63"/>
      <c r="AA421" s="63"/>
    </row>
    <row r="422" spans="1:67" ht="14.25" hidden="1" customHeight="1" x14ac:dyDescent="0.25">
      <c r="A422" s="403" t="s">
        <v>113</v>
      </c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03"/>
      <c r="P422" s="403"/>
      <c r="Q422" s="403"/>
      <c r="R422" s="403"/>
      <c r="S422" s="403"/>
      <c r="T422" s="403"/>
      <c r="U422" s="403"/>
      <c r="V422" s="403"/>
      <c r="W422" s="403"/>
      <c r="X422" s="403"/>
      <c r="Y422" s="403"/>
      <c r="Z422" s="64"/>
      <c r="AA422" s="64"/>
    </row>
    <row r="423" spans="1:67" ht="27" customHeight="1" x14ac:dyDescent="0.25">
      <c r="A423" s="61" t="s">
        <v>584</v>
      </c>
      <c r="B423" s="61" t="s">
        <v>585</v>
      </c>
      <c r="C423" s="35">
        <v>4301020214</v>
      </c>
      <c r="D423" s="388">
        <v>4607091389388</v>
      </c>
      <c r="E423" s="388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117</v>
      </c>
      <c r="L423" s="37" t="s">
        <v>116</v>
      </c>
      <c r="M423" s="37"/>
      <c r="N423" s="36">
        <v>35</v>
      </c>
      <c r="O423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0"/>
      <c r="Q423" s="390"/>
      <c r="R423" s="390"/>
      <c r="S423" s="391"/>
      <c r="T423" s="38" t="s">
        <v>48</v>
      </c>
      <c r="U423" s="38" t="s">
        <v>48</v>
      </c>
      <c r="V423" s="39" t="s">
        <v>0</v>
      </c>
      <c r="W423" s="57">
        <v>45</v>
      </c>
      <c r="X423" s="54">
        <f>IFERROR(IF(W423="",0,CEILING((W423/$H423),1)*$H423),"")</f>
        <v>46.800000000000004</v>
      </c>
      <c r="Y423" s="40">
        <f>IFERROR(IF(X423=0,"",ROUNDUP(X423/H423,0)*0.01196),"")</f>
        <v>0.10764</v>
      </c>
      <c r="Z423" s="66" t="s">
        <v>48</v>
      </c>
      <c r="AA423" s="67" t="s">
        <v>48</v>
      </c>
      <c r="AE423" s="77"/>
      <c r="BB423" s="315" t="s">
        <v>67</v>
      </c>
      <c r="BL423" s="77">
        <f>IFERROR(W423*I423/H423,"0")</f>
        <v>48.530769230769224</v>
      </c>
      <c r="BM423" s="77">
        <f>IFERROR(X423*I423/H423,"0")</f>
        <v>50.472000000000001</v>
      </c>
      <c r="BN423" s="77">
        <f>IFERROR(1/J423*(W423/H423),"0")</f>
        <v>8.3210059171597628E-2</v>
      </c>
      <c r="BO423" s="77">
        <f>IFERROR(1/J423*(X423/H423),"0")</f>
        <v>8.6538461538461536E-2</v>
      </c>
    </row>
    <row r="424" spans="1:67" ht="27" hidden="1" customHeight="1" x14ac:dyDescent="0.25">
      <c r="A424" s="61" t="s">
        <v>586</v>
      </c>
      <c r="B424" s="61" t="s">
        <v>587</v>
      </c>
      <c r="C424" s="35">
        <v>4301020185</v>
      </c>
      <c r="D424" s="388">
        <v>4607091389364</v>
      </c>
      <c r="E424" s="388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135</v>
      </c>
      <c r="M424" s="37"/>
      <c r="N424" s="36">
        <v>35</v>
      </c>
      <c r="O424" s="4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0"/>
      <c r="Q424" s="390"/>
      <c r="R424" s="390"/>
      <c r="S424" s="391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16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6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393" t="s">
        <v>43</v>
      </c>
      <c r="P425" s="394"/>
      <c r="Q425" s="394"/>
      <c r="R425" s="394"/>
      <c r="S425" s="394"/>
      <c r="T425" s="394"/>
      <c r="U425" s="395"/>
      <c r="V425" s="41" t="s">
        <v>42</v>
      </c>
      <c r="W425" s="42">
        <f>IFERROR(W423/H423,"0")+IFERROR(W424/H424,"0")</f>
        <v>8.6538461538461533</v>
      </c>
      <c r="X425" s="42">
        <f>IFERROR(X423/H423,"0")+IFERROR(X424/H424,"0")</f>
        <v>9</v>
      </c>
      <c r="Y425" s="42">
        <f>IFERROR(IF(Y423="",0,Y423),"0")+IFERROR(IF(Y424="",0,Y424),"0")</f>
        <v>0.10764</v>
      </c>
      <c r="Z425" s="65"/>
      <c r="AA425" s="65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393" t="s">
        <v>43</v>
      </c>
      <c r="P426" s="394"/>
      <c r="Q426" s="394"/>
      <c r="R426" s="394"/>
      <c r="S426" s="394"/>
      <c r="T426" s="394"/>
      <c r="U426" s="395"/>
      <c r="V426" s="41" t="s">
        <v>0</v>
      </c>
      <c r="W426" s="42">
        <f>IFERROR(SUM(W423:W424),"0")</f>
        <v>45</v>
      </c>
      <c r="X426" s="42">
        <f>IFERROR(SUM(X423:X424),"0")</f>
        <v>46.800000000000004</v>
      </c>
      <c r="Y426" s="41"/>
      <c r="Z426" s="65"/>
      <c r="AA426" s="65"/>
    </row>
    <row r="427" spans="1:67" ht="14.25" hidden="1" customHeight="1" x14ac:dyDescent="0.25">
      <c r="A427" s="403" t="s">
        <v>77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64"/>
      <c r="AA427" s="64"/>
    </row>
    <row r="428" spans="1:67" ht="27" customHeight="1" x14ac:dyDescent="0.25">
      <c r="A428" s="61" t="s">
        <v>588</v>
      </c>
      <c r="B428" s="61" t="s">
        <v>589</v>
      </c>
      <c r="C428" s="35">
        <v>4301031212</v>
      </c>
      <c r="D428" s="388">
        <v>4607091389739</v>
      </c>
      <c r="E428" s="388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116</v>
      </c>
      <c r="M428" s="37"/>
      <c r="N428" s="36">
        <v>45</v>
      </c>
      <c r="O428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0"/>
      <c r="Q428" s="390"/>
      <c r="R428" s="390"/>
      <c r="S428" s="391"/>
      <c r="T428" s="38" t="s">
        <v>48</v>
      </c>
      <c r="U428" s="38" t="s">
        <v>48</v>
      </c>
      <c r="V428" s="39" t="s">
        <v>0</v>
      </c>
      <c r="W428" s="57">
        <v>400</v>
      </c>
      <c r="X428" s="54">
        <f t="shared" ref="X428:X434" si="82">IFERROR(IF(W428="",0,CEILING((W428/$H428),1)*$H428),"")</f>
        <v>403.20000000000005</v>
      </c>
      <c r="Y428" s="40">
        <f>IFERROR(IF(X428=0,"",ROUNDUP(X428/H428,0)*0.00753),"")</f>
        <v>0.72287999999999997</v>
      </c>
      <c r="Z428" s="66" t="s">
        <v>48</v>
      </c>
      <c r="AA428" s="67" t="s">
        <v>48</v>
      </c>
      <c r="AE428" s="77"/>
      <c r="BB428" s="317" t="s">
        <v>67</v>
      </c>
      <c r="BL428" s="77">
        <f t="shared" ref="BL428:BL434" si="83">IFERROR(W428*I428/H428,"0")</f>
        <v>421.90476190476187</v>
      </c>
      <c r="BM428" s="77">
        <f t="shared" ref="BM428:BM434" si="84">IFERROR(X428*I428/H428,"0")</f>
        <v>425.28000000000003</v>
      </c>
      <c r="BN428" s="77">
        <f t="shared" ref="BN428:BN434" si="85">IFERROR(1/J428*(W428/H428),"0")</f>
        <v>0.61050061050061055</v>
      </c>
      <c r="BO428" s="77">
        <f t="shared" ref="BO428:BO434" si="86">IFERROR(1/J428*(X428/H428),"0")</f>
        <v>0.61538461538461542</v>
      </c>
    </row>
    <row r="429" spans="1:67" ht="27" hidden="1" customHeight="1" x14ac:dyDescent="0.25">
      <c r="A429" s="61" t="s">
        <v>590</v>
      </c>
      <c r="B429" s="61" t="s">
        <v>591</v>
      </c>
      <c r="C429" s="35">
        <v>4301031247</v>
      </c>
      <c r="D429" s="388">
        <v>4680115883048</v>
      </c>
      <c r="E429" s="388"/>
      <c r="F429" s="60">
        <v>1</v>
      </c>
      <c r="G429" s="36">
        <v>4</v>
      </c>
      <c r="H429" s="60">
        <v>4</v>
      </c>
      <c r="I429" s="60">
        <v>4.21</v>
      </c>
      <c r="J429" s="36">
        <v>120</v>
      </c>
      <c r="K429" s="36" t="s">
        <v>81</v>
      </c>
      <c r="L429" s="37" t="s">
        <v>80</v>
      </c>
      <c r="M429" s="37"/>
      <c r="N429" s="36">
        <v>40</v>
      </c>
      <c r="O429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0"/>
      <c r="Q429" s="390"/>
      <c r="R429" s="390"/>
      <c r="S429" s="39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82"/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18" t="s">
        <v>67</v>
      </c>
      <c r="BL429" s="77">
        <f t="shared" si="83"/>
        <v>0</v>
      </c>
      <c r="BM429" s="77">
        <f t="shared" si="84"/>
        <v>0</v>
      </c>
      <c r="BN429" s="77">
        <f t="shared" si="85"/>
        <v>0</v>
      </c>
      <c r="BO429" s="77">
        <f t="shared" si="86"/>
        <v>0</v>
      </c>
    </row>
    <row r="430" spans="1:67" ht="27" hidden="1" customHeight="1" x14ac:dyDescent="0.25">
      <c r="A430" s="61" t="s">
        <v>592</v>
      </c>
      <c r="B430" s="61" t="s">
        <v>593</v>
      </c>
      <c r="C430" s="35">
        <v>4301031176</v>
      </c>
      <c r="D430" s="388">
        <v>4607091389425</v>
      </c>
      <c r="E430" s="388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45</v>
      </c>
      <c r="O430" s="4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0"/>
      <c r="Q430" s="390"/>
      <c r="R430" s="390"/>
      <c r="S430" s="39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82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9" t="s">
        <v>67</v>
      </c>
      <c r="BL430" s="77">
        <f t="shared" si="83"/>
        <v>0</v>
      </c>
      <c r="BM430" s="77">
        <f t="shared" si="84"/>
        <v>0</v>
      </c>
      <c r="BN430" s="77">
        <f t="shared" si="85"/>
        <v>0</v>
      </c>
      <c r="BO430" s="77">
        <f t="shared" si="86"/>
        <v>0</v>
      </c>
    </row>
    <row r="431" spans="1:67" ht="27" hidden="1" customHeight="1" x14ac:dyDescent="0.25">
      <c r="A431" s="61" t="s">
        <v>594</v>
      </c>
      <c r="B431" s="61" t="s">
        <v>595</v>
      </c>
      <c r="C431" s="35">
        <v>4301031215</v>
      </c>
      <c r="D431" s="388">
        <v>4680115882911</v>
      </c>
      <c r="E431" s="388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4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0"/>
      <c r="Q431" s="390"/>
      <c r="R431" s="390"/>
      <c r="S431" s="391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82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20" t="s">
        <v>67</v>
      </c>
      <c r="BL431" s="77">
        <f t="shared" si="83"/>
        <v>0</v>
      </c>
      <c r="BM431" s="77">
        <f t="shared" si="84"/>
        <v>0</v>
      </c>
      <c r="BN431" s="77">
        <f t="shared" si="85"/>
        <v>0</v>
      </c>
      <c r="BO431" s="77">
        <f t="shared" si="86"/>
        <v>0</v>
      </c>
    </row>
    <row r="432" spans="1:67" ht="27" hidden="1" customHeight="1" x14ac:dyDescent="0.25">
      <c r="A432" s="61" t="s">
        <v>596</v>
      </c>
      <c r="B432" s="61" t="s">
        <v>597</v>
      </c>
      <c r="C432" s="35">
        <v>4301031167</v>
      </c>
      <c r="D432" s="388">
        <v>4680115880771</v>
      </c>
      <c r="E432" s="388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45</v>
      </c>
      <c r="O432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0"/>
      <c r="Q432" s="390"/>
      <c r="R432" s="390"/>
      <c r="S432" s="391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82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21" t="s">
        <v>67</v>
      </c>
      <c r="BL432" s="77">
        <f t="shared" si="83"/>
        <v>0</v>
      </c>
      <c r="BM432" s="77">
        <f t="shared" si="84"/>
        <v>0</v>
      </c>
      <c r="BN432" s="77">
        <f t="shared" si="85"/>
        <v>0</v>
      </c>
      <c r="BO432" s="77">
        <f t="shared" si="86"/>
        <v>0</v>
      </c>
    </row>
    <row r="433" spans="1:67" ht="27" hidden="1" customHeight="1" x14ac:dyDescent="0.25">
      <c r="A433" s="61" t="s">
        <v>598</v>
      </c>
      <c r="B433" s="61" t="s">
        <v>599</v>
      </c>
      <c r="C433" s="35">
        <v>4301031173</v>
      </c>
      <c r="D433" s="388">
        <v>4607091389500</v>
      </c>
      <c r="E433" s="388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0"/>
      <c r="Q433" s="390"/>
      <c r="R433" s="390"/>
      <c r="S433" s="391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2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hidden="1" customHeight="1" x14ac:dyDescent="0.25">
      <c r="A434" s="61" t="s">
        <v>600</v>
      </c>
      <c r="B434" s="61" t="s">
        <v>601</v>
      </c>
      <c r="C434" s="35">
        <v>4301031103</v>
      </c>
      <c r="D434" s="388">
        <v>4680115881983</v>
      </c>
      <c r="E434" s="388"/>
      <c r="F434" s="60">
        <v>0.28000000000000003</v>
      </c>
      <c r="G434" s="36">
        <v>4</v>
      </c>
      <c r="H434" s="60">
        <v>1.1200000000000001</v>
      </c>
      <c r="I434" s="60">
        <v>1.252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0"/>
      <c r="Q434" s="390"/>
      <c r="R434" s="390"/>
      <c r="S434" s="391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3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x14ac:dyDescent="0.2">
      <c r="A435" s="396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393" t="s">
        <v>43</v>
      </c>
      <c r="P435" s="394"/>
      <c r="Q435" s="394"/>
      <c r="R435" s="394"/>
      <c r="S435" s="394"/>
      <c r="T435" s="394"/>
      <c r="U435" s="395"/>
      <c r="V435" s="41" t="s">
        <v>42</v>
      </c>
      <c r="W435" s="42">
        <f>IFERROR(W428/H428,"0")+IFERROR(W429/H429,"0")+IFERROR(W430/H430,"0")+IFERROR(W431/H431,"0")+IFERROR(W432/H432,"0")+IFERROR(W433/H433,"0")+IFERROR(W434/H434,"0")</f>
        <v>95.238095238095241</v>
      </c>
      <c r="X435" s="42">
        <f>IFERROR(X428/H428,"0")+IFERROR(X429/H429,"0")+IFERROR(X430/H430,"0")+IFERROR(X431/H431,"0")+IFERROR(X432/H432,"0")+IFERROR(X433/H433,"0")+IFERROR(X434/H434,"0")</f>
        <v>96</v>
      </c>
      <c r="Y435" s="42">
        <f>IFERROR(IF(Y428="",0,Y428),"0")+IFERROR(IF(Y429="",0,Y429),"0")+IFERROR(IF(Y430="",0,Y430),"0")+IFERROR(IF(Y431="",0,Y431),"0")+IFERROR(IF(Y432="",0,Y432),"0")+IFERROR(IF(Y433="",0,Y433),"0")+IFERROR(IF(Y434="",0,Y434),"0")</f>
        <v>0.72287999999999997</v>
      </c>
      <c r="Z435" s="65"/>
      <c r="AA435" s="65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393" t="s">
        <v>43</v>
      </c>
      <c r="P436" s="394"/>
      <c r="Q436" s="394"/>
      <c r="R436" s="394"/>
      <c r="S436" s="394"/>
      <c r="T436" s="394"/>
      <c r="U436" s="395"/>
      <c r="V436" s="41" t="s">
        <v>0</v>
      </c>
      <c r="W436" s="42">
        <f>IFERROR(SUM(W428:W434),"0")</f>
        <v>400</v>
      </c>
      <c r="X436" s="42">
        <f>IFERROR(SUM(X428:X434),"0")</f>
        <v>403.20000000000005</v>
      </c>
      <c r="Y436" s="41"/>
      <c r="Z436" s="65"/>
      <c r="AA436" s="65"/>
    </row>
    <row r="437" spans="1:67" ht="14.25" hidden="1" customHeight="1" x14ac:dyDescent="0.25">
      <c r="A437" s="403" t="s">
        <v>99</v>
      </c>
      <c r="B437" s="403"/>
      <c r="C437" s="403"/>
      <c r="D437" s="403"/>
      <c r="E437" s="403"/>
      <c r="F437" s="403"/>
      <c r="G437" s="403"/>
      <c r="H437" s="403"/>
      <c r="I437" s="403"/>
      <c r="J437" s="403"/>
      <c r="K437" s="403"/>
      <c r="L437" s="403"/>
      <c r="M437" s="403"/>
      <c r="N437" s="403"/>
      <c r="O437" s="403"/>
      <c r="P437" s="403"/>
      <c r="Q437" s="403"/>
      <c r="R437" s="403"/>
      <c r="S437" s="403"/>
      <c r="T437" s="403"/>
      <c r="U437" s="403"/>
      <c r="V437" s="403"/>
      <c r="W437" s="403"/>
      <c r="X437" s="403"/>
      <c r="Y437" s="403"/>
      <c r="Z437" s="64"/>
      <c r="AA437" s="64"/>
    </row>
    <row r="438" spans="1:67" ht="27" hidden="1" customHeight="1" x14ac:dyDescent="0.25">
      <c r="A438" s="61" t="s">
        <v>602</v>
      </c>
      <c r="B438" s="61" t="s">
        <v>603</v>
      </c>
      <c r="C438" s="35">
        <v>4301032046</v>
      </c>
      <c r="D438" s="388">
        <v>4680115884359</v>
      </c>
      <c r="E438" s="388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578</v>
      </c>
      <c r="L438" s="37" t="s">
        <v>577</v>
      </c>
      <c r="M438" s="37"/>
      <c r="N438" s="36">
        <v>60</v>
      </c>
      <c r="O438" s="4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0"/>
      <c r="Q438" s="390"/>
      <c r="R438" s="390"/>
      <c r="S438" s="391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hidden="1" customHeight="1" x14ac:dyDescent="0.25">
      <c r="A439" s="61" t="s">
        <v>604</v>
      </c>
      <c r="B439" s="61" t="s">
        <v>605</v>
      </c>
      <c r="C439" s="35">
        <v>4301040358</v>
      </c>
      <c r="D439" s="388">
        <v>4680115884571</v>
      </c>
      <c r="E439" s="388"/>
      <c r="F439" s="60">
        <v>0.1</v>
      </c>
      <c r="G439" s="36">
        <v>20</v>
      </c>
      <c r="H439" s="60">
        <v>2</v>
      </c>
      <c r="I439" s="60">
        <v>2.6</v>
      </c>
      <c r="J439" s="36">
        <v>200</v>
      </c>
      <c r="K439" s="36" t="s">
        <v>578</v>
      </c>
      <c r="L439" s="37" t="s">
        <v>577</v>
      </c>
      <c r="M439" s="37"/>
      <c r="N439" s="36">
        <v>60</v>
      </c>
      <c r="O439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0"/>
      <c r="Q439" s="390"/>
      <c r="R439" s="390"/>
      <c r="S439" s="39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2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idden="1" x14ac:dyDescent="0.2">
      <c r="A440" s="396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393" t="s">
        <v>43</v>
      </c>
      <c r="P440" s="394"/>
      <c r="Q440" s="394"/>
      <c r="R440" s="394"/>
      <c r="S440" s="394"/>
      <c r="T440" s="394"/>
      <c r="U440" s="395"/>
      <c r="V440" s="41" t="s">
        <v>42</v>
      </c>
      <c r="W440" s="42">
        <f>IFERROR(W438/H438,"0")+IFERROR(W439/H439,"0")</f>
        <v>0</v>
      </c>
      <c r="X440" s="42">
        <f>IFERROR(X438/H438,"0")+IFERROR(X439/H439,"0")</f>
        <v>0</v>
      </c>
      <c r="Y440" s="42">
        <f>IFERROR(IF(Y438="",0,Y438),"0")+IFERROR(IF(Y439="",0,Y439),"0")</f>
        <v>0</v>
      </c>
      <c r="Z440" s="65"/>
      <c r="AA440" s="65"/>
    </row>
    <row r="441" spans="1:67" hidden="1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393" t="s">
        <v>43</v>
      </c>
      <c r="P441" s="394"/>
      <c r="Q441" s="394"/>
      <c r="R441" s="394"/>
      <c r="S441" s="394"/>
      <c r="T441" s="394"/>
      <c r="U441" s="395"/>
      <c r="V441" s="41" t="s">
        <v>0</v>
      </c>
      <c r="W441" s="42">
        <f>IFERROR(SUM(W438:W439),"0")</f>
        <v>0</v>
      </c>
      <c r="X441" s="42">
        <f>IFERROR(SUM(X438:X439),"0")</f>
        <v>0</v>
      </c>
      <c r="Y441" s="41"/>
      <c r="Z441" s="65"/>
      <c r="AA441" s="65"/>
    </row>
    <row r="442" spans="1:67" ht="14.25" hidden="1" customHeight="1" x14ac:dyDescent="0.25">
      <c r="A442" s="403" t="s">
        <v>606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03"/>
      <c r="Z442" s="64"/>
      <c r="AA442" s="64"/>
    </row>
    <row r="443" spans="1:67" ht="27" hidden="1" customHeight="1" x14ac:dyDescent="0.25">
      <c r="A443" s="61" t="s">
        <v>607</v>
      </c>
      <c r="B443" s="61" t="s">
        <v>608</v>
      </c>
      <c r="C443" s="35">
        <v>4301040357</v>
      </c>
      <c r="D443" s="388">
        <v>4680115884564</v>
      </c>
      <c r="E443" s="38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578</v>
      </c>
      <c r="L443" s="37" t="s">
        <v>577</v>
      </c>
      <c r="M443" s="37"/>
      <c r="N443" s="36">
        <v>60</v>
      </c>
      <c r="O443" s="45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90"/>
      <c r="Q443" s="390"/>
      <c r="R443" s="390"/>
      <c r="S443" s="39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26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idden="1" x14ac:dyDescent="0.2">
      <c r="A444" s="396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393" t="s">
        <v>43</v>
      </c>
      <c r="P444" s="394"/>
      <c r="Q444" s="394"/>
      <c r="R444" s="394"/>
      <c r="S444" s="394"/>
      <c r="T444" s="394"/>
      <c r="U444" s="39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67" hidden="1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393" t="s">
        <v>43</v>
      </c>
      <c r="P445" s="394"/>
      <c r="Q445" s="394"/>
      <c r="R445" s="394"/>
      <c r="S445" s="394"/>
      <c r="T445" s="394"/>
      <c r="U445" s="39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67" ht="16.5" hidden="1" customHeight="1" x14ac:dyDescent="0.25">
      <c r="A446" s="432" t="s">
        <v>609</v>
      </c>
      <c r="B446" s="432"/>
      <c r="C446" s="432"/>
      <c r="D446" s="432"/>
      <c r="E446" s="432"/>
      <c r="F446" s="432"/>
      <c r="G446" s="432"/>
      <c r="H446" s="432"/>
      <c r="I446" s="432"/>
      <c r="J446" s="432"/>
      <c r="K446" s="432"/>
      <c r="L446" s="432"/>
      <c r="M446" s="432"/>
      <c r="N446" s="432"/>
      <c r="O446" s="432"/>
      <c r="P446" s="432"/>
      <c r="Q446" s="432"/>
      <c r="R446" s="432"/>
      <c r="S446" s="432"/>
      <c r="T446" s="432"/>
      <c r="U446" s="432"/>
      <c r="V446" s="432"/>
      <c r="W446" s="432"/>
      <c r="X446" s="432"/>
      <c r="Y446" s="432"/>
      <c r="Z446" s="63"/>
      <c r="AA446" s="63"/>
    </row>
    <row r="447" spans="1:67" ht="14.25" hidden="1" customHeight="1" x14ac:dyDescent="0.25">
      <c r="A447" s="403" t="s">
        <v>77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64"/>
      <c r="AA447" s="64"/>
    </row>
    <row r="448" spans="1:67" ht="27" hidden="1" customHeight="1" x14ac:dyDescent="0.25">
      <c r="A448" s="61" t="s">
        <v>610</v>
      </c>
      <c r="B448" s="61" t="s">
        <v>611</v>
      </c>
      <c r="C448" s="35">
        <v>4301031294</v>
      </c>
      <c r="D448" s="388">
        <v>4680115885189</v>
      </c>
      <c r="E448" s="38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84</v>
      </c>
      <c r="L448" s="37" t="s">
        <v>80</v>
      </c>
      <c r="M448" s="37"/>
      <c r="N448" s="36">
        <v>40</v>
      </c>
      <c r="O448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90"/>
      <c r="Q448" s="390"/>
      <c r="R448" s="390"/>
      <c r="S448" s="39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48</v>
      </c>
      <c r="AE448" s="77"/>
      <c r="BB448" s="327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t="27" hidden="1" customHeight="1" x14ac:dyDescent="0.25">
      <c r="A449" s="61" t="s">
        <v>612</v>
      </c>
      <c r="B449" s="61" t="s">
        <v>613</v>
      </c>
      <c r="C449" s="35">
        <v>4301031293</v>
      </c>
      <c r="D449" s="388">
        <v>4680115885172</v>
      </c>
      <c r="E449" s="38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84</v>
      </c>
      <c r="L449" s="37" t="s">
        <v>80</v>
      </c>
      <c r="M449" s="37"/>
      <c r="N449" s="36">
        <v>40</v>
      </c>
      <c r="O449" s="4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90"/>
      <c r="Q449" s="390"/>
      <c r="R449" s="390"/>
      <c r="S449" s="39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48</v>
      </c>
      <c r="AE449" s="77"/>
      <c r="BB449" s="328" t="s">
        <v>67</v>
      </c>
      <c r="BL449" s="77">
        <f>IFERROR(W449*I449/H449,"0")</f>
        <v>0</v>
      </c>
      <c r="BM449" s="77">
        <f>IFERROR(X449*I449/H449,"0")</f>
        <v>0</v>
      </c>
      <c r="BN449" s="77">
        <f>IFERROR(1/J449*(W449/H449),"0")</f>
        <v>0</v>
      </c>
      <c r="BO449" s="77">
        <f>IFERROR(1/J449*(X449/H449),"0")</f>
        <v>0</v>
      </c>
    </row>
    <row r="450" spans="1:67" ht="27" hidden="1" customHeight="1" x14ac:dyDescent="0.25">
      <c r="A450" s="61" t="s">
        <v>614</v>
      </c>
      <c r="B450" s="61" t="s">
        <v>615</v>
      </c>
      <c r="C450" s="35">
        <v>4301031291</v>
      </c>
      <c r="D450" s="388">
        <v>4680115885110</v>
      </c>
      <c r="E450" s="388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84</v>
      </c>
      <c r="L450" s="37" t="s">
        <v>80</v>
      </c>
      <c r="M450" s="37"/>
      <c r="N450" s="36">
        <v>35</v>
      </c>
      <c r="O450" s="4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90"/>
      <c r="Q450" s="390"/>
      <c r="R450" s="390"/>
      <c r="S450" s="39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48</v>
      </c>
      <c r="AE450" s="77"/>
      <c r="BB450" s="329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hidden="1" x14ac:dyDescent="0.2">
      <c r="A451" s="396"/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7"/>
      <c r="O451" s="393" t="s">
        <v>43</v>
      </c>
      <c r="P451" s="394"/>
      <c r="Q451" s="394"/>
      <c r="R451" s="394"/>
      <c r="S451" s="394"/>
      <c r="T451" s="394"/>
      <c r="U451" s="395"/>
      <c r="V451" s="41" t="s">
        <v>42</v>
      </c>
      <c r="W451" s="42">
        <f>IFERROR(W448/H448,"0")+IFERROR(W449/H449,"0")+IFERROR(W450/H450,"0")</f>
        <v>0</v>
      </c>
      <c r="X451" s="42">
        <f>IFERROR(X448/H448,"0")+IFERROR(X449/H449,"0")+IFERROR(X450/H450,"0")</f>
        <v>0</v>
      </c>
      <c r="Y451" s="42">
        <f>IFERROR(IF(Y448="",0,Y448),"0")+IFERROR(IF(Y449="",0,Y449),"0")+IFERROR(IF(Y450="",0,Y450),"0")</f>
        <v>0</v>
      </c>
      <c r="Z451" s="65"/>
      <c r="AA451" s="65"/>
    </row>
    <row r="452" spans="1:67" hidden="1" x14ac:dyDescent="0.2">
      <c r="A452" s="396"/>
      <c r="B452" s="396"/>
      <c r="C452" s="396"/>
      <c r="D452" s="396"/>
      <c r="E452" s="396"/>
      <c r="F452" s="396"/>
      <c r="G452" s="396"/>
      <c r="H452" s="396"/>
      <c r="I452" s="396"/>
      <c r="J452" s="396"/>
      <c r="K452" s="396"/>
      <c r="L452" s="396"/>
      <c r="M452" s="396"/>
      <c r="N452" s="397"/>
      <c r="O452" s="393" t="s">
        <v>43</v>
      </c>
      <c r="P452" s="394"/>
      <c r="Q452" s="394"/>
      <c r="R452" s="394"/>
      <c r="S452" s="394"/>
      <c r="T452" s="394"/>
      <c r="U452" s="395"/>
      <c r="V452" s="41" t="s">
        <v>0</v>
      </c>
      <c r="W452" s="42">
        <f>IFERROR(SUM(W448:W450),"0")</f>
        <v>0</v>
      </c>
      <c r="X452" s="42">
        <f>IFERROR(SUM(X448:X450),"0")</f>
        <v>0</v>
      </c>
      <c r="Y452" s="41"/>
      <c r="Z452" s="65"/>
      <c r="AA452" s="65"/>
    </row>
    <row r="453" spans="1:67" ht="16.5" hidden="1" customHeight="1" x14ac:dyDescent="0.25">
      <c r="A453" s="432" t="s">
        <v>616</v>
      </c>
      <c r="B453" s="432"/>
      <c r="C453" s="432"/>
      <c r="D453" s="432"/>
      <c r="E453" s="432"/>
      <c r="F453" s="432"/>
      <c r="G453" s="432"/>
      <c r="H453" s="432"/>
      <c r="I453" s="432"/>
      <c r="J453" s="432"/>
      <c r="K453" s="432"/>
      <c r="L453" s="432"/>
      <c r="M453" s="432"/>
      <c r="N453" s="432"/>
      <c r="O453" s="432"/>
      <c r="P453" s="432"/>
      <c r="Q453" s="432"/>
      <c r="R453" s="432"/>
      <c r="S453" s="432"/>
      <c r="T453" s="432"/>
      <c r="U453" s="432"/>
      <c r="V453" s="432"/>
      <c r="W453" s="432"/>
      <c r="X453" s="432"/>
      <c r="Y453" s="432"/>
      <c r="Z453" s="63"/>
      <c r="AA453" s="63"/>
    </row>
    <row r="454" spans="1:67" ht="14.25" hidden="1" customHeight="1" x14ac:dyDescent="0.25">
      <c r="A454" s="403" t="s">
        <v>77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64"/>
      <c r="AA454" s="64"/>
    </row>
    <row r="455" spans="1:67" ht="27" hidden="1" customHeight="1" x14ac:dyDescent="0.25">
      <c r="A455" s="61" t="s">
        <v>617</v>
      </c>
      <c r="B455" s="61" t="s">
        <v>618</v>
      </c>
      <c r="C455" s="35">
        <v>4301031261</v>
      </c>
      <c r="D455" s="388">
        <v>4680115885103</v>
      </c>
      <c r="E455" s="388"/>
      <c r="F455" s="60">
        <v>0.27</v>
      </c>
      <c r="G455" s="36">
        <v>6</v>
      </c>
      <c r="H455" s="60">
        <v>1.62</v>
      </c>
      <c r="I455" s="60">
        <v>1.82</v>
      </c>
      <c r="J455" s="36">
        <v>156</v>
      </c>
      <c r="K455" s="36" t="s">
        <v>81</v>
      </c>
      <c r="L455" s="37" t="s">
        <v>80</v>
      </c>
      <c r="M455" s="37"/>
      <c r="N455" s="36">
        <v>40</v>
      </c>
      <c r="O455" s="4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90"/>
      <c r="Q455" s="390"/>
      <c r="R455" s="390"/>
      <c r="S455" s="391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IFERROR(IF(X455=0,"",ROUNDUP(X455/H455,0)*0.00753),"")</f>
        <v/>
      </c>
      <c r="Z455" s="66" t="s">
        <v>48</v>
      </c>
      <c r="AA455" s="67" t="s">
        <v>619</v>
      </c>
      <c r="AE455" s="77"/>
      <c r="BB455" s="330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idden="1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393" t="s">
        <v>43</v>
      </c>
      <c r="P456" s="394"/>
      <c r="Q456" s="394"/>
      <c r="R456" s="394"/>
      <c r="S456" s="394"/>
      <c r="T456" s="394"/>
      <c r="U456" s="395"/>
      <c r="V456" s="41" t="s">
        <v>42</v>
      </c>
      <c r="W456" s="42">
        <f>IFERROR(W455/H455,"0")</f>
        <v>0</v>
      </c>
      <c r="X456" s="42">
        <f>IFERROR(X455/H455,"0")</f>
        <v>0</v>
      </c>
      <c r="Y456" s="42">
        <f>IFERROR(IF(Y455="",0,Y455),"0")</f>
        <v>0</v>
      </c>
      <c r="Z456" s="65"/>
      <c r="AA456" s="65"/>
    </row>
    <row r="457" spans="1:67" hidden="1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7"/>
      <c r="O457" s="393" t="s">
        <v>43</v>
      </c>
      <c r="P457" s="394"/>
      <c r="Q457" s="394"/>
      <c r="R457" s="394"/>
      <c r="S457" s="394"/>
      <c r="T457" s="394"/>
      <c r="U457" s="395"/>
      <c r="V457" s="41" t="s">
        <v>0</v>
      </c>
      <c r="W457" s="42">
        <f>IFERROR(SUM(W455:W455),"0")</f>
        <v>0</v>
      </c>
      <c r="X457" s="42">
        <f>IFERROR(SUM(X455:X455),"0")</f>
        <v>0</v>
      </c>
      <c r="Y457" s="41"/>
      <c r="Z457" s="65"/>
      <c r="AA457" s="65"/>
    </row>
    <row r="458" spans="1:67" ht="27.75" hidden="1" customHeight="1" x14ac:dyDescent="0.2">
      <c r="A458" s="431" t="s">
        <v>620</v>
      </c>
      <c r="B458" s="431"/>
      <c r="C458" s="431"/>
      <c r="D458" s="431"/>
      <c r="E458" s="431"/>
      <c r="F458" s="431"/>
      <c r="G458" s="431"/>
      <c r="H458" s="431"/>
      <c r="I458" s="431"/>
      <c r="J458" s="431"/>
      <c r="K458" s="431"/>
      <c r="L458" s="431"/>
      <c r="M458" s="431"/>
      <c r="N458" s="431"/>
      <c r="O458" s="431"/>
      <c r="P458" s="431"/>
      <c r="Q458" s="431"/>
      <c r="R458" s="431"/>
      <c r="S458" s="431"/>
      <c r="T458" s="431"/>
      <c r="U458" s="431"/>
      <c r="V458" s="431"/>
      <c r="W458" s="431"/>
      <c r="X458" s="431"/>
      <c r="Y458" s="431"/>
      <c r="Z458" s="53"/>
      <c r="AA458" s="53"/>
    </row>
    <row r="459" spans="1:67" ht="16.5" hidden="1" customHeight="1" x14ac:dyDescent="0.25">
      <c r="A459" s="432" t="s">
        <v>620</v>
      </c>
      <c r="B459" s="432"/>
      <c r="C459" s="432"/>
      <c r="D459" s="432"/>
      <c r="E459" s="432"/>
      <c r="F459" s="432"/>
      <c r="G459" s="432"/>
      <c r="H459" s="432"/>
      <c r="I459" s="432"/>
      <c r="J459" s="432"/>
      <c r="K459" s="432"/>
      <c r="L459" s="432"/>
      <c r="M459" s="432"/>
      <c r="N459" s="432"/>
      <c r="O459" s="432"/>
      <c r="P459" s="432"/>
      <c r="Q459" s="432"/>
      <c r="R459" s="432"/>
      <c r="S459" s="432"/>
      <c r="T459" s="432"/>
      <c r="U459" s="432"/>
      <c r="V459" s="432"/>
      <c r="W459" s="432"/>
      <c r="X459" s="432"/>
      <c r="Y459" s="432"/>
      <c r="Z459" s="63"/>
      <c r="AA459" s="63"/>
    </row>
    <row r="460" spans="1:67" ht="14.25" hidden="1" customHeight="1" x14ac:dyDescent="0.25">
      <c r="A460" s="403" t="s">
        <v>121</v>
      </c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03"/>
      <c r="O460" s="403"/>
      <c r="P460" s="403"/>
      <c r="Q460" s="403"/>
      <c r="R460" s="403"/>
      <c r="S460" s="403"/>
      <c r="T460" s="403"/>
      <c r="U460" s="403"/>
      <c r="V460" s="403"/>
      <c r="W460" s="403"/>
      <c r="X460" s="403"/>
      <c r="Y460" s="403"/>
      <c r="Z460" s="64"/>
      <c r="AA460" s="64"/>
    </row>
    <row r="461" spans="1:67" ht="27" hidden="1" customHeight="1" x14ac:dyDescent="0.25">
      <c r="A461" s="61" t="s">
        <v>621</v>
      </c>
      <c r="B461" s="61" t="s">
        <v>622</v>
      </c>
      <c r="C461" s="35">
        <v>4301011795</v>
      </c>
      <c r="D461" s="388">
        <v>4607091389067</v>
      </c>
      <c r="E461" s="38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117</v>
      </c>
      <c r="L461" s="37" t="s">
        <v>116</v>
      </c>
      <c r="M461" s="37"/>
      <c r="N461" s="36">
        <v>60</v>
      </c>
      <c r="O461" s="4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90"/>
      <c r="Q461" s="390"/>
      <c r="R461" s="390"/>
      <c r="S461" s="391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ref="X461:X472" si="87">IFERROR(IF(W461="",0,CEILING((W461/$H461),1)*$H461),"")</f>
        <v>0</v>
      </c>
      <c r="Y461" s="40" t="str">
        <f t="shared" ref="Y461:Y467" si="88">IFERROR(IF(X461=0,"",ROUNDUP(X461/H461,0)*0.01196),"")</f>
        <v/>
      </c>
      <c r="Z461" s="66" t="s">
        <v>48</v>
      </c>
      <c r="AA461" s="67" t="s">
        <v>48</v>
      </c>
      <c r="AE461" s="77"/>
      <c r="BB461" s="331" t="s">
        <v>67</v>
      </c>
      <c r="BL461" s="77">
        <f t="shared" ref="BL461:BL472" si="89">IFERROR(W461*I461/H461,"0")</f>
        <v>0</v>
      </c>
      <c r="BM461" s="77">
        <f t="shared" ref="BM461:BM472" si="90">IFERROR(X461*I461/H461,"0")</f>
        <v>0</v>
      </c>
      <c r="BN461" s="77">
        <f t="shared" ref="BN461:BN472" si="91">IFERROR(1/J461*(W461/H461),"0")</f>
        <v>0</v>
      </c>
      <c r="BO461" s="77">
        <f t="shared" ref="BO461:BO472" si="92">IFERROR(1/J461*(X461/H461),"0")</f>
        <v>0</v>
      </c>
    </row>
    <row r="462" spans="1:67" ht="27" hidden="1" customHeight="1" x14ac:dyDescent="0.25">
      <c r="A462" s="61" t="s">
        <v>623</v>
      </c>
      <c r="B462" s="61" t="s">
        <v>624</v>
      </c>
      <c r="C462" s="35">
        <v>4301011376</v>
      </c>
      <c r="D462" s="388">
        <v>4680115885226</v>
      </c>
      <c r="E462" s="388"/>
      <c r="F462" s="60">
        <v>0.85</v>
      </c>
      <c r="G462" s="36">
        <v>6</v>
      </c>
      <c r="H462" s="60">
        <v>5.0999999999999996</v>
      </c>
      <c r="I462" s="60">
        <v>5.46</v>
      </c>
      <c r="J462" s="36">
        <v>104</v>
      </c>
      <c r="K462" s="36" t="s">
        <v>117</v>
      </c>
      <c r="L462" s="37" t="s">
        <v>135</v>
      </c>
      <c r="M462" s="37"/>
      <c r="N462" s="36">
        <v>60</v>
      </c>
      <c r="O462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90"/>
      <c r="Q462" s="390"/>
      <c r="R462" s="390"/>
      <c r="S462" s="39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7"/>
        <v>0</v>
      </c>
      <c r="Y462" s="40" t="str">
        <f t="shared" si="88"/>
        <v/>
      </c>
      <c r="Z462" s="66" t="s">
        <v>48</v>
      </c>
      <c r="AA462" s="67" t="s">
        <v>48</v>
      </c>
      <c r="AE462" s="77"/>
      <c r="BB462" s="332" t="s">
        <v>67</v>
      </c>
      <c r="BL462" s="77">
        <f t="shared" si="89"/>
        <v>0</v>
      </c>
      <c r="BM462" s="77">
        <f t="shared" si="90"/>
        <v>0</v>
      </c>
      <c r="BN462" s="77">
        <f t="shared" si="91"/>
        <v>0</v>
      </c>
      <c r="BO462" s="77">
        <f t="shared" si="92"/>
        <v>0</v>
      </c>
    </row>
    <row r="463" spans="1:67" ht="27" customHeight="1" x14ac:dyDescent="0.25">
      <c r="A463" s="61" t="s">
        <v>625</v>
      </c>
      <c r="B463" s="61" t="s">
        <v>626</v>
      </c>
      <c r="C463" s="35">
        <v>4301011779</v>
      </c>
      <c r="D463" s="388">
        <v>4607091383522</v>
      </c>
      <c r="E463" s="388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117</v>
      </c>
      <c r="L463" s="37" t="s">
        <v>116</v>
      </c>
      <c r="M463" s="37"/>
      <c r="N463" s="36">
        <v>60</v>
      </c>
      <c r="O463" s="45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90"/>
      <c r="Q463" s="390"/>
      <c r="R463" s="390"/>
      <c r="S463" s="391"/>
      <c r="T463" s="38" t="s">
        <v>48</v>
      </c>
      <c r="U463" s="38" t="s">
        <v>48</v>
      </c>
      <c r="V463" s="39" t="s">
        <v>0</v>
      </c>
      <c r="W463" s="57">
        <v>680</v>
      </c>
      <c r="X463" s="54">
        <f t="shared" si="87"/>
        <v>681.12</v>
      </c>
      <c r="Y463" s="40">
        <f t="shared" si="88"/>
        <v>1.54284</v>
      </c>
      <c r="Z463" s="66" t="s">
        <v>48</v>
      </c>
      <c r="AA463" s="67" t="s">
        <v>48</v>
      </c>
      <c r="AE463" s="77"/>
      <c r="BB463" s="333" t="s">
        <v>67</v>
      </c>
      <c r="BL463" s="77">
        <f t="shared" si="89"/>
        <v>726.36363636363626</v>
      </c>
      <c r="BM463" s="77">
        <f t="shared" si="90"/>
        <v>727.56</v>
      </c>
      <c r="BN463" s="77">
        <f t="shared" si="91"/>
        <v>1.2383449883449884</v>
      </c>
      <c r="BO463" s="77">
        <f t="shared" si="92"/>
        <v>1.2403846153846154</v>
      </c>
    </row>
    <row r="464" spans="1:67" ht="27" hidden="1" customHeight="1" x14ac:dyDescent="0.25">
      <c r="A464" s="61" t="s">
        <v>627</v>
      </c>
      <c r="B464" s="61" t="s">
        <v>628</v>
      </c>
      <c r="C464" s="35">
        <v>4301011785</v>
      </c>
      <c r="D464" s="388">
        <v>4607091384437</v>
      </c>
      <c r="E464" s="388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117</v>
      </c>
      <c r="L464" s="37" t="s">
        <v>116</v>
      </c>
      <c r="M464" s="37"/>
      <c r="N464" s="36">
        <v>60</v>
      </c>
      <c r="O464" s="4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90"/>
      <c r="Q464" s="390"/>
      <c r="R464" s="390"/>
      <c r="S464" s="39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7"/>
        <v>0</v>
      </c>
      <c r="Y464" s="40" t="str">
        <f t="shared" si="88"/>
        <v/>
      </c>
      <c r="Z464" s="66" t="s">
        <v>48</v>
      </c>
      <c r="AA464" s="67" t="s">
        <v>48</v>
      </c>
      <c r="AE464" s="77"/>
      <c r="BB464" s="334" t="s">
        <v>67</v>
      </c>
      <c r="BL464" s="77">
        <f t="shared" si="89"/>
        <v>0</v>
      </c>
      <c r="BM464" s="77">
        <f t="shared" si="90"/>
        <v>0</v>
      </c>
      <c r="BN464" s="77">
        <f t="shared" si="91"/>
        <v>0</v>
      </c>
      <c r="BO464" s="77">
        <f t="shared" si="92"/>
        <v>0</v>
      </c>
    </row>
    <row r="465" spans="1:67" ht="16.5" hidden="1" customHeight="1" x14ac:dyDescent="0.25">
      <c r="A465" s="61" t="s">
        <v>629</v>
      </c>
      <c r="B465" s="61" t="s">
        <v>630</v>
      </c>
      <c r="C465" s="35">
        <v>4301011774</v>
      </c>
      <c r="D465" s="388">
        <v>4680115884502</v>
      </c>
      <c r="E465" s="388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117</v>
      </c>
      <c r="L465" s="37" t="s">
        <v>116</v>
      </c>
      <c r="M465" s="37"/>
      <c r="N465" s="36">
        <v>60</v>
      </c>
      <c r="O465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90"/>
      <c r="Q465" s="390"/>
      <c r="R465" s="390"/>
      <c r="S465" s="39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7"/>
        <v>0</v>
      </c>
      <c r="Y465" s="40" t="str">
        <f t="shared" si="88"/>
        <v/>
      </c>
      <c r="Z465" s="66" t="s">
        <v>48</v>
      </c>
      <c r="AA465" s="67" t="s">
        <v>48</v>
      </c>
      <c r="AE465" s="77"/>
      <c r="BB465" s="335" t="s">
        <v>67</v>
      </c>
      <c r="BL465" s="77">
        <f t="shared" si="89"/>
        <v>0</v>
      </c>
      <c r="BM465" s="77">
        <f t="shared" si="90"/>
        <v>0</v>
      </c>
      <c r="BN465" s="77">
        <f t="shared" si="91"/>
        <v>0</v>
      </c>
      <c r="BO465" s="77">
        <f t="shared" si="92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4301011771</v>
      </c>
      <c r="D466" s="388">
        <v>4607091389104</v>
      </c>
      <c r="E466" s="388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7"/>
      <c r="N466" s="36">
        <v>60</v>
      </c>
      <c r="O466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90"/>
      <c r="Q466" s="390"/>
      <c r="R466" s="390"/>
      <c r="S466" s="391"/>
      <c r="T466" s="38" t="s">
        <v>48</v>
      </c>
      <c r="U466" s="38" t="s">
        <v>48</v>
      </c>
      <c r="V466" s="39" t="s">
        <v>0</v>
      </c>
      <c r="W466" s="57">
        <v>340</v>
      </c>
      <c r="X466" s="54">
        <f t="shared" si="87"/>
        <v>343.2</v>
      </c>
      <c r="Y466" s="40">
        <f t="shared" si="88"/>
        <v>0.77739999999999998</v>
      </c>
      <c r="Z466" s="66" t="s">
        <v>48</v>
      </c>
      <c r="AA466" s="67" t="s">
        <v>48</v>
      </c>
      <c r="AE466" s="77"/>
      <c r="BB466" s="336" t="s">
        <v>67</v>
      </c>
      <c r="BL466" s="77">
        <f t="shared" si="89"/>
        <v>363.18181818181813</v>
      </c>
      <c r="BM466" s="77">
        <f t="shared" si="90"/>
        <v>366.59999999999997</v>
      </c>
      <c r="BN466" s="77">
        <f t="shared" si="91"/>
        <v>0.6191724941724942</v>
      </c>
      <c r="BO466" s="77">
        <f t="shared" si="92"/>
        <v>0.625</v>
      </c>
    </row>
    <row r="467" spans="1:67" ht="16.5" hidden="1" customHeight="1" x14ac:dyDescent="0.25">
      <c r="A467" s="61" t="s">
        <v>633</v>
      </c>
      <c r="B467" s="61" t="s">
        <v>634</v>
      </c>
      <c r="C467" s="35">
        <v>4301011799</v>
      </c>
      <c r="D467" s="388">
        <v>4680115884519</v>
      </c>
      <c r="E467" s="388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117</v>
      </c>
      <c r="L467" s="37" t="s">
        <v>135</v>
      </c>
      <c r="M467" s="37"/>
      <c r="N467" s="36">
        <v>60</v>
      </c>
      <c r="O467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90"/>
      <c r="Q467" s="390"/>
      <c r="R467" s="390"/>
      <c r="S467" s="39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7"/>
        <v>0</v>
      </c>
      <c r="Y467" s="40" t="str">
        <f t="shared" si="88"/>
        <v/>
      </c>
      <c r="Z467" s="66" t="s">
        <v>48</v>
      </c>
      <c r="AA467" s="67" t="s">
        <v>48</v>
      </c>
      <c r="AE467" s="77"/>
      <c r="BB467" s="337" t="s">
        <v>67</v>
      </c>
      <c r="BL467" s="77">
        <f t="shared" si="89"/>
        <v>0</v>
      </c>
      <c r="BM467" s="77">
        <f t="shared" si="90"/>
        <v>0</v>
      </c>
      <c r="BN467" s="77">
        <f t="shared" si="91"/>
        <v>0</v>
      </c>
      <c r="BO467" s="77">
        <f t="shared" si="92"/>
        <v>0</v>
      </c>
    </row>
    <row r="468" spans="1:67" ht="27" hidden="1" customHeight="1" x14ac:dyDescent="0.25">
      <c r="A468" s="61" t="s">
        <v>635</v>
      </c>
      <c r="B468" s="61" t="s">
        <v>636</v>
      </c>
      <c r="C468" s="35">
        <v>4301011778</v>
      </c>
      <c r="D468" s="388">
        <v>4680115880603</v>
      </c>
      <c r="E468" s="388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81</v>
      </c>
      <c r="L468" s="37" t="s">
        <v>116</v>
      </c>
      <c r="M468" s="37"/>
      <c r="N468" s="36">
        <v>60</v>
      </c>
      <c r="O468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90"/>
      <c r="Q468" s="390"/>
      <c r="R468" s="390"/>
      <c r="S468" s="391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7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8" t="s">
        <v>67</v>
      </c>
      <c r="BL468" s="77">
        <f t="shared" si="89"/>
        <v>0</v>
      </c>
      <c r="BM468" s="77">
        <f t="shared" si="90"/>
        <v>0</v>
      </c>
      <c r="BN468" s="77">
        <f t="shared" si="91"/>
        <v>0</v>
      </c>
      <c r="BO468" s="77">
        <f t="shared" si="92"/>
        <v>0</v>
      </c>
    </row>
    <row r="469" spans="1:67" ht="27" hidden="1" customHeight="1" x14ac:dyDescent="0.25">
      <c r="A469" s="61" t="s">
        <v>637</v>
      </c>
      <c r="B469" s="61" t="s">
        <v>638</v>
      </c>
      <c r="C469" s="35">
        <v>4301011775</v>
      </c>
      <c r="D469" s="388">
        <v>4607091389999</v>
      </c>
      <c r="E469" s="388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81</v>
      </c>
      <c r="L469" s="37" t="s">
        <v>116</v>
      </c>
      <c r="M469" s="37"/>
      <c r="N469" s="36">
        <v>60</v>
      </c>
      <c r="O469" s="44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90"/>
      <c r="Q469" s="390"/>
      <c r="R469" s="390"/>
      <c r="S469" s="391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7"/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77"/>
      <c r="BB469" s="339" t="s">
        <v>67</v>
      </c>
      <c r="BL469" s="77">
        <f t="shared" si="89"/>
        <v>0</v>
      </c>
      <c r="BM469" s="77">
        <f t="shared" si="90"/>
        <v>0</v>
      </c>
      <c r="BN469" s="77">
        <f t="shared" si="91"/>
        <v>0</v>
      </c>
      <c r="BO469" s="77">
        <f t="shared" si="92"/>
        <v>0</v>
      </c>
    </row>
    <row r="470" spans="1:67" ht="27" hidden="1" customHeight="1" x14ac:dyDescent="0.25">
      <c r="A470" s="61" t="s">
        <v>639</v>
      </c>
      <c r="B470" s="61" t="s">
        <v>640</v>
      </c>
      <c r="C470" s="35">
        <v>4301011770</v>
      </c>
      <c r="D470" s="388">
        <v>4680115882782</v>
      </c>
      <c r="E470" s="388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81</v>
      </c>
      <c r="L470" s="37" t="s">
        <v>116</v>
      </c>
      <c r="M470" s="37"/>
      <c r="N470" s="36">
        <v>60</v>
      </c>
      <c r="O470" s="44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90"/>
      <c r="Q470" s="390"/>
      <c r="R470" s="390"/>
      <c r="S470" s="391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7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40" t="s">
        <v>67</v>
      </c>
      <c r="BL470" s="77">
        <f t="shared" si="89"/>
        <v>0</v>
      </c>
      <c r="BM470" s="77">
        <f t="shared" si="90"/>
        <v>0</v>
      </c>
      <c r="BN470" s="77">
        <f t="shared" si="91"/>
        <v>0</v>
      </c>
      <c r="BO470" s="77">
        <f t="shared" si="92"/>
        <v>0</v>
      </c>
    </row>
    <row r="471" spans="1:67" ht="27" hidden="1" customHeight="1" x14ac:dyDescent="0.25">
      <c r="A471" s="61" t="s">
        <v>641</v>
      </c>
      <c r="B471" s="61" t="s">
        <v>642</v>
      </c>
      <c r="C471" s="35">
        <v>4301011190</v>
      </c>
      <c r="D471" s="388">
        <v>4607091389098</v>
      </c>
      <c r="E471" s="388"/>
      <c r="F471" s="60">
        <v>0.4</v>
      </c>
      <c r="G471" s="36">
        <v>6</v>
      </c>
      <c r="H471" s="60">
        <v>2.4</v>
      </c>
      <c r="I471" s="60">
        <v>2.6</v>
      </c>
      <c r="J471" s="36">
        <v>156</v>
      </c>
      <c r="K471" s="36" t="s">
        <v>81</v>
      </c>
      <c r="L471" s="37" t="s">
        <v>135</v>
      </c>
      <c r="M471" s="37"/>
      <c r="N471" s="36">
        <v>50</v>
      </c>
      <c r="O471" s="4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90"/>
      <c r="Q471" s="390"/>
      <c r="R471" s="390"/>
      <c r="S471" s="391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si="87"/>
        <v>0</v>
      </c>
      <c r="Y471" s="40" t="str">
        <f>IFERROR(IF(X471=0,"",ROUNDUP(X471/H471,0)*0.00753),"")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si="89"/>
        <v>0</v>
      </c>
      <c r="BM471" s="77">
        <f t="shared" si="90"/>
        <v>0</v>
      </c>
      <c r="BN471" s="77">
        <f t="shared" si="91"/>
        <v>0</v>
      </c>
      <c r="BO471" s="77">
        <f t="shared" si="92"/>
        <v>0</v>
      </c>
    </row>
    <row r="472" spans="1:67" ht="27" hidden="1" customHeight="1" x14ac:dyDescent="0.25">
      <c r="A472" s="61" t="s">
        <v>643</v>
      </c>
      <c r="B472" s="61" t="s">
        <v>644</v>
      </c>
      <c r="C472" s="35">
        <v>4301011784</v>
      </c>
      <c r="D472" s="388">
        <v>4607091389982</v>
      </c>
      <c r="E472" s="38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81</v>
      </c>
      <c r="L472" s="37" t="s">
        <v>116</v>
      </c>
      <c r="M472" s="37"/>
      <c r="N472" s="36">
        <v>60</v>
      </c>
      <c r="O472" s="4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90"/>
      <c r="Q472" s="390"/>
      <c r="R472" s="390"/>
      <c r="S472" s="391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si="87"/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9"/>
        <v>0</v>
      </c>
      <c r="BM472" s="77">
        <f t="shared" si="90"/>
        <v>0</v>
      </c>
      <c r="BN472" s="77">
        <f t="shared" si="91"/>
        <v>0</v>
      </c>
      <c r="BO472" s="77">
        <f t="shared" si="92"/>
        <v>0</v>
      </c>
    </row>
    <row r="473" spans="1:67" x14ac:dyDescent="0.2">
      <c r="A473" s="396"/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7"/>
      <c r="O473" s="393" t="s">
        <v>43</v>
      </c>
      <c r="P473" s="394"/>
      <c r="Q473" s="394"/>
      <c r="R473" s="394"/>
      <c r="S473" s="394"/>
      <c r="T473" s="394"/>
      <c r="U473" s="395"/>
      <c r="V473" s="41" t="s">
        <v>42</v>
      </c>
      <c r="W473" s="4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193.18181818181819</v>
      </c>
      <c r="X473" s="4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194</v>
      </c>
      <c r="Y473" s="4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2.3202400000000001</v>
      </c>
      <c r="Z473" s="65"/>
      <c r="AA473" s="65"/>
    </row>
    <row r="474" spans="1:67" x14ac:dyDescent="0.2">
      <c r="A474" s="396"/>
      <c r="B474" s="396"/>
      <c r="C474" s="396"/>
      <c r="D474" s="396"/>
      <c r="E474" s="396"/>
      <c r="F474" s="396"/>
      <c r="G474" s="396"/>
      <c r="H474" s="396"/>
      <c r="I474" s="396"/>
      <c r="J474" s="396"/>
      <c r="K474" s="396"/>
      <c r="L474" s="396"/>
      <c r="M474" s="396"/>
      <c r="N474" s="397"/>
      <c r="O474" s="393" t="s">
        <v>43</v>
      </c>
      <c r="P474" s="394"/>
      <c r="Q474" s="394"/>
      <c r="R474" s="394"/>
      <c r="S474" s="394"/>
      <c r="T474" s="394"/>
      <c r="U474" s="395"/>
      <c r="V474" s="41" t="s">
        <v>0</v>
      </c>
      <c r="W474" s="42">
        <f>IFERROR(SUM(W461:W472),"0")</f>
        <v>1020</v>
      </c>
      <c r="X474" s="42">
        <f>IFERROR(SUM(X461:X472),"0")</f>
        <v>1024.32</v>
      </c>
      <c r="Y474" s="41"/>
      <c r="Z474" s="65"/>
      <c r="AA474" s="65"/>
    </row>
    <row r="475" spans="1:67" ht="14.25" hidden="1" customHeight="1" x14ac:dyDescent="0.25">
      <c r="A475" s="403" t="s">
        <v>113</v>
      </c>
      <c r="B475" s="403"/>
      <c r="C475" s="403"/>
      <c r="D475" s="403"/>
      <c r="E475" s="403"/>
      <c r="F475" s="403"/>
      <c r="G475" s="403"/>
      <c r="H475" s="403"/>
      <c r="I475" s="403"/>
      <c r="J475" s="403"/>
      <c r="K475" s="403"/>
      <c r="L475" s="403"/>
      <c r="M475" s="403"/>
      <c r="N475" s="403"/>
      <c r="O475" s="403"/>
      <c r="P475" s="403"/>
      <c r="Q475" s="403"/>
      <c r="R475" s="403"/>
      <c r="S475" s="403"/>
      <c r="T475" s="403"/>
      <c r="U475" s="403"/>
      <c r="V475" s="403"/>
      <c r="W475" s="403"/>
      <c r="X475" s="403"/>
      <c r="Y475" s="403"/>
      <c r="Z475" s="64"/>
      <c r="AA475" s="64"/>
    </row>
    <row r="476" spans="1:67" ht="16.5" customHeight="1" x14ac:dyDescent="0.25">
      <c r="A476" s="61" t="s">
        <v>645</v>
      </c>
      <c r="B476" s="61" t="s">
        <v>646</v>
      </c>
      <c r="C476" s="35">
        <v>4301020222</v>
      </c>
      <c r="D476" s="388">
        <v>4607091388930</v>
      </c>
      <c r="E476" s="38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117</v>
      </c>
      <c r="L476" s="37" t="s">
        <v>116</v>
      </c>
      <c r="M476" s="37"/>
      <c r="N476" s="36">
        <v>55</v>
      </c>
      <c r="O476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90"/>
      <c r="Q476" s="390"/>
      <c r="R476" s="390"/>
      <c r="S476" s="391"/>
      <c r="T476" s="38" t="s">
        <v>48</v>
      </c>
      <c r="U476" s="38" t="s">
        <v>48</v>
      </c>
      <c r="V476" s="39" t="s">
        <v>0</v>
      </c>
      <c r="W476" s="57">
        <v>355</v>
      </c>
      <c r="X476" s="54">
        <f>IFERROR(IF(W476="",0,CEILING((W476/$H476),1)*$H476),"")</f>
        <v>359.04</v>
      </c>
      <c r="Y476" s="40">
        <f>IFERROR(IF(X476=0,"",ROUNDUP(X476/H476,0)*0.01196),"")</f>
        <v>0.81328</v>
      </c>
      <c r="Z476" s="66" t="s">
        <v>48</v>
      </c>
      <c r="AA476" s="67" t="s">
        <v>48</v>
      </c>
      <c r="AE476" s="77"/>
      <c r="BB476" s="343" t="s">
        <v>67</v>
      </c>
      <c r="BL476" s="77">
        <f>IFERROR(W476*I476/H476,"0")</f>
        <v>379.20454545454538</v>
      </c>
      <c r="BM476" s="77">
        <f>IFERROR(X476*I476/H476,"0")</f>
        <v>383.52</v>
      </c>
      <c r="BN476" s="77">
        <f>IFERROR(1/J476*(W476/H476),"0")</f>
        <v>0.64648892773892774</v>
      </c>
      <c r="BO476" s="77">
        <f>IFERROR(1/J476*(X476/H476),"0")</f>
        <v>0.65384615384615385</v>
      </c>
    </row>
    <row r="477" spans="1:67" ht="16.5" hidden="1" customHeight="1" x14ac:dyDescent="0.25">
      <c r="A477" s="61" t="s">
        <v>647</v>
      </c>
      <c r="B477" s="61" t="s">
        <v>648</v>
      </c>
      <c r="C477" s="35">
        <v>4301020206</v>
      </c>
      <c r="D477" s="388">
        <v>4680115880054</v>
      </c>
      <c r="E477" s="388"/>
      <c r="F477" s="60">
        <v>0.6</v>
      </c>
      <c r="G477" s="36">
        <v>6</v>
      </c>
      <c r="H477" s="60">
        <v>3.6</v>
      </c>
      <c r="I477" s="60">
        <v>3.84</v>
      </c>
      <c r="J477" s="36">
        <v>120</v>
      </c>
      <c r="K477" s="36" t="s">
        <v>81</v>
      </c>
      <c r="L477" s="37" t="s">
        <v>116</v>
      </c>
      <c r="M477" s="37"/>
      <c r="N477" s="36">
        <v>55</v>
      </c>
      <c r="O477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90"/>
      <c r="Q477" s="390"/>
      <c r="R477" s="390"/>
      <c r="S477" s="391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77"/>
      <c r="BB477" s="344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396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7"/>
      <c r="O478" s="393" t="s">
        <v>43</v>
      </c>
      <c r="P478" s="394"/>
      <c r="Q478" s="394"/>
      <c r="R478" s="394"/>
      <c r="S478" s="394"/>
      <c r="T478" s="394"/>
      <c r="U478" s="395"/>
      <c r="V478" s="41" t="s">
        <v>42</v>
      </c>
      <c r="W478" s="42">
        <f>IFERROR(W476/H476,"0")+IFERROR(W477/H477,"0")</f>
        <v>67.234848484848484</v>
      </c>
      <c r="X478" s="42">
        <f>IFERROR(X476/H476,"0")+IFERROR(X477/H477,"0")</f>
        <v>68</v>
      </c>
      <c r="Y478" s="42">
        <f>IFERROR(IF(Y476="",0,Y476),"0")+IFERROR(IF(Y477="",0,Y477),"0")</f>
        <v>0.81328</v>
      </c>
      <c r="Z478" s="65"/>
      <c r="AA478" s="65"/>
    </row>
    <row r="479" spans="1:67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7"/>
      <c r="O479" s="393" t="s">
        <v>43</v>
      </c>
      <c r="P479" s="394"/>
      <c r="Q479" s="394"/>
      <c r="R479" s="394"/>
      <c r="S479" s="394"/>
      <c r="T479" s="394"/>
      <c r="U479" s="395"/>
      <c r="V479" s="41" t="s">
        <v>0</v>
      </c>
      <c r="W479" s="42">
        <f>IFERROR(SUM(W476:W477),"0")</f>
        <v>355</v>
      </c>
      <c r="X479" s="42">
        <f>IFERROR(SUM(X476:X477),"0")</f>
        <v>359.04</v>
      </c>
      <c r="Y479" s="41"/>
      <c r="Z479" s="65"/>
      <c r="AA479" s="65"/>
    </row>
    <row r="480" spans="1:67" ht="14.25" hidden="1" customHeight="1" x14ac:dyDescent="0.25">
      <c r="A480" s="403" t="s">
        <v>77</v>
      </c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3"/>
      <c r="P480" s="403"/>
      <c r="Q480" s="403"/>
      <c r="R480" s="403"/>
      <c r="S480" s="403"/>
      <c r="T480" s="403"/>
      <c r="U480" s="403"/>
      <c r="V480" s="403"/>
      <c r="W480" s="403"/>
      <c r="X480" s="403"/>
      <c r="Y480" s="403"/>
      <c r="Z480" s="64"/>
      <c r="AA480" s="64"/>
    </row>
    <row r="481" spans="1:67" ht="27" customHeight="1" x14ac:dyDescent="0.25">
      <c r="A481" s="61" t="s">
        <v>649</v>
      </c>
      <c r="B481" s="61" t="s">
        <v>650</v>
      </c>
      <c r="C481" s="35">
        <v>4301031252</v>
      </c>
      <c r="D481" s="388">
        <v>4680115883116</v>
      </c>
      <c r="E481" s="388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117</v>
      </c>
      <c r="L481" s="37" t="s">
        <v>116</v>
      </c>
      <c r="M481" s="37"/>
      <c r="N481" s="36">
        <v>60</v>
      </c>
      <c r="O481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90"/>
      <c r="Q481" s="390"/>
      <c r="R481" s="390"/>
      <c r="S481" s="391"/>
      <c r="T481" s="38" t="s">
        <v>48</v>
      </c>
      <c r="U481" s="38" t="s">
        <v>48</v>
      </c>
      <c r="V481" s="39" t="s">
        <v>0</v>
      </c>
      <c r="W481" s="57">
        <v>125</v>
      </c>
      <c r="X481" s="54">
        <f t="shared" ref="X481:X486" si="93">IFERROR(IF(W481="",0,CEILING((W481/$H481),1)*$H481),"")</f>
        <v>126.72</v>
      </c>
      <c r="Y481" s="40">
        <f>IFERROR(IF(X481=0,"",ROUNDUP(X481/H481,0)*0.01196),"")</f>
        <v>0.28704000000000002</v>
      </c>
      <c r="Z481" s="66" t="s">
        <v>48</v>
      </c>
      <c r="AA481" s="67" t="s">
        <v>48</v>
      </c>
      <c r="AE481" s="77"/>
      <c r="BB481" s="345" t="s">
        <v>67</v>
      </c>
      <c r="BL481" s="77">
        <f t="shared" ref="BL481:BL486" si="94">IFERROR(W481*I481/H481,"0")</f>
        <v>133.52272727272728</v>
      </c>
      <c r="BM481" s="77">
        <f t="shared" ref="BM481:BM486" si="95">IFERROR(X481*I481/H481,"0")</f>
        <v>135.35999999999999</v>
      </c>
      <c r="BN481" s="77">
        <f t="shared" ref="BN481:BN486" si="96">IFERROR(1/J481*(W481/H481),"0")</f>
        <v>0.22763694638694637</v>
      </c>
      <c r="BO481" s="77">
        <f t="shared" ref="BO481:BO486" si="97">IFERROR(1/J481*(X481/H481),"0")</f>
        <v>0.23076923076923078</v>
      </c>
    </row>
    <row r="482" spans="1:67" ht="27" customHeight="1" x14ac:dyDescent="0.25">
      <c r="A482" s="61" t="s">
        <v>651</v>
      </c>
      <c r="B482" s="61" t="s">
        <v>652</v>
      </c>
      <c r="C482" s="35">
        <v>4301031248</v>
      </c>
      <c r="D482" s="388">
        <v>4680115883093</v>
      </c>
      <c r="E482" s="388"/>
      <c r="F482" s="60">
        <v>0.88</v>
      </c>
      <c r="G482" s="36">
        <v>6</v>
      </c>
      <c r="H482" s="60">
        <v>5.28</v>
      </c>
      <c r="I482" s="60">
        <v>5.64</v>
      </c>
      <c r="J482" s="36">
        <v>104</v>
      </c>
      <c r="K482" s="36" t="s">
        <v>117</v>
      </c>
      <c r="L482" s="37" t="s">
        <v>80</v>
      </c>
      <c r="M482" s="37"/>
      <c r="N482" s="36">
        <v>60</v>
      </c>
      <c r="O482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90"/>
      <c r="Q482" s="390"/>
      <c r="R482" s="390"/>
      <c r="S482" s="391"/>
      <c r="T482" s="38" t="s">
        <v>48</v>
      </c>
      <c r="U482" s="38" t="s">
        <v>48</v>
      </c>
      <c r="V482" s="39" t="s">
        <v>0</v>
      </c>
      <c r="W482" s="57">
        <v>50</v>
      </c>
      <c r="X482" s="54">
        <f t="shared" si="93"/>
        <v>52.800000000000004</v>
      </c>
      <c r="Y482" s="40">
        <f>IFERROR(IF(X482=0,"",ROUNDUP(X482/H482,0)*0.01196),"")</f>
        <v>0.1196</v>
      </c>
      <c r="Z482" s="66" t="s">
        <v>48</v>
      </c>
      <c r="AA482" s="67" t="s">
        <v>48</v>
      </c>
      <c r="AE482" s="77"/>
      <c r="BB482" s="346" t="s">
        <v>67</v>
      </c>
      <c r="BL482" s="77">
        <f t="shared" si="94"/>
        <v>53.409090909090907</v>
      </c>
      <c r="BM482" s="77">
        <f t="shared" si="95"/>
        <v>56.400000000000006</v>
      </c>
      <c r="BN482" s="77">
        <f t="shared" si="96"/>
        <v>9.1054778554778545E-2</v>
      </c>
      <c r="BO482" s="77">
        <f t="shared" si="97"/>
        <v>9.6153846153846159E-2</v>
      </c>
    </row>
    <row r="483" spans="1:67" ht="27" customHeight="1" x14ac:dyDescent="0.25">
      <c r="A483" s="61" t="s">
        <v>653</v>
      </c>
      <c r="B483" s="61" t="s">
        <v>654</v>
      </c>
      <c r="C483" s="35">
        <v>4301031250</v>
      </c>
      <c r="D483" s="388">
        <v>4680115883109</v>
      </c>
      <c r="E483" s="388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117</v>
      </c>
      <c r="L483" s="37" t="s">
        <v>80</v>
      </c>
      <c r="M483" s="37"/>
      <c r="N483" s="36">
        <v>60</v>
      </c>
      <c r="O483" s="4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90"/>
      <c r="Q483" s="390"/>
      <c r="R483" s="390"/>
      <c r="S483" s="391"/>
      <c r="T483" s="38" t="s">
        <v>48</v>
      </c>
      <c r="U483" s="38" t="s">
        <v>48</v>
      </c>
      <c r="V483" s="39" t="s">
        <v>0</v>
      </c>
      <c r="W483" s="57">
        <v>240</v>
      </c>
      <c r="X483" s="54">
        <f t="shared" si="93"/>
        <v>242.88000000000002</v>
      </c>
      <c r="Y483" s="40">
        <f>IFERROR(IF(X483=0,"",ROUNDUP(X483/H483,0)*0.01196),"")</f>
        <v>0.55015999999999998</v>
      </c>
      <c r="Z483" s="66" t="s">
        <v>48</v>
      </c>
      <c r="AA483" s="67" t="s">
        <v>48</v>
      </c>
      <c r="AE483" s="77"/>
      <c r="BB483" s="347" t="s">
        <v>67</v>
      </c>
      <c r="BL483" s="77">
        <f t="shared" si="94"/>
        <v>256.36363636363632</v>
      </c>
      <c r="BM483" s="77">
        <f t="shared" si="95"/>
        <v>259.44</v>
      </c>
      <c r="BN483" s="77">
        <f t="shared" si="96"/>
        <v>0.43706293706293708</v>
      </c>
      <c r="BO483" s="77">
        <f t="shared" si="97"/>
        <v>0.44230769230769235</v>
      </c>
    </row>
    <row r="484" spans="1:67" ht="27" hidden="1" customHeight="1" x14ac:dyDescent="0.25">
      <c r="A484" s="61" t="s">
        <v>655</v>
      </c>
      <c r="B484" s="61" t="s">
        <v>656</v>
      </c>
      <c r="C484" s="35">
        <v>4301031249</v>
      </c>
      <c r="D484" s="388">
        <v>4680115882072</v>
      </c>
      <c r="E484" s="388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116</v>
      </c>
      <c r="M484" s="37"/>
      <c r="N484" s="36">
        <v>60</v>
      </c>
      <c r="O484" s="4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90"/>
      <c r="Q484" s="390"/>
      <c r="R484" s="390"/>
      <c r="S484" s="391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3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8" t="s">
        <v>67</v>
      </c>
      <c r="BL484" s="77">
        <f t="shared" si="94"/>
        <v>0</v>
      </c>
      <c r="BM484" s="77">
        <f t="shared" si="95"/>
        <v>0</v>
      </c>
      <c r="BN484" s="77">
        <f t="shared" si="96"/>
        <v>0</v>
      </c>
      <c r="BO484" s="77">
        <f t="shared" si="97"/>
        <v>0</v>
      </c>
    </row>
    <row r="485" spans="1:67" ht="27" hidden="1" customHeight="1" x14ac:dyDescent="0.25">
      <c r="A485" s="61" t="s">
        <v>657</v>
      </c>
      <c r="B485" s="61" t="s">
        <v>658</v>
      </c>
      <c r="C485" s="35">
        <v>4301031251</v>
      </c>
      <c r="D485" s="388">
        <v>4680115882102</v>
      </c>
      <c r="E485" s="388"/>
      <c r="F485" s="60">
        <v>0.6</v>
      </c>
      <c r="G485" s="36">
        <v>6</v>
      </c>
      <c r="H485" s="60">
        <v>3.6</v>
      </c>
      <c r="I485" s="60">
        <v>3.81</v>
      </c>
      <c r="J485" s="36">
        <v>120</v>
      </c>
      <c r="K485" s="36" t="s">
        <v>81</v>
      </c>
      <c r="L485" s="37" t="s">
        <v>80</v>
      </c>
      <c r="M485" s="37"/>
      <c r="N485" s="36">
        <v>60</v>
      </c>
      <c r="O485" s="4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90"/>
      <c r="Q485" s="390"/>
      <c r="R485" s="390"/>
      <c r="S485" s="391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3"/>
        <v>0</v>
      </c>
      <c r="Y485" s="40" t="str">
        <f>IFERROR(IF(X485=0,"",ROUNDUP(X485/H485,0)*0.00937),"")</f>
        <v/>
      </c>
      <c r="Z485" s="66" t="s">
        <v>48</v>
      </c>
      <c r="AA485" s="67" t="s">
        <v>48</v>
      </c>
      <c r="AE485" s="77"/>
      <c r="BB485" s="349" t="s">
        <v>67</v>
      </c>
      <c r="BL485" s="77">
        <f t="shared" si="94"/>
        <v>0</v>
      </c>
      <c r="BM485" s="77">
        <f t="shared" si="95"/>
        <v>0</v>
      </c>
      <c r="BN485" s="77">
        <f t="shared" si="96"/>
        <v>0</v>
      </c>
      <c r="BO485" s="77">
        <f t="shared" si="97"/>
        <v>0</v>
      </c>
    </row>
    <row r="486" spans="1:67" ht="27" hidden="1" customHeight="1" x14ac:dyDescent="0.25">
      <c r="A486" s="61" t="s">
        <v>659</v>
      </c>
      <c r="B486" s="61" t="s">
        <v>660</v>
      </c>
      <c r="C486" s="35">
        <v>4301031253</v>
      </c>
      <c r="D486" s="388">
        <v>4680115882096</v>
      </c>
      <c r="E486" s="388"/>
      <c r="F486" s="60">
        <v>0.6</v>
      </c>
      <c r="G486" s="36">
        <v>6</v>
      </c>
      <c r="H486" s="60">
        <v>3.6</v>
      </c>
      <c r="I486" s="60">
        <v>3.81</v>
      </c>
      <c r="J486" s="36">
        <v>120</v>
      </c>
      <c r="K486" s="36" t="s">
        <v>81</v>
      </c>
      <c r="L486" s="37" t="s">
        <v>80</v>
      </c>
      <c r="M486" s="37"/>
      <c r="N486" s="36">
        <v>60</v>
      </c>
      <c r="O486" s="4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90"/>
      <c r="Q486" s="390"/>
      <c r="R486" s="390"/>
      <c r="S486" s="391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3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0" t="s">
        <v>67</v>
      </c>
      <c r="BL486" s="77">
        <f t="shared" si="94"/>
        <v>0</v>
      </c>
      <c r="BM486" s="77">
        <f t="shared" si="95"/>
        <v>0</v>
      </c>
      <c r="BN486" s="77">
        <f t="shared" si="96"/>
        <v>0</v>
      </c>
      <c r="BO486" s="77">
        <f t="shared" si="97"/>
        <v>0</v>
      </c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393" t="s">
        <v>43</v>
      </c>
      <c r="P487" s="394"/>
      <c r="Q487" s="394"/>
      <c r="R487" s="394"/>
      <c r="S487" s="394"/>
      <c r="T487" s="394"/>
      <c r="U487" s="395"/>
      <c r="V487" s="41" t="s">
        <v>42</v>
      </c>
      <c r="W487" s="42">
        <f>IFERROR(W481/H481,"0")+IFERROR(W482/H482,"0")+IFERROR(W483/H483,"0")+IFERROR(W484/H484,"0")+IFERROR(W485/H485,"0")+IFERROR(W486/H486,"0")</f>
        <v>78.598484848484844</v>
      </c>
      <c r="X487" s="42">
        <f>IFERROR(X481/H481,"0")+IFERROR(X482/H482,"0")+IFERROR(X483/H483,"0")+IFERROR(X484/H484,"0")+IFERROR(X485/H485,"0")+IFERROR(X486/H486,"0")</f>
        <v>80</v>
      </c>
      <c r="Y487" s="42">
        <f>IFERROR(IF(Y481="",0,Y481),"0")+IFERROR(IF(Y482="",0,Y482),"0")+IFERROR(IF(Y483="",0,Y483),"0")+IFERROR(IF(Y484="",0,Y484),"0")+IFERROR(IF(Y485="",0,Y485),"0")+IFERROR(IF(Y486="",0,Y486),"0")</f>
        <v>0.95679999999999998</v>
      </c>
      <c r="Z487" s="65"/>
      <c r="AA487" s="65"/>
    </row>
    <row r="488" spans="1:67" x14ac:dyDescent="0.2">
      <c r="A488" s="396"/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7"/>
      <c r="O488" s="393" t="s">
        <v>43</v>
      </c>
      <c r="P488" s="394"/>
      <c r="Q488" s="394"/>
      <c r="R488" s="394"/>
      <c r="S488" s="394"/>
      <c r="T488" s="394"/>
      <c r="U488" s="395"/>
      <c r="V488" s="41" t="s">
        <v>0</v>
      </c>
      <c r="W488" s="42">
        <f>IFERROR(SUM(W481:W486),"0")</f>
        <v>415</v>
      </c>
      <c r="X488" s="42">
        <f>IFERROR(SUM(X481:X486),"0")</f>
        <v>422.40000000000003</v>
      </c>
      <c r="Y488" s="41"/>
      <c r="Z488" s="65"/>
      <c r="AA488" s="65"/>
    </row>
    <row r="489" spans="1:67" ht="14.25" hidden="1" customHeight="1" x14ac:dyDescent="0.25">
      <c r="A489" s="403" t="s">
        <v>85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64"/>
      <c r="AA489" s="64"/>
    </row>
    <row r="490" spans="1:67" ht="16.5" hidden="1" customHeight="1" x14ac:dyDescent="0.25">
      <c r="A490" s="61" t="s">
        <v>661</v>
      </c>
      <c r="B490" s="61" t="s">
        <v>662</v>
      </c>
      <c r="C490" s="35">
        <v>4301051230</v>
      </c>
      <c r="D490" s="388">
        <v>4607091383409</v>
      </c>
      <c r="E490" s="388"/>
      <c r="F490" s="60">
        <v>1.3</v>
      </c>
      <c r="G490" s="36">
        <v>6</v>
      </c>
      <c r="H490" s="60">
        <v>7.8</v>
      </c>
      <c r="I490" s="60">
        <v>8.3460000000000001</v>
      </c>
      <c r="J490" s="36">
        <v>56</v>
      </c>
      <c r="K490" s="36" t="s">
        <v>117</v>
      </c>
      <c r="L490" s="37" t="s">
        <v>80</v>
      </c>
      <c r="M490" s="37"/>
      <c r="N490" s="36">
        <v>45</v>
      </c>
      <c r="O490" s="4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90"/>
      <c r="Q490" s="390"/>
      <c r="R490" s="390"/>
      <c r="S490" s="391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IFERROR(IF(X490=0,"",ROUNDUP(X490/H490,0)*0.02175),"")</f>
        <v/>
      </c>
      <c r="Z490" s="66" t="s">
        <v>48</v>
      </c>
      <c r="AA490" s="67" t="s">
        <v>48</v>
      </c>
      <c r="AE490" s="77"/>
      <c r="BB490" s="351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hidden="1" customHeight="1" x14ac:dyDescent="0.25">
      <c r="A491" s="61" t="s">
        <v>663</v>
      </c>
      <c r="B491" s="61" t="s">
        <v>664</v>
      </c>
      <c r="C491" s="35">
        <v>4301051231</v>
      </c>
      <c r="D491" s="388">
        <v>4607091383416</v>
      </c>
      <c r="E491" s="388"/>
      <c r="F491" s="60">
        <v>1.3</v>
      </c>
      <c r="G491" s="36">
        <v>6</v>
      </c>
      <c r="H491" s="60">
        <v>7.8</v>
      </c>
      <c r="I491" s="60">
        <v>8.3460000000000001</v>
      </c>
      <c r="J491" s="36">
        <v>56</v>
      </c>
      <c r="K491" s="36" t="s">
        <v>117</v>
      </c>
      <c r="L491" s="37" t="s">
        <v>80</v>
      </c>
      <c r="M491" s="37"/>
      <c r="N491" s="36">
        <v>45</v>
      </c>
      <c r="O491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90"/>
      <c r="Q491" s="390"/>
      <c r="R491" s="390"/>
      <c r="S491" s="39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IFERROR(IF(X491=0,"",ROUNDUP(X491/H491,0)*0.02175),"")</f>
        <v/>
      </c>
      <c r="Z491" s="66" t="s">
        <v>48</v>
      </c>
      <c r="AA491" s="67" t="s">
        <v>48</v>
      </c>
      <c r="AE491" s="77"/>
      <c r="BB491" s="352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t="27" hidden="1" customHeight="1" x14ac:dyDescent="0.25">
      <c r="A492" s="61" t="s">
        <v>665</v>
      </c>
      <c r="B492" s="61" t="s">
        <v>666</v>
      </c>
      <c r="C492" s="35">
        <v>4301051058</v>
      </c>
      <c r="D492" s="388">
        <v>4680115883536</v>
      </c>
      <c r="E492" s="388"/>
      <c r="F492" s="60">
        <v>0.3</v>
      </c>
      <c r="G492" s="36">
        <v>6</v>
      </c>
      <c r="H492" s="60">
        <v>1.8</v>
      </c>
      <c r="I492" s="60">
        <v>2.0659999999999998</v>
      </c>
      <c r="J492" s="36">
        <v>156</v>
      </c>
      <c r="K492" s="36" t="s">
        <v>81</v>
      </c>
      <c r="L492" s="37" t="s">
        <v>80</v>
      </c>
      <c r="M492" s="37"/>
      <c r="N492" s="36">
        <v>45</v>
      </c>
      <c r="O492" s="4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90"/>
      <c r="Q492" s="390"/>
      <c r="R492" s="390"/>
      <c r="S492" s="391"/>
      <c r="T492" s="38" t="s">
        <v>48</v>
      </c>
      <c r="U492" s="38" t="s">
        <v>48</v>
      </c>
      <c r="V492" s="39" t="s">
        <v>0</v>
      </c>
      <c r="W492" s="57">
        <v>0</v>
      </c>
      <c r="X492" s="54">
        <f>IFERROR(IF(W492="",0,CEILING((W492/$H492),1)*$H492),"")</f>
        <v>0</v>
      </c>
      <c r="Y492" s="40" t="str">
        <f>IFERROR(IF(X492=0,"",ROUNDUP(X492/H492,0)*0.00753),"")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>IFERROR(W492*I492/H492,"0")</f>
        <v>0</v>
      </c>
      <c r="BM492" s="77">
        <f>IFERROR(X492*I492/H492,"0")</f>
        <v>0</v>
      </c>
      <c r="BN492" s="77">
        <f>IFERROR(1/J492*(W492/H492),"0")</f>
        <v>0</v>
      </c>
      <c r="BO492" s="77">
        <f>IFERROR(1/J492*(X492/H492),"0")</f>
        <v>0</v>
      </c>
    </row>
    <row r="493" spans="1:67" hidden="1" x14ac:dyDescent="0.2">
      <c r="A493" s="396"/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7"/>
      <c r="O493" s="393" t="s">
        <v>43</v>
      </c>
      <c r="P493" s="394"/>
      <c r="Q493" s="394"/>
      <c r="R493" s="394"/>
      <c r="S493" s="394"/>
      <c r="T493" s="394"/>
      <c r="U493" s="395"/>
      <c r="V493" s="41" t="s">
        <v>42</v>
      </c>
      <c r="W493" s="42">
        <f>IFERROR(W490/H490,"0")+IFERROR(W491/H491,"0")+IFERROR(W492/H492,"0")</f>
        <v>0</v>
      </c>
      <c r="X493" s="42">
        <f>IFERROR(X490/H490,"0")+IFERROR(X491/H491,"0")+IFERROR(X492/H492,"0")</f>
        <v>0</v>
      </c>
      <c r="Y493" s="42">
        <f>IFERROR(IF(Y490="",0,Y490),"0")+IFERROR(IF(Y491="",0,Y491),"0")+IFERROR(IF(Y492="",0,Y492),"0")</f>
        <v>0</v>
      </c>
      <c r="Z493" s="65"/>
      <c r="AA493" s="65"/>
    </row>
    <row r="494" spans="1:67" hidden="1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7"/>
      <c r="O494" s="393" t="s">
        <v>43</v>
      </c>
      <c r="P494" s="394"/>
      <c r="Q494" s="394"/>
      <c r="R494" s="394"/>
      <c r="S494" s="394"/>
      <c r="T494" s="394"/>
      <c r="U494" s="395"/>
      <c r="V494" s="41" t="s">
        <v>0</v>
      </c>
      <c r="W494" s="42">
        <f>IFERROR(SUM(W490:W492),"0")</f>
        <v>0</v>
      </c>
      <c r="X494" s="42">
        <f>IFERROR(SUM(X490:X492),"0")</f>
        <v>0</v>
      </c>
      <c r="Y494" s="41"/>
      <c r="Z494" s="65"/>
      <c r="AA494" s="65"/>
    </row>
    <row r="495" spans="1:67" ht="14.25" hidden="1" customHeight="1" x14ac:dyDescent="0.25">
      <c r="A495" s="403" t="s">
        <v>219</v>
      </c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3"/>
      <c r="P495" s="403"/>
      <c r="Q495" s="403"/>
      <c r="R495" s="403"/>
      <c r="S495" s="403"/>
      <c r="T495" s="403"/>
      <c r="U495" s="403"/>
      <c r="V495" s="403"/>
      <c r="W495" s="403"/>
      <c r="X495" s="403"/>
      <c r="Y495" s="403"/>
      <c r="Z495" s="64"/>
      <c r="AA495" s="64"/>
    </row>
    <row r="496" spans="1:67" ht="16.5" hidden="1" customHeight="1" x14ac:dyDescent="0.25">
      <c r="A496" s="61" t="s">
        <v>667</v>
      </c>
      <c r="B496" s="61" t="s">
        <v>668</v>
      </c>
      <c r="C496" s="35">
        <v>4301060363</v>
      </c>
      <c r="D496" s="388">
        <v>4680115885035</v>
      </c>
      <c r="E496" s="388"/>
      <c r="F496" s="60">
        <v>1</v>
      </c>
      <c r="G496" s="36">
        <v>4</v>
      </c>
      <c r="H496" s="60">
        <v>4</v>
      </c>
      <c r="I496" s="60">
        <v>4.4160000000000004</v>
      </c>
      <c r="J496" s="36">
        <v>104</v>
      </c>
      <c r="K496" s="36" t="s">
        <v>117</v>
      </c>
      <c r="L496" s="37" t="s">
        <v>80</v>
      </c>
      <c r="M496" s="37"/>
      <c r="N496" s="36">
        <v>35</v>
      </c>
      <c r="O496" s="4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90"/>
      <c r="Q496" s="390"/>
      <c r="R496" s="390"/>
      <c r="S496" s="391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4" t="s">
        <v>67</v>
      </c>
      <c r="BL496" s="77">
        <f>IFERROR(W496*I496/H496,"0")</f>
        <v>0</v>
      </c>
      <c r="BM496" s="77">
        <f>IFERROR(X496*I496/H496,"0")</f>
        <v>0</v>
      </c>
      <c r="BN496" s="77">
        <f>IFERROR(1/J496*(W496/H496),"0")</f>
        <v>0</v>
      </c>
      <c r="BO496" s="77">
        <f>IFERROR(1/J496*(X496/H496),"0")</f>
        <v>0</v>
      </c>
    </row>
    <row r="497" spans="1:67" hidden="1" x14ac:dyDescent="0.2">
      <c r="A497" s="396"/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7"/>
      <c r="O497" s="393" t="s">
        <v>43</v>
      </c>
      <c r="P497" s="394"/>
      <c r="Q497" s="394"/>
      <c r="R497" s="394"/>
      <c r="S497" s="394"/>
      <c r="T497" s="394"/>
      <c r="U497" s="395"/>
      <c r="V497" s="41" t="s">
        <v>42</v>
      </c>
      <c r="W497" s="42">
        <f>IFERROR(W496/H496,"0")</f>
        <v>0</v>
      </c>
      <c r="X497" s="42">
        <f>IFERROR(X496/H496,"0")</f>
        <v>0</v>
      </c>
      <c r="Y497" s="42">
        <f>IFERROR(IF(Y496="",0,Y496),"0")</f>
        <v>0</v>
      </c>
      <c r="Z497" s="65"/>
      <c r="AA497" s="65"/>
    </row>
    <row r="498" spans="1:67" hidden="1" x14ac:dyDescent="0.2">
      <c r="A498" s="396"/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7"/>
      <c r="O498" s="393" t="s">
        <v>43</v>
      </c>
      <c r="P498" s="394"/>
      <c r="Q498" s="394"/>
      <c r="R498" s="394"/>
      <c r="S498" s="394"/>
      <c r="T498" s="394"/>
      <c r="U498" s="395"/>
      <c r="V498" s="41" t="s">
        <v>0</v>
      </c>
      <c r="W498" s="42">
        <f>IFERROR(SUM(W496:W496),"0")</f>
        <v>0</v>
      </c>
      <c r="X498" s="42">
        <f>IFERROR(SUM(X496:X496),"0")</f>
        <v>0</v>
      </c>
      <c r="Y498" s="41"/>
      <c r="Z498" s="65"/>
      <c r="AA498" s="65"/>
    </row>
    <row r="499" spans="1:67" ht="27.75" hidden="1" customHeight="1" x14ac:dyDescent="0.2">
      <c r="A499" s="431" t="s">
        <v>669</v>
      </c>
      <c r="B499" s="431"/>
      <c r="C499" s="431"/>
      <c r="D499" s="431"/>
      <c r="E499" s="431"/>
      <c r="F499" s="431"/>
      <c r="G499" s="431"/>
      <c r="H499" s="431"/>
      <c r="I499" s="431"/>
      <c r="J499" s="431"/>
      <c r="K499" s="431"/>
      <c r="L499" s="431"/>
      <c r="M499" s="431"/>
      <c r="N499" s="431"/>
      <c r="O499" s="431"/>
      <c r="P499" s="431"/>
      <c r="Q499" s="431"/>
      <c r="R499" s="431"/>
      <c r="S499" s="431"/>
      <c r="T499" s="431"/>
      <c r="U499" s="431"/>
      <c r="V499" s="431"/>
      <c r="W499" s="431"/>
      <c r="X499" s="431"/>
      <c r="Y499" s="431"/>
      <c r="Z499" s="53"/>
      <c r="AA499" s="53"/>
    </row>
    <row r="500" spans="1:67" ht="16.5" hidden="1" customHeight="1" x14ac:dyDescent="0.25">
      <c r="A500" s="432" t="s">
        <v>670</v>
      </c>
      <c r="B500" s="432"/>
      <c r="C500" s="432"/>
      <c r="D500" s="432"/>
      <c r="E500" s="432"/>
      <c r="F500" s="432"/>
      <c r="G500" s="432"/>
      <c r="H500" s="432"/>
      <c r="I500" s="432"/>
      <c r="J500" s="432"/>
      <c r="K500" s="432"/>
      <c r="L500" s="432"/>
      <c r="M500" s="432"/>
      <c r="N500" s="432"/>
      <c r="O500" s="432"/>
      <c r="P500" s="432"/>
      <c r="Q500" s="432"/>
      <c r="R500" s="432"/>
      <c r="S500" s="432"/>
      <c r="T500" s="432"/>
      <c r="U500" s="432"/>
      <c r="V500" s="432"/>
      <c r="W500" s="432"/>
      <c r="X500" s="432"/>
      <c r="Y500" s="432"/>
      <c r="Z500" s="63"/>
      <c r="AA500" s="63"/>
    </row>
    <row r="501" spans="1:67" ht="14.25" hidden="1" customHeight="1" x14ac:dyDescent="0.25">
      <c r="A501" s="403" t="s">
        <v>121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64"/>
      <c r="AA501" s="64"/>
    </row>
    <row r="502" spans="1:67" ht="27" hidden="1" customHeight="1" x14ac:dyDescent="0.25">
      <c r="A502" s="61" t="s">
        <v>671</v>
      </c>
      <c r="B502" s="61" t="s">
        <v>672</v>
      </c>
      <c r="C502" s="35">
        <v>4301011764</v>
      </c>
      <c r="D502" s="388">
        <v>4640242181189</v>
      </c>
      <c r="E502" s="388"/>
      <c r="F502" s="60">
        <v>0.4</v>
      </c>
      <c r="G502" s="36">
        <v>10</v>
      </c>
      <c r="H502" s="60">
        <v>4</v>
      </c>
      <c r="I502" s="60">
        <v>4.24</v>
      </c>
      <c r="J502" s="36">
        <v>120</v>
      </c>
      <c r="K502" s="36" t="s">
        <v>81</v>
      </c>
      <c r="L502" s="37" t="s">
        <v>135</v>
      </c>
      <c r="M502" s="37"/>
      <c r="N502" s="36">
        <v>55</v>
      </c>
      <c r="O502" s="425" t="s">
        <v>673</v>
      </c>
      <c r="P502" s="390"/>
      <c r="Q502" s="390"/>
      <c r="R502" s="390"/>
      <c r="S502" s="39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ref="X502:X510" si="98">IFERROR(IF(W502="",0,CEILING((W502/$H502),1)*$H502),"")</f>
        <v>0</v>
      </c>
      <c r="Y502" s="40" t="str">
        <f>IFERROR(IF(X502=0,"",ROUNDUP(X502/H502,0)*0.00937),"")</f>
        <v/>
      </c>
      <c r="Z502" s="66" t="s">
        <v>48</v>
      </c>
      <c r="AA502" s="67" t="s">
        <v>619</v>
      </c>
      <c r="AE502" s="77"/>
      <c r="BB502" s="355" t="s">
        <v>67</v>
      </c>
      <c r="BL502" s="77">
        <f t="shared" ref="BL502:BL510" si="99">IFERROR(W502*I502/H502,"0")</f>
        <v>0</v>
      </c>
      <c r="BM502" s="77">
        <f t="shared" ref="BM502:BM510" si="100">IFERROR(X502*I502/H502,"0")</f>
        <v>0</v>
      </c>
      <c r="BN502" s="77">
        <f t="shared" ref="BN502:BN510" si="101">IFERROR(1/J502*(W502/H502),"0")</f>
        <v>0</v>
      </c>
      <c r="BO502" s="77">
        <f t="shared" ref="BO502:BO510" si="102">IFERROR(1/J502*(X502/H502),"0")</f>
        <v>0</v>
      </c>
    </row>
    <row r="503" spans="1:67" ht="27" hidden="1" customHeight="1" x14ac:dyDescent="0.25">
      <c r="A503" s="61" t="s">
        <v>674</v>
      </c>
      <c r="B503" s="61" t="s">
        <v>675</v>
      </c>
      <c r="C503" s="35">
        <v>4301011765</v>
      </c>
      <c r="D503" s="388">
        <v>4640242181172</v>
      </c>
      <c r="E503" s="38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81</v>
      </c>
      <c r="L503" s="37" t="s">
        <v>116</v>
      </c>
      <c r="M503" s="37"/>
      <c r="N503" s="36">
        <v>55</v>
      </c>
      <c r="O503" s="426" t="s">
        <v>676</v>
      </c>
      <c r="P503" s="390"/>
      <c r="Q503" s="390"/>
      <c r="R503" s="390"/>
      <c r="S503" s="39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8"/>
        <v>0</v>
      </c>
      <c r="Y503" s="40" t="str">
        <f>IFERROR(IF(X503=0,"",ROUNDUP(X503/H503,0)*0.00937),"")</f>
        <v/>
      </c>
      <c r="Z503" s="66" t="s">
        <v>48</v>
      </c>
      <c r="AA503" s="67" t="s">
        <v>619</v>
      </c>
      <c r="AE503" s="77"/>
      <c r="BB503" s="356" t="s">
        <v>67</v>
      </c>
      <c r="BL503" s="77">
        <f t="shared" si="99"/>
        <v>0</v>
      </c>
      <c r="BM503" s="77">
        <f t="shared" si="100"/>
        <v>0</v>
      </c>
      <c r="BN503" s="77">
        <f t="shared" si="101"/>
        <v>0</v>
      </c>
      <c r="BO503" s="77">
        <f t="shared" si="102"/>
        <v>0</v>
      </c>
    </row>
    <row r="504" spans="1:67" ht="27" hidden="1" customHeight="1" x14ac:dyDescent="0.25">
      <c r="A504" s="61" t="s">
        <v>677</v>
      </c>
      <c r="B504" s="61" t="s">
        <v>678</v>
      </c>
      <c r="C504" s="35">
        <v>4301011763</v>
      </c>
      <c r="D504" s="388">
        <v>4640242181011</v>
      </c>
      <c r="E504" s="388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117</v>
      </c>
      <c r="L504" s="37" t="s">
        <v>135</v>
      </c>
      <c r="M504" s="37"/>
      <c r="N504" s="36">
        <v>55</v>
      </c>
      <c r="O504" s="427" t="s">
        <v>679</v>
      </c>
      <c r="P504" s="390"/>
      <c r="Q504" s="390"/>
      <c r="R504" s="390"/>
      <c r="S504" s="391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8"/>
        <v>0</v>
      </c>
      <c r="Y504" s="40" t="str">
        <f t="shared" ref="Y504:Y509" si="103">IFERROR(IF(X504=0,"",ROUNDUP(X504/H504,0)*0.02175),"")</f>
        <v/>
      </c>
      <c r="Z504" s="66" t="s">
        <v>48</v>
      </c>
      <c r="AA504" s="67" t="s">
        <v>48</v>
      </c>
      <c r="AE504" s="77"/>
      <c r="BB504" s="357" t="s">
        <v>67</v>
      </c>
      <c r="BL504" s="77">
        <f t="shared" si="99"/>
        <v>0</v>
      </c>
      <c r="BM504" s="77">
        <f t="shared" si="100"/>
        <v>0</v>
      </c>
      <c r="BN504" s="77">
        <f t="shared" si="101"/>
        <v>0</v>
      </c>
      <c r="BO504" s="77">
        <f t="shared" si="102"/>
        <v>0</v>
      </c>
    </row>
    <row r="505" spans="1:67" ht="27" hidden="1" customHeight="1" x14ac:dyDescent="0.25">
      <c r="A505" s="61" t="s">
        <v>680</v>
      </c>
      <c r="B505" s="61" t="s">
        <v>681</v>
      </c>
      <c r="C505" s="35">
        <v>4301011951</v>
      </c>
      <c r="D505" s="388">
        <v>4640242180045</v>
      </c>
      <c r="E505" s="388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117</v>
      </c>
      <c r="L505" s="37" t="s">
        <v>116</v>
      </c>
      <c r="M505" s="37"/>
      <c r="N505" s="36">
        <v>55</v>
      </c>
      <c r="O505" s="428" t="s">
        <v>682</v>
      </c>
      <c r="P505" s="390"/>
      <c r="Q505" s="390"/>
      <c r="R505" s="390"/>
      <c r="S505" s="391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8"/>
        <v>0</v>
      </c>
      <c r="Y505" s="40" t="str">
        <f t="shared" si="103"/>
        <v/>
      </c>
      <c r="Z505" s="66" t="s">
        <v>48</v>
      </c>
      <c r="AA505" s="67" t="s">
        <v>48</v>
      </c>
      <c r="AE505" s="77"/>
      <c r="BB505" s="358" t="s">
        <v>67</v>
      </c>
      <c r="BL505" s="77">
        <f t="shared" si="99"/>
        <v>0</v>
      </c>
      <c r="BM505" s="77">
        <f t="shared" si="100"/>
        <v>0</v>
      </c>
      <c r="BN505" s="77">
        <f t="shared" si="101"/>
        <v>0</v>
      </c>
      <c r="BO505" s="77">
        <f t="shared" si="102"/>
        <v>0</v>
      </c>
    </row>
    <row r="506" spans="1:67" ht="27" hidden="1" customHeight="1" x14ac:dyDescent="0.25">
      <c r="A506" s="61" t="s">
        <v>683</v>
      </c>
      <c r="B506" s="61" t="s">
        <v>684</v>
      </c>
      <c r="C506" s="35">
        <v>4301011585</v>
      </c>
      <c r="D506" s="388">
        <v>4640242180441</v>
      </c>
      <c r="E506" s="388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117</v>
      </c>
      <c r="L506" s="37" t="s">
        <v>116</v>
      </c>
      <c r="M506" s="37"/>
      <c r="N506" s="36">
        <v>50</v>
      </c>
      <c r="O506" s="429" t="s">
        <v>685</v>
      </c>
      <c r="P506" s="390"/>
      <c r="Q506" s="390"/>
      <c r="R506" s="390"/>
      <c r="S506" s="391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8"/>
        <v>0</v>
      </c>
      <c r="Y506" s="40" t="str">
        <f t="shared" si="103"/>
        <v/>
      </c>
      <c r="Z506" s="66" t="s">
        <v>48</v>
      </c>
      <c r="AA506" s="67" t="s">
        <v>48</v>
      </c>
      <c r="AE506" s="77"/>
      <c r="BB506" s="359" t="s">
        <v>67</v>
      </c>
      <c r="BL506" s="77">
        <f t="shared" si="99"/>
        <v>0</v>
      </c>
      <c r="BM506" s="77">
        <f t="shared" si="100"/>
        <v>0</v>
      </c>
      <c r="BN506" s="77">
        <f t="shared" si="101"/>
        <v>0</v>
      </c>
      <c r="BO506" s="77">
        <f t="shared" si="102"/>
        <v>0</v>
      </c>
    </row>
    <row r="507" spans="1:67" ht="27" hidden="1" customHeight="1" x14ac:dyDescent="0.25">
      <c r="A507" s="61" t="s">
        <v>686</v>
      </c>
      <c r="B507" s="61" t="s">
        <v>687</v>
      </c>
      <c r="C507" s="35">
        <v>4301011950</v>
      </c>
      <c r="D507" s="388">
        <v>4640242180601</v>
      </c>
      <c r="E507" s="388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117</v>
      </c>
      <c r="L507" s="37" t="s">
        <v>116</v>
      </c>
      <c r="M507" s="37"/>
      <c r="N507" s="36">
        <v>55</v>
      </c>
      <c r="O507" s="421" t="s">
        <v>688</v>
      </c>
      <c r="P507" s="390"/>
      <c r="Q507" s="390"/>
      <c r="R507" s="390"/>
      <c r="S507" s="391"/>
      <c r="T507" s="38" t="s">
        <v>48</v>
      </c>
      <c r="U507" s="38" t="s">
        <v>48</v>
      </c>
      <c r="V507" s="39" t="s">
        <v>0</v>
      </c>
      <c r="W507" s="57">
        <v>0</v>
      </c>
      <c r="X507" s="54">
        <f t="shared" si="98"/>
        <v>0</v>
      </c>
      <c r="Y507" s="40" t="str">
        <f t="shared" si="103"/>
        <v/>
      </c>
      <c r="Z507" s="66" t="s">
        <v>48</v>
      </c>
      <c r="AA507" s="67" t="s">
        <v>48</v>
      </c>
      <c r="AE507" s="77"/>
      <c r="BB507" s="360" t="s">
        <v>67</v>
      </c>
      <c r="BL507" s="77">
        <f t="shared" si="99"/>
        <v>0</v>
      </c>
      <c r="BM507" s="77">
        <f t="shared" si="100"/>
        <v>0</v>
      </c>
      <c r="BN507" s="77">
        <f t="shared" si="101"/>
        <v>0</v>
      </c>
      <c r="BO507" s="77">
        <f t="shared" si="102"/>
        <v>0</v>
      </c>
    </row>
    <row r="508" spans="1:67" ht="27" customHeight="1" x14ac:dyDescent="0.25">
      <c r="A508" s="61" t="s">
        <v>689</v>
      </c>
      <c r="B508" s="61" t="s">
        <v>690</v>
      </c>
      <c r="C508" s="35">
        <v>4301011584</v>
      </c>
      <c r="D508" s="388">
        <v>4640242180564</v>
      </c>
      <c r="E508" s="388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117</v>
      </c>
      <c r="L508" s="37" t="s">
        <v>116</v>
      </c>
      <c r="M508" s="37"/>
      <c r="N508" s="36">
        <v>50</v>
      </c>
      <c r="O508" s="422" t="s">
        <v>691</v>
      </c>
      <c r="P508" s="390"/>
      <c r="Q508" s="390"/>
      <c r="R508" s="390"/>
      <c r="S508" s="391"/>
      <c r="T508" s="38" t="s">
        <v>48</v>
      </c>
      <c r="U508" s="38" t="s">
        <v>48</v>
      </c>
      <c r="V508" s="39" t="s">
        <v>0</v>
      </c>
      <c r="W508" s="57">
        <v>120</v>
      </c>
      <c r="X508" s="54">
        <f t="shared" si="98"/>
        <v>120</v>
      </c>
      <c r="Y508" s="40">
        <f t="shared" si="103"/>
        <v>0.21749999999999997</v>
      </c>
      <c r="Z508" s="66" t="s">
        <v>48</v>
      </c>
      <c r="AA508" s="67" t="s">
        <v>48</v>
      </c>
      <c r="AE508" s="77"/>
      <c r="BB508" s="361" t="s">
        <v>67</v>
      </c>
      <c r="BL508" s="77">
        <f t="shared" si="99"/>
        <v>124.80000000000001</v>
      </c>
      <c r="BM508" s="77">
        <f t="shared" si="100"/>
        <v>124.80000000000001</v>
      </c>
      <c r="BN508" s="77">
        <f t="shared" si="101"/>
        <v>0.17857142857142855</v>
      </c>
      <c r="BO508" s="77">
        <f t="shared" si="102"/>
        <v>0.17857142857142855</v>
      </c>
    </row>
    <row r="509" spans="1:67" ht="27" hidden="1" customHeight="1" x14ac:dyDescent="0.25">
      <c r="A509" s="61" t="s">
        <v>692</v>
      </c>
      <c r="B509" s="61" t="s">
        <v>693</v>
      </c>
      <c r="C509" s="35">
        <v>4301011762</v>
      </c>
      <c r="D509" s="388">
        <v>4640242180922</v>
      </c>
      <c r="E509" s="38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117</v>
      </c>
      <c r="L509" s="37" t="s">
        <v>116</v>
      </c>
      <c r="M509" s="37"/>
      <c r="N509" s="36">
        <v>55</v>
      </c>
      <c r="O509" s="423" t="s">
        <v>694</v>
      </c>
      <c r="P509" s="390"/>
      <c r="Q509" s="390"/>
      <c r="R509" s="390"/>
      <c r="S509" s="391"/>
      <c r="T509" s="38" t="s">
        <v>48</v>
      </c>
      <c r="U509" s="38" t="s">
        <v>48</v>
      </c>
      <c r="V509" s="39" t="s">
        <v>0</v>
      </c>
      <c r="W509" s="57">
        <v>0</v>
      </c>
      <c r="X509" s="54">
        <f t="shared" si="98"/>
        <v>0</v>
      </c>
      <c r="Y509" s="40" t="str">
        <f t="shared" si="103"/>
        <v/>
      </c>
      <c r="Z509" s="66" t="s">
        <v>48</v>
      </c>
      <c r="AA509" s="67" t="s">
        <v>48</v>
      </c>
      <c r="AE509" s="77"/>
      <c r="BB509" s="362" t="s">
        <v>67</v>
      </c>
      <c r="BL509" s="77">
        <f t="shared" si="99"/>
        <v>0</v>
      </c>
      <c r="BM509" s="77">
        <f t="shared" si="100"/>
        <v>0</v>
      </c>
      <c r="BN509" s="77">
        <f t="shared" si="101"/>
        <v>0</v>
      </c>
      <c r="BO509" s="77">
        <f t="shared" si="102"/>
        <v>0</v>
      </c>
    </row>
    <row r="510" spans="1:67" ht="27" hidden="1" customHeight="1" x14ac:dyDescent="0.25">
      <c r="A510" s="61" t="s">
        <v>695</v>
      </c>
      <c r="B510" s="61" t="s">
        <v>696</v>
      </c>
      <c r="C510" s="35">
        <v>4301011551</v>
      </c>
      <c r="D510" s="388">
        <v>4640242180038</v>
      </c>
      <c r="E510" s="388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81</v>
      </c>
      <c r="L510" s="37" t="s">
        <v>116</v>
      </c>
      <c r="M510" s="37"/>
      <c r="N510" s="36">
        <v>50</v>
      </c>
      <c r="O510" s="424" t="s">
        <v>697</v>
      </c>
      <c r="P510" s="390"/>
      <c r="Q510" s="390"/>
      <c r="R510" s="390"/>
      <c r="S510" s="391"/>
      <c r="T510" s="38" t="s">
        <v>48</v>
      </c>
      <c r="U510" s="38" t="s">
        <v>48</v>
      </c>
      <c r="V510" s="39" t="s">
        <v>0</v>
      </c>
      <c r="W510" s="57">
        <v>0</v>
      </c>
      <c r="X510" s="54">
        <f t="shared" si="98"/>
        <v>0</v>
      </c>
      <c r="Y510" s="40" t="str">
        <f>IFERROR(IF(X510=0,"",ROUNDUP(X510/H510,0)*0.00937),"")</f>
        <v/>
      </c>
      <c r="Z510" s="66" t="s">
        <v>48</v>
      </c>
      <c r="AA510" s="67" t="s">
        <v>48</v>
      </c>
      <c r="AE510" s="77"/>
      <c r="BB510" s="363" t="s">
        <v>67</v>
      </c>
      <c r="BL510" s="77">
        <f t="shared" si="99"/>
        <v>0</v>
      </c>
      <c r="BM510" s="77">
        <f t="shared" si="100"/>
        <v>0</v>
      </c>
      <c r="BN510" s="77">
        <f t="shared" si="101"/>
        <v>0</v>
      </c>
      <c r="BO510" s="77">
        <f t="shared" si="102"/>
        <v>0</v>
      </c>
    </row>
    <row r="511" spans="1:67" x14ac:dyDescent="0.2">
      <c r="A511" s="396"/>
      <c r="B511" s="396"/>
      <c r="C511" s="396"/>
      <c r="D511" s="396"/>
      <c r="E511" s="396"/>
      <c r="F511" s="396"/>
      <c r="G511" s="396"/>
      <c r="H511" s="396"/>
      <c r="I511" s="396"/>
      <c r="J511" s="396"/>
      <c r="K511" s="396"/>
      <c r="L511" s="396"/>
      <c r="M511" s="396"/>
      <c r="N511" s="397"/>
      <c r="O511" s="393" t="s">
        <v>43</v>
      </c>
      <c r="P511" s="394"/>
      <c r="Q511" s="394"/>
      <c r="R511" s="394"/>
      <c r="S511" s="394"/>
      <c r="T511" s="394"/>
      <c r="U511" s="395"/>
      <c r="V511" s="41" t="s">
        <v>42</v>
      </c>
      <c r="W511" s="42">
        <f>IFERROR(W502/H502,"0")+IFERROR(W503/H503,"0")+IFERROR(W504/H504,"0")+IFERROR(W505/H505,"0")+IFERROR(W506/H506,"0")+IFERROR(W507/H507,"0")+IFERROR(W508/H508,"0")+IFERROR(W509/H509,"0")+IFERROR(W510/H510,"0")</f>
        <v>10</v>
      </c>
      <c r="X511" s="42">
        <f>IFERROR(X502/H502,"0")+IFERROR(X503/H503,"0")+IFERROR(X504/H504,"0")+IFERROR(X505/H505,"0")+IFERROR(X506/H506,"0")+IFERROR(X507/H507,"0")+IFERROR(X508/H508,"0")+IFERROR(X509/H509,"0")+IFERROR(X510/H510,"0")</f>
        <v>10</v>
      </c>
      <c r="Y511" s="4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0.21749999999999997</v>
      </c>
      <c r="Z511" s="65"/>
      <c r="AA511" s="65"/>
    </row>
    <row r="512" spans="1:67" x14ac:dyDescent="0.2">
      <c r="A512" s="396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7"/>
      <c r="O512" s="393" t="s">
        <v>43</v>
      </c>
      <c r="P512" s="394"/>
      <c r="Q512" s="394"/>
      <c r="R512" s="394"/>
      <c r="S512" s="394"/>
      <c r="T512" s="394"/>
      <c r="U512" s="395"/>
      <c r="V512" s="41" t="s">
        <v>0</v>
      </c>
      <c r="W512" s="42">
        <f>IFERROR(SUM(W502:W510),"0")</f>
        <v>120</v>
      </c>
      <c r="X512" s="42">
        <f>IFERROR(SUM(X502:X510),"0")</f>
        <v>120</v>
      </c>
      <c r="Y512" s="41"/>
      <c r="Z512" s="65"/>
      <c r="AA512" s="65"/>
    </row>
    <row r="513" spans="1:67" ht="14.25" hidden="1" customHeight="1" x14ac:dyDescent="0.25">
      <c r="A513" s="403" t="s">
        <v>113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64"/>
      <c r="AA513" s="64"/>
    </row>
    <row r="514" spans="1:67" ht="27" hidden="1" customHeight="1" x14ac:dyDescent="0.25">
      <c r="A514" s="61" t="s">
        <v>698</v>
      </c>
      <c r="B514" s="61" t="s">
        <v>699</v>
      </c>
      <c r="C514" s="35">
        <v>4301020295</v>
      </c>
      <c r="D514" s="388">
        <v>4640242181363</v>
      </c>
      <c r="E514" s="388"/>
      <c r="F514" s="60">
        <v>0.4</v>
      </c>
      <c r="G514" s="36">
        <v>10</v>
      </c>
      <c r="H514" s="60">
        <v>4</v>
      </c>
      <c r="I514" s="60">
        <v>4.24</v>
      </c>
      <c r="J514" s="36">
        <v>120</v>
      </c>
      <c r="K514" s="36" t="s">
        <v>81</v>
      </c>
      <c r="L514" s="37" t="s">
        <v>116</v>
      </c>
      <c r="M514" s="37"/>
      <c r="N514" s="36">
        <v>50</v>
      </c>
      <c r="O514" s="417" t="s">
        <v>700</v>
      </c>
      <c r="P514" s="390"/>
      <c r="Q514" s="390"/>
      <c r="R514" s="390"/>
      <c r="S514" s="391"/>
      <c r="T514" s="38" t="s">
        <v>48</v>
      </c>
      <c r="U514" s="38" t="s">
        <v>48</v>
      </c>
      <c r="V514" s="39" t="s">
        <v>0</v>
      </c>
      <c r="W514" s="57">
        <v>0</v>
      </c>
      <c r="X514" s="54">
        <f>IFERROR(IF(W514="",0,CEILING((W514/$H514),1)*$H514),"")</f>
        <v>0</v>
      </c>
      <c r="Y514" s="40" t="str">
        <f>IFERROR(IF(X514=0,"",ROUNDUP(X514/H514,0)*0.00937),"")</f>
        <v/>
      </c>
      <c r="Z514" s="66" t="s">
        <v>48</v>
      </c>
      <c r="AA514" s="67" t="s">
        <v>619</v>
      </c>
      <c r="AE514" s="77"/>
      <c r="BB514" s="364" t="s">
        <v>67</v>
      </c>
      <c r="BL514" s="77">
        <f>IFERROR(W514*I514/H514,"0")</f>
        <v>0</v>
      </c>
      <c r="BM514" s="77">
        <f>IFERROR(X514*I514/H514,"0")</f>
        <v>0</v>
      </c>
      <c r="BN514" s="77">
        <f>IFERROR(1/J514*(W514/H514),"0")</f>
        <v>0</v>
      </c>
      <c r="BO514" s="77">
        <f>IFERROR(1/J514*(X514/H514),"0")</f>
        <v>0</v>
      </c>
    </row>
    <row r="515" spans="1:67" ht="27" hidden="1" customHeight="1" x14ac:dyDescent="0.25">
      <c r="A515" s="61" t="s">
        <v>701</v>
      </c>
      <c r="B515" s="61" t="s">
        <v>702</v>
      </c>
      <c r="C515" s="35">
        <v>4301020260</v>
      </c>
      <c r="D515" s="388">
        <v>4640242180526</v>
      </c>
      <c r="E515" s="388"/>
      <c r="F515" s="60">
        <v>1.8</v>
      </c>
      <c r="G515" s="36">
        <v>6</v>
      </c>
      <c r="H515" s="60">
        <v>10.8</v>
      </c>
      <c r="I515" s="60">
        <v>11.28</v>
      </c>
      <c r="J515" s="36">
        <v>56</v>
      </c>
      <c r="K515" s="36" t="s">
        <v>117</v>
      </c>
      <c r="L515" s="37" t="s">
        <v>116</v>
      </c>
      <c r="M515" s="37"/>
      <c r="N515" s="36">
        <v>50</v>
      </c>
      <c r="O515" s="418" t="s">
        <v>703</v>
      </c>
      <c r="P515" s="390"/>
      <c r="Q515" s="390"/>
      <c r="R515" s="390"/>
      <c r="S515" s="391"/>
      <c r="T515" s="38" t="s">
        <v>48</v>
      </c>
      <c r="U515" s="38" t="s">
        <v>48</v>
      </c>
      <c r="V515" s="39" t="s">
        <v>0</v>
      </c>
      <c r="W515" s="57">
        <v>0</v>
      </c>
      <c r="X515" s="54">
        <f>IFERROR(IF(W515="",0,CEILING((W515/$H515),1)*$H515),"")</f>
        <v>0</v>
      </c>
      <c r="Y515" s="40" t="str">
        <f>IFERROR(IF(X515=0,"",ROUNDUP(X515/H515,0)*0.02175),"")</f>
        <v/>
      </c>
      <c r="Z515" s="66" t="s">
        <v>48</v>
      </c>
      <c r="AA515" s="67" t="s">
        <v>48</v>
      </c>
      <c r="AE515" s="77"/>
      <c r="BB515" s="365" t="s">
        <v>67</v>
      </c>
      <c r="BL515" s="77">
        <f>IFERROR(W515*I515/H515,"0")</f>
        <v>0</v>
      </c>
      <c r="BM515" s="77">
        <f>IFERROR(X515*I515/H515,"0")</f>
        <v>0</v>
      </c>
      <c r="BN515" s="77">
        <f>IFERROR(1/J515*(W515/H515),"0")</f>
        <v>0</v>
      </c>
      <c r="BO515" s="77">
        <f>IFERROR(1/J515*(X515/H515),"0")</f>
        <v>0</v>
      </c>
    </row>
    <row r="516" spans="1:67" ht="16.5" hidden="1" customHeight="1" x14ac:dyDescent="0.25">
      <c r="A516" s="61" t="s">
        <v>704</v>
      </c>
      <c r="B516" s="61" t="s">
        <v>705</v>
      </c>
      <c r="C516" s="35">
        <v>4301020269</v>
      </c>
      <c r="D516" s="388">
        <v>4640242180519</v>
      </c>
      <c r="E516" s="388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117</v>
      </c>
      <c r="L516" s="37" t="s">
        <v>135</v>
      </c>
      <c r="M516" s="37"/>
      <c r="N516" s="36">
        <v>50</v>
      </c>
      <c r="O516" s="419" t="s">
        <v>706</v>
      </c>
      <c r="P516" s="390"/>
      <c r="Q516" s="390"/>
      <c r="R516" s="390"/>
      <c r="S516" s="391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>IFERROR(W516*I516/H516,"0")</f>
        <v>0</v>
      </c>
      <c r="BM516" s="77">
        <f>IFERROR(X516*I516/H516,"0")</f>
        <v>0</v>
      </c>
      <c r="BN516" s="77">
        <f>IFERROR(1/J516*(W516/H516),"0")</f>
        <v>0</v>
      </c>
      <c r="BO516" s="77">
        <f>IFERROR(1/J516*(X516/H516),"0")</f>
        <v>0</v>
      </c>
    </row>
    <row r="517" spans="1:67" ht="27" hidden="1" customHeight="1" x14ac:dyDescent="0.25">
      <c r="A517" s="61" t="s">
        <v>707</v>
      </c>
      <c r="B517" s="61" t="s">
        <v>708</v>
      </c>
      <c r="C517" s="35">
        <v>4301020309</v>
      </c>
      <c r="D517" s="388">
        <v>4640242180090</v>
      </c>
      <c r="E517" s="388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117</v>
      </c>
      <c r="L517" s="37" t="s">
        <v>116</v>
      </c>
      <c r="M517" s="37"/>
      <c r="N517" s="36">
        <v>50</v>
      </c>
      <c r="O517" s="420" t="s">
        <v>709</v>
      </c>
      <c r="P517" s="390"/>
      <c r="Q517" s="390"/>
      <c r="R517" s="390"/>
      <c r="S517" s="391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77"/>
      <c r="BB517" s="367" t="s">
        <v>67</v>
      </c>
      <c r="BL517" s="77">
        <f>IFERROR(W517*I517/H517,"0")</f>
        <v>0</v>
      </c>
      <c r="BM517" s="77">
        <f>IFERROR(X517*I517/H517,"0")</f>
        <v>0</v>
      </c>
      <c r="BN517" s="77">
        <f>IFERROR(1/J517*(W517/H517),"0")</f>
        <v>0</v>
      </c>
      <c r="BO517" s="77">
        <f>IFERROR(1/J517*(X517/H517),"0")</f>
        <v>0</v>
      </c>
    </row>
    <row r="518" spans="1:67" ht="27" hidden="1" customHeight="1" x14ac:dyDescent="0.25">
      <c r="A518" s="61" t="s">
        <v>710</v>
      </c>
      <c r="B518" s="61" t="s">
        <v>711</v>
      </c>
      <c r="C518" s="35">
        <v>4301020314</v>
      </c>
      <c r="D518" s="388">
        <v>4640242180090</v>
      </c>
      <c r="E518" s="388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117</v>
      </c>
      <c r="L518" s="37" t="s">
        <v>116</v>
      </c>
      <c r="M518" s="37"/>
      <c r="N518" s="36">
        <v>50</v>
      </c>
      <c r="O518" s="414" t="s">
        <v>712</v>
      </c>
      <c r="P518" s="390"/>
      <c r="Q518" s="390"/>
      <c r="R518" s="390"/>
      <c r="S518" s="391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IFERROR(IF(X518=0,"",ROUNDUP(X518/H518,0)*0.02175),"")</f>
        <v/>
      </c>
      <c r="Z518" s="66" t="s">
        <v>48</v>
      </c>
      <c r="AA518" s="67" t="s">
        <v>48</v>
      </c>
      <c r="AE518" s="77"/>
      <c r="BB518" s="368" t="s">
        <v>67</v>
      </c>
      <c r="BL518" s="77">
        <f>IFERROR(W518*I518/H518,"0")</f>
        <v>0</v>
      </c>
      <c r="BM518" s="77">
        <f>IFERROR(X518*I518/H518,"0")</f>
        <v>0</v>
      </c>
      <c r="BN518" s="77">
        <f>IFERROR(1/J518*(W518/H518),"0")</f>
        <v>0</v>
      </c>
      <c r="BO518" s="77">
        <f>IFERROR(1/J518*(X518/H518),"0")</f>
        <v>0</v>
      </c>
    </row>
    <row r="519" spans="1:67" hidden="1" x14ac:dyDescent="0.2">
      <c r="A519" s="396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393" t="s">
        <v>43</v>
      </c>
      <c r="P519" s="394"/>
      <c r="Q519" s="394"/>
      <c r="R519" s="394"/>
      <c r="S519" s="394"/>
      <c r="T519" s="394"/>
      <c r="U519" s="395"/>
      <c r="V519" s="41" t="s">
        <v>42</v>
      </c>
      <c r="W519" s="42">
        <f>IFERROR(W514/H514,"0")+IFERROR(W515/H515,"0")+IFERROR(W516/H516,"0")+IFERROR(W517/H517,"0")+IFERROR(W518/H518,"0")</f>
        <v>0</v>
      </c>
      <c r="X519" s="42">
        <f>IFERROR(X514/H514,"0")+IFERROR(X515/H515,"0")+IFERROR(X516/H516,"0")+IFERROR(X517/H517,"0")+IFERROR(X518/H518,"0")</f>
        <v>0</v>
      </c>
      <c r="Y519" s="42">
        <f>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hidden="1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393" t="s">
        <v>43</v>
      </c>
      <c r="P520" s="394"/>
      <c r="Q520" s="394"/>
      <c r="R520" s="394"/>
      <c r="S520" s="394"/>
      <c r="T520" s="394"/>
      <c r="U520" s="395"/>
      <c r="V520" s="41" t="s">
        <v>0</v>
      </c>
      <c r="W520" s="42">
        <f>IFERROR(SUM(W514:W518),"0")</f>
        <v>0</v>
      </c>
      <c r="X520" s="42">
        <f>IFERROR(SUM(X514:X518),"0")</f>
        <v>0</v>
      </c>
      <c r="Y520" s="41"/>
      <c r="Z520" s="65"/>
      <c r="AA520" s="65"/>
    </row>
    <row r="521" spans="1:67" ht="14.25" hidden="1" customHeight="1" x14ac:dyDescent="0.25">
      <c r="A521" s="403" t="s">
        <v>77</v>
      </c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3"/>
      <c r="P521" s="403"/>
      <c r="Q521" s="403"/>
      <c r="R521" s="403"/>
      <c r="S521" s="403"/>
      <c r="T521" s="403"/>
      <c r="U521" s="403"/>
      <c r="V521" s="403"/>
      <c r="W521" s="403"/>
      <c r="X521" s="403"/>
      <c r="Y521" s="403"/>
      <c r="Z521" s="64"/>
      <c r="AA521" s="64"/>
    </row>
    <row r="522" spans="1:67" ht="27" customHeight="1" x14ac:dyDescent="0.25">
      <c r="A522" s="61" t="s">
        <v>713</v>
      </c>
      <c r="B522" s="61" t="s">
        <v>714</v>
      </c>
      <c r="C522" s="35">
        <v>4301031280</v>
      </c>
      <c r="D522" s="388">
        <v>4640242180816</v>
      </c>
      <c r="E522" s="388"/>
      <c r="F522" s="60">
        <v>0.7</v>
      </c>
      <c r="G522" s="36">
        <v>6</v>
      </c>
      <c r="H522" s="60">
        <v>4.2</v>
      </c>
      <c r="I522" s="60">
        <v>4.46</v>
      </c>
      <c r="J522" s="36">
        <v>156</v>
      </c>
      <c r="K522" s="36" t="s">
        <v>81</v>
      </c>
      <c r="L522" s="37" t="s">
        <v>80</v>
      </c>
      <c r="M522" s="37"/>
      <c r="N522" s="36">
        <v>40</v>
      </c>
      <c r="O522" s="415" t="s">
        <v>715</v>
      </c>
      <c r="P522" s="390"/>
      <c r="Q522" s="390"/>
      <c r="R522" s="390"/>
      <c r="S522" s="391"/>
      <c r="T522" s="38" t="s">
        <v>48</v>
      </c>
      <c r="U522" s="38" t="s">
        <v>48</v>
      </c>
      <c r="V522" s="39" t="s">
        <v>0</v>
      </c>
      <c r="W522" s="57">
        <v>130</v>
      </c>
      <c r="X522" s="54">
        <f t="shared" ref="X522:X527" si="104">IFERROR(IF(W522="",0,CEILING((W522/$H522),1)*$H522),"")</f>
        <v>130.20000000000002</v>
      </c>
      <c r="Y522" s="40">
        <f>IFERROR(IF(X522=0,"",ROUNDUP(X522/H522,0)*0.00753),"")</f>
        <v>0.23343</v>
      </c>
      <c r="Z522" s="66" t="s">
        <v>48</v>
      </c>
      <c r="AA522" s="67" t="s">
        <v>48</v>
      </c>
      <c r="AE522" s="77"/>
      <c r="BB522" s="369" t="s">
        <v>67</v>
      </c>
      <c r="BL522" s="77">
        <f t="shared" ref="BL522:BL527" si="105">IFERROR(W522*I522/H522,"0")</f>
        <v>138.04761904761904</v>
      </c>
      <c r="BM522" s="77">
        <f t="shared" ref="BM522:BM527" si="106">IFERROR(X522*I522/H522,"0")</f>
        <v>138.26000000000002</v>
      </c>
      <c r="BN522" s="77">
        <f t="shared" ref="BN522:BN527" si="107">IFERROR(1/J522*(W522/H522),"0")</f>
        <v>0.1984126984126984</v>
      </c>
      <c r="BO522" s="77">
        <f t="shared" ref="BO522:BO527" si="108">IFERROR(1/J522*(X522/H522),"0")</f>
        <v>0.19871794871794873</v>
      </c>
    </row>
    <row r="523" spans="1:67" ht="27" customHeight="1" x14ac:dyDescent="0.25">
      <c r="A523" s="61" t="s">
        <v>716</v>
      </c>
      <c r="B523" s="61" t="s">
        <v>717</v>
      </c>
      <c r="C523" s="35">
        <v>4301031194</v>
      </c>
      <c r="D523" s="388">
        <v>4680115880856</v>
      </c>
      <c r="E523" s="388"/>
      <c r="F523" s="60">
        <v>0.7</v>
      </c>
      <c r="G523" s="36">
        <v>6</v>
      </c>
      <c r="H523" s="60">
        <v>4.2</v>
      </c>
      <c r="I523" s="60">
        <v>4.46</v>
      </c>
      <c r="J523" s="36">
        <v>156</v>
      </c>
      <c r="K523" s="36" t="s">
        <v>81</v>
      </c>
      <c r="L523" s="37" t="s">
        <v>80</v>
      </c>
      <c r="M523" s="37"/>
      <c r="N523" s="36">
        <v>40</v>
      </c>
      <c r="O523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90"/>
      <c r="Q523" s="390"/>
      <c r="R523" s="390"/>
      <c r="S523" s="391"/>
      <c r="T523" s="38" t="s">
        <v>48</v>
      </c>
      <c r="U523" s="38" t="s">
        <v>48</v>
      </c>
      <c r="V523" s="39" t="s">
        <v>0</v>
      </c>
      <c r="W523" s="57">
        <v>180</v>
      </c>
      <c r="X523" s="54">
        <f t="shared" si="104"/>
        <v>180.6</v>
      </c>
      <c r="Y523" s="40">
        <f>IFERROR(IF(X523=0,"",ROUNDUP(X523/H523,0)*0.00753),"")</f>
        <v>0.32379000000000002</v>
      </c>
      <c r="Z523" s="66" t="s">
        <v>48</v>
      </c>
      <c r="AA523" s="67" t="s">
        <v>48</v>
      </c>
      <c r="AE523" s="77"/>
      <c r="BB523" s="370" t="s">
        <v>67</v>
      </c>
      <c r="BL523" s="77">
        <f t="shared" si="105"/>
        <v>191.14285714285711</v>
      </c>
      <c r="BM523" s="77">
        <f t="shared" si="106"/>
        <v>191.78</v>
      </c>
      <c r="BN523" s="77">
        <f t="shared" si="107"/>
        <v>0.27472527472527469</v>
      </c>
      <c r="BO523" s="77">
        <f t="shared" si="108"/>
        <v>0.27564102564102561</v>
      </c>
    </row>
    <row r="524" spans="1:67" ht="27" hidden="1" customHeight="1" x14ac:dyDescent="0.25">
      <c r="A524" s="61" t="s">
        <v>718</v>
      </c>
      <c r="B524" s="61" t="s">
        <v>719</v>
      </c>
      <c r="C524" s="35">
        <v>4301031244</v>
      </c>
      <c r="D524" s="388">
        <v>4640242180595</v>
      </c>
      <c r="E524" s="388"/>
      <c r="F524" s="60">
        <v>0.7</v>
      </c>
      <c r="G524" s="36">
        <v>6</v>
      </c>
      <c r="H524" s="60">
        <v>4.2</v>
      </c>
      <c r="I524" s="60">
        <v>4.46</v>
      </c>
      <c r="J524" s="36">
        <v>156</v>
      </c>
      <c r="K524" s="36" t="s">
        <v>81</v>
      </c>
      <c r="L524" s="37" t="s">
        <v>80</v>
      </c>
      <c r="M524" s="37"/>
      <c r="N524" s="36">
        <v>40</v>
      </c>
      <c r="O524" s="410" t="s">
        <v>720</v>
      </c>
      <c r="P524" s="390"/>
      <c r="Q524" s="390"/>
      <c r="R524" s="390"/>
      <c r="S524" s="391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4"/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1" t="s">
        <v>67</v>
      </c>
      <c r="BL524" s="77">
        <f t="shared" si="105"/>
        <v>0</v>
      </c>
      <c r="BM524" s="77">
        <f t="shared" si="106"/>
        <v>0</v>
      </c>
      <c r="BN524" s="77">
        <f t="shared" si="107"/>
        <v>0</v>
      </c>
      <c r="BO524" s="77">
        <f t="shared" si="108"/>
        <v>0</v>
      </c>
    </row>
    <row r="525" spans="1:67" ht="27" hidden="1" customHeight="1" x14ac:dyDescent="0.25">
      <c r="A525" s="61" t="s">
        <v>721</v>
      </c>
      <c r="B525" s="61" t="s">
        <v>722</v>
      </c>
      <c r="C525" s="35">
        <v>4301031321</v>
      </c>
      <c r="D525" s="388">
        <v>4640242180076</v>
      </c>
      <c r="E525" s="388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81</v>
      </c>
      <c r="L525" s="37" t="s">
        <v>80</v>
      </c>
      <c r="M525" s="37"/>
      <c r="N525" s="36">
        <v>40</v>
      </c>
      <c r="O525" s="411" t="s">
        <v>723</v>
      </c>
      <c r="P525" s="390"/>
      <c r="Q525" s="390"/>
      <c r="R525" s="390"/>
      <c r="S525" s="391"/>
      <c r="T525" s="38" t="s">
        <v>48</v>
      </c>
      <c r="U525" s="38" t="s">
        <v>48</v>
      </c>
      <c r="V525" s="39" t="s">
        <v>0</v>
      </c>
      <c r="W525" s="57">
        <v>0</v>
      </c>
      <c r="X525" s="54">
        <f t="shared" si="104"/>
        <v>0</v>
      </c>
      <c r="Y525" s="40" t="str">
        <f>IFERROR(IF(X525=0,"",ROUNDUP(X525/H525,0)*0.00753),"")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 t="shared" si="105"/>
        <v>0</v>
      </c>
      <c r="BM525" s="77">
        <f t="shared" si="106"/>
        <v>0</v>
      </c>
      <c r="BN525" s="77">
        <f t="shared" si="107"/>
        <v>0</v>
      </c>
      <c r="BO525" s="77">
        <f t="shared" si="108"/>
        <v>0</v>
      </c>
    </row>
    <row r="526" spans="1:67" ht="27" hidden="1" customHeight="1" x14ac:dyDescent="0.25">
      <c r="A526" s="61" t="s">
        <v>724</v>
      </c>
      <c r="B526" s="61" t="s">
        <v>725</v>
      </c>
      <c r="C526" s="35">
        <v>4301031203</v>
      </c>
      <c r="D526" s="388">
        <v>4640242180908</v>
      </c>
      <c r="E526" s="388"/>
      <c r="F526" s="60">
        <v>0.28000000000000003</v>
      </c>
      <c r="G526" s="36">
        <v>6</v>
      </c>
      <c r="H526" s="60">
        <v>1.68</v>
      </c>
      <c r="I526" s="60">
        <v>1.81</v>
      </c>
      <c r="J526" s="36">
        <v>234</v>
      </c>
      <c r="K526" s="36" t="s">
        <v>84</v>
      </c>
      <c r="L526" s="37" t="s">
        <v>80</v>
      </c>
      <c r="M526" s="37"/>
      <c r="N526" s="36">
        <v>40</v>
      </c>
      <c r="O526" s="412" t="s">
        <v>726</v>
      </c>
      <c r="P526" s="390"/>
      <c r="Q526" s="390"/>
      <c r="R526" s="390"/>
      <c r="S526" s="391"/>
      <c r="T526" s="38" t="s">
        <v>48</v>
      </c>
      <c r="U526" s="38" t="s">
        <v>48</v>
      </c>
      <c r="V526" s="39" t="s">
        <v>0</v>
      </c>
      <c r="W526" s="57">
        <v>0</v>
      </c>
      <c r="X526" s="54">
        <f t="shared" si="104"/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 t="shared" si="105"/>
        <v>0</v>
      </c>
      <c r="BM526" s="77">
        <f t="shared" si="106"/>
        <v>0</v>
      </c>
      <c r="BN526" s="77">
        <f t="shared" si="107"/>
        <v>0</v>
      </c>
      <c r="BO526" s="77">
        <f t="shared" si="108"/>
        <v>0</v>
      </c>
    </row>
    <row r="527" spans="1:67" ht="27" hidden="1" customHeight="1" x14ac:dyDescent="0.25">
      <c r="A527" s="61" t="s">
        <v>727</v>
      </c>
      <c r="B527" s="61" t="s">
        <v>728</v>
      </c>
      <c r="C527" s="35">
        <v>4301031200</v>
      </c>
      <c r="D527" s="388">
        <v>4640242180489</v>
      </c>
      <c r="E527" s="388"/>
      <c r="F527" s="60">
        <v>0.28000000000000003</v>
      </c>
      <c r="G527" s="36">
        <v>6</v>
      </c>
      <c r="H527" s="60">
        <v>1.68</v>
      </c>
      <c r="I527" s="60">
        <v>1.84</v>
      </c>
      <c r="J527" s="36">
        <v>234</v>
      </c>
      <c r="K527" s="36" t="s">
        <v>84</v>
      </c>
      <c r="L527" s="37" t="s">
        <v>80</v>
      </c>
      <c r="M527" s="37"/>
      <c r="N527" s="36">
        <v>40</v>
      </c>
      <c r="O527" s="413" t="s">
        <v>729</v>
      </c>
      <c r="P527" s="390"/>
      <c r="Q527" s="390"/>
      <c r="R527" s="390"/>
      <c r="S527" s="391"/>
      <c r="T527" s="38" t="s">
        <v>48</v>
      </c>
      <c r="U527" s="38" t="s">
        <v>48</v>
      </c>
      <c r="V527" s="39" t="s">
        <v>0</v>
      </c>
      <c r="W527" s="57">
        <v>0</v>
      </c>
      <c r="X527" s="54">
        <f t="shared" si="104"/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 t="shared" si="105"/>
        <v>0</v>
      </c>
      <c r="BM527" s="77">
        <f t="shared" si="106"/>
        <v>0</v>
      </c>
      <c r="BN527" s="77">
        <f t="shared" si="107"/>
        <v>0</v>
      </c>
      <c r="BO527" s="77">
        <f t="shared" si="108"/>
        <v>0</v>
      </c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393" t="s">
        <v>43</v>
      </c>
      <c r="P528" s="394"/>
      <c r="Q528" s="394"/>
      <c r="R528" s="394"/>
      <c r="S528" s="394"/>
      <c r="T528" s="394"/>
      <c r="U528" s="395"/>
      <c r="V528" s="41" t="s">
        <v>42</v>
      </c>
      <c r="W528" s="42">
        <f>IFERROR(W522/H522,"0")+IFERROR(W523/H523,"0")+IFERROR(W524/H524,"0")+IFERROR(W525/H525,"0")+IFERROR(W526/H526,"0")+IFERROR(W527/H527,"0")</f>
        <v>73.80952380952381</v>
      </c>
      <c r="X528" s="42">
        <f>IFERROR(X522/H522,"0")+IFERROR(X523/H523,"0")+IFERROR(X524/H524,"0")+IFERROR(X525/H525,"0")+IFERROR(X526/H526,"0")+IFERROR(X527/H527,"0")</f>
        <v>74</v>
      </c>
      <c r="Y528" s="42">
        <f>IFERROR(IF(Y522="",0,Y522),"0")+IFERROR(IF(Y523="",0,Y523),"0")+IFERROR(IF(Y524="",0,Y524),"0")+IFERROR(IF(Y525="",0,Y525),"0")+IFERROR(IF(Y526="",0,Y526),"0")+IFERROR(IF(Y527="",0,Y527),"0")</f>
        <v>0.55722000000000005</v>
      </c>
      <c r="Z528" s="65"/>
      <c r="AA528" s="65"/>
    </row>
    <row r="529" spans="1:67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7"/>
      <c r="O529" s="393" t="s">
        <v>43</v>
      </c>
      <c r="P529" s="394"/>
      <c r="Q529" s="394"/>
      <c r="R529" s="394"/>
      <c r="S529" s="394"/>
      <c r="T529" s="394"/>
      <c r="U529" s="395"/>
      <c r="V529" s="41" t="s">
        <v>0</v>
      </c>
      <c r="W529" s="42">
        <f>IFERROR(SUM(W522:W527),"0")</f>
        <v>310</v>
      </c>
      <c r="X529" s="42">
        <f>IFERROR(SUM(X522:X527),"0")</f>
        <v>310.8</v>
      </c>
      <c r="Y529" s="41"/>
      <c r="Z529" s="65"/>
      <c r="AA529" s="65"/>
    </row>
    <row r="530" spans="1:67" ht="14.25" hidden="1" customHeight="1" x14ac:dyDescent="0.25">
      <c r="A530" s="403" t="s">
        <v>85</v>
      </c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3"/>
      <c r="P530" s="403"/>
      <c r="Q530" s="403"/>
      <c r="R530" s="403"/>
      <c r="S530" s="403"/>
      <c r="T530" s="403"/>
      <c r="U530" s="403"/>
      <c r="V530" s="403"/>
      <c r="W530" s="403"/>
      <c r="X530" s="403"/>
      <c r="Y530" s="403"/>
      <c r="Z530" s="64"/>
      <c r="AA530" s="64"/>
    </row>
    <row r="531" spans="1:67" ht="27" hidden="1" customHeight="1" x14ac:dyDescent="0.25">
      <c r="A531" s="61" t="s">
        <v>730</v>
      </c>
      <c r="B531" s="61" t="s">
        <v>731</v>
      </c>
      <c r="C531" s="35">
        <v>4301051746</v>
      </c>
      <c r="D531" s="388">
        <v>4640242180533</v>
      </c>
      <c r="E531" s="388"/>
      <c r="F531" s="60">
        <v>1.3</v>
      </c>
      <c r="G531" s="36">
        <v>6</v>
      </c>
      <c r="H531" s="60">
        <v>7.8</v>
      </c>
      <c r="I531" s="60">
        <v>8.3640000000000008</v>
      </c>
      <c r="J531" s="36">
        <v>56</v>
      </c>
      <c r="K531" s="36" t="s">
        <v>117</v>
      </c>
      <c r="L531" s="37" t="s">
        <v>135</v>
      </c>
      <c r="M531" s="37"/>
      <c r="N531" s="36">
        <v>40</v>
      </c>
      <c r="O531" s="406" t="s">
        <v>732</v>
      </c>
      <c r="P531" s="390"/>
      <c r="Q531" s="390"/>
      <c r="R531" s="390"/>
      <c r="S531" s="39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5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hidden="1" customHeight="1" x14ac:dyDescent="0.25">
      <c r="A532" s="61" t="s">
        <v>733</v>
      </c>
      <c r="B532" s="61" t="s">
        <v>734</v>
      </c>
      <c r="C532" s="35">
        <v>4301051780</v>
      </c>
      <c r="D532" s="388">
        <v>4640242180106</v>
      </c>
      <c r="E532" s="38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117</v>
      </c>
      <c r="L532" s="37" t="s">
        <v>80</v>
      </c>
      <c r="M532" s="37"/>
      <c r="N532" s="36">
        <v>45</v>
      </c>
      <c r="O532" s="407" t="s">
        <v>735</v>
      </c>
      <c r="P532" s="390"/>
      <c r="Q532" s="390"/>
      <c r="R532" s="390"/>
      <c r="S532" s="39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77"/>
      <c r="BB532" s="376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hidden="1" customHeight="1" x14ac:dyDescent="0.25">
      <c r="A533" s="61" t="s">
        <v>736</v>
      </c>
      <c r="B533" s="61" t="s">
        <v>737</v>
      </c>
      <c r="C533" s="35">
        <v>4301051510</v>
      </c>
      <c r="D533" s="388">
        <v>4640242180540</v>
      </c>
      <c r="E533" s="388"/>
      <c r="F533" s="60">
        <v>1.3</v>
      </c>
      <c r="G533" s="36">
        <v>6</v>
      </c>
      <c r="H533" s="60">
        <v>7.8</v>
      </c>
      <c r="I533" s="60">
        <v>8.3640000000000008</v>
      </c>
      <c r="J533" s="36">
        <v>56</v>
      </c>
      <c r="K533" s="36" t="s">
        <v>117</v>
      </c>
      <c r="L533" s="37" t="s">
        <v>80</v>
      </c>
      <c r="M533" s="37"/>
      <c r="N533" s="36">
        <v>30</v>
      </c>
      <c r="O533" s="408" t="s">
        <v>738</v>
      </c>
      <c r="P533" s="390"/>
      <c r="Q533" s="390"/>
      <c r="R533" s="390"/>
      <c r="S533" s="39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hidden="1" customHeight="1" x14ac:dyDescent="0.25">
      <c r="A534" s="61" t="s">
        <v>739</v>
      </c>
      <c r="B534" s="61" t="s">
        <v>740</v>
      </c>
      <c r="C534" s="35">
        <v>4301051390</v>
      </c>
      <c r="D534" s="388">
        <v>4640242181233</v>
      </c>
      <c r="E534" s="388"/>
      <c r="F534" s="60">
        <v>0.3</v>
      </c>
      <c r="G534" s="36">
        <v>6</v>
      </c>
      <c r="H534" s="60">
        <v>1.8</v>
      </c>
      <c r="I534" s="60">
        <v>1.984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409" t="s">
        <v>741</v>
      </c>
      <c r="P534" s="390"/>
      <c r="Q534" s="390"/>
      <c r="R534" s="390"/>
      <c r="S534" s="39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742</v>
      </c>
      <c r="B535" s="61" t="s">
        <v>743</v>
      </c>
      <c r="C535" s="35">
        <v>4301051448</v>
      </c>
      <c r="D535" s="388">
        <v>4640242181226</v>
      </c>
      <c r="E535" s="388"/>
      <c r="F535" s="60">
        <v>0.3</v>
      </c>
      <c r="G535" s="36">
        <v>6</v>
      </c>
      <c r="H535" s="60">
        <v>1.8</v>
      </c>
      <c r="I535" s="60">
        <v>1.972</v>
      </c>
      <c r="J535" s="36">
        <v>234</v>
      </c>
      <c r="K535" s="36" t="s">
        <v>84</v>
      </c>
      <c r="L535" s="37" t="s">
        <v>80</v>
      </c>
      <c r="M535" s="37"/>
      <c r="N535" s="36">
        <v>30</v>
      </c>
      <c r="O535" s="402" t="s">
        <v>744</v>
      </c>
      <c r="P535" s="390"/>
      <c r="Q535" s="390"/>
      <c r="R535" s="390"/>
      <c r="S535" s="391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idden="1" x14ac:dyDescent="0.2">
      <c r="A536" s="396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393" t="s">
        <v>43</v>
      </c>
      <c r="P536" s="394"/>
      <c r="Q536" s="394"/>
      <c r="R536" s="394"/>
      <c r="S536" s="394"/>
      <c r="T536" s="394"/>
      <c r="U536" s="395"/>
      <c r="V536" s="41" t="s">
        <v>42</v>
      </c>
      <c r="W536" s="42">
        <f>IFERROR(W531/H531,"0")+IFERROR(W532/H532,"0")+IFERROR(W533/H533,"0")+IFERROR(W534/H534,"0")+IFERROR(W535/H535,"0")</f>
        <v>0</v>
      </c>
      <c r="X536" s="42">
        <f>IFERROR(X531/H531,"0")+IFERROR(X532/H532,"0")+IFERROR(X533/H533,"0")+IFERROR(X534/H534,"0")+IFERROR(X535/H535,"0")</f>
        <v>0</v>
      </c>
      <c r="Y536" s="42">
        <f>IFERROR(IF(Y531="",0,Y531),"0")+IFERROR(IF(Y532="",0,Y532),"0")+IFERROR(IF(Y533="",0,Y533),"0")+IFERROR(IF(Y534="",0,Y534),"0")+IFERROR(IF(Y535="",0,Y535),"0")</f>
        <v>0</v>
      </c>
      <c r="Z536" s="65"/>
      <c r="AA536" s="65"/>
    </row>
    <row r="537" spans="1:67" hidden="1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393" t="s">
        <v>43</v>
      </c>
      <c r="P537" s="394"/>
      <c r="Q537" s="394"/>
      <c r="R537" s="394"/>
      <c r="S537" s="394"/>
      <c r="T537" s="394"/>
      <c r="U537" s="395"/>
      <c r="V537" s="41" t="s">
        <v>0</v>
      </c>
      <c r="W537" s="42">
        <f>IFERROR(SUM(W531:W535),"0")</f>
        <v>0</v>
      </c>
      <c r="X537" s="42">
        <f>IFERROR(SUM(X531:X535),"0")</f>
        <v>0</v>
      </c>
      <c r="Y537" s="41"/>
      <c r="Z537" s="65"/>
      <c r="AA537" s="65"/>
    </row>
    <row r="538" spans="1:67" ht="14.25" hidden="1" customHeight="1" x14ac:dyDescent="0.25">
      <c r="A538" s="403" t="s">
        <v>219</v>
      </c>
      <c r="B538" s="403"/>
      <c r="C538" s="403"/>
      <c r="D538" s="403"/>
      <c r="E538" s="403"/>
      <c r="F538" s="403"/>
      <c r="G538" s="403"/>
      <c r="H538" s="403"/>
      <c r="I538" s="403"/>
      <c r="J538" s="403"/>
      <c r="K538" s="403"/>
      <c r="L538" s="403"/>
      <c r="M538" s="403"/>
      <c r="N538" s="403"/>
      <c r="O538" s="403"/>
      <c r="P538" s="403"/>
      <c r="Q538" s="403"/>
      <c r="R538" s="403"/>
      <c r="S538" s="403"/>
      <c r="T538" s="403"/>
      <c r="U538" s="403"/>
      <c r="V538" s="403"/>
      <c r="W538" s="403"/>
      <c r="X538" s="403"/>
      <c r="Y538" s="403"/>
      <c r="Z538" s="64"/>
      <c r="AA538" s="64"/>
    </row>
    <row r="539" spans="1:67" ht="27" hidden="1" customHeight="1" x14ac:dyDescent="0.25">
      <c r="A539" s="61" t="s">
        <v>745</v>
      </c>
      <c r="B539" s="61" t="s">
        <v>746</v>
      </c>
      <c r="C539" s="35">
        <v>4301060354</v>
      </c>
      <c r="D539" s="388">
        <v>4640242180120</v>
      </c>
      <c r="E539" s="388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117</v>
      </c>
      <c r="L539" s="37" t="s">
        <v>80</v>
      </c>
      <c r="M539" s="37"/>
      <c r="N539" s="36">
        <v>40</v>
      </c>
      <c r="O539" s="404" t="s">
        <v>747</v>
      </c>
      <c r="P539" s="390"/>
      <c r="Q539" s="390"/>
      <c r="R539" s="390"/>
      <c r="S539" s="391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0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745</v>
      </c>
      <c r="B540" s="61" t="s">
        <v>748</v>
      </c>
      <c r="C540" s="35">
        <v>4301060408</v>
      </c>
      <c r="D540" s="388">
        <v>4640242180120</v>
      </c>
      <c r="E540" s="388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117</v>
      </c>
      <c r="L540" s="37" t="s">
        <v>80</v>
      </c>
      <c r="M540" s="37"/>
      <c r="N540" s="36">
        <v>40</v>
      </c>
      <c r="O540" s="405" t="s">
        <v>749</v>
      </c>
      <c r="P540" s="390"/>
      <c r="Q540" s="390"/>
      <c r="R540" s="390"/>
      <c r="S540" s="391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1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hidden="1" customHeight="1" x14ac:dyDescent="0.25">
      <c r="A541" s="61" t="s">
        <v>750</v>
      </c>
      <c r="B541" s="61" t="s">
        <v>751</v>
      </c>
      <c r="C541" s="35">
        <v>4301060355</v>
      </c>
      <c r="D541" s="388">
        <v>4640242180137</v>
      </c>
      <c r="E541" s="388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117</v>
      </c>
      <c r="L541" s="37" t="s">
        <v>80</v>
      </c>
      <c r="M541" s="37"/>
      <c r="N541" s="36">
        <v>40</v>
      </c>
      <c r="O541" s="389" t="s">
        <v>752</v>
      </c>
      <c r="P541" s="390"/>
      <c r="Q541" s="390"/>
      <c r="R541" s="390"/>
      <c r="S541" s="391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2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t="27" hidden="1" customHeight="1" x14ac:dyDescent="0.25">
      <c r="A542" s="61" t="s">
        <v>750</v>
      </c>
      <c r="B542" s="61" t="s">
        <v>753</v>
      </c>
      <c r="C542" s="35">
        <v>4301060407</v>
      </c>
      <c r="D542" s="388">
        <v>4640242180137</v>
      </c>
      <c r="E542" s="388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117</v>
      </c>
      <c r="L542" s="37" t="s">
        <v>80</v>
      </c>
      <c r="M542" s="37"/>
      <c r="N542" s="36">
        <v>40</v>
      </c>
      <c r="O542" s="392" t="s">
        <v>754</v>
      </c>
      <c r="P542" s="390"/>
      <c r="Q542" s="390"/>
      <c r="R542" s="390"/>
      <c r="S542" s="391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idden="1" x14ac:dyDescent="0.2">
      <c r="A543" s="396"/>
      <c r="B543" s="396"/>
      <c r="C543" s="396"/>
      <c r="D543" s="396"/>
      <c r="E543" s="396"/>
      <c r="F543" s="396"/>
      <c r="G543" s="396"/>
      <c r="H543" s="396"/>
      <c r="I543" s="396"/>
      <c r="J543" s="396"/>
      <c r="K543" s="396"/>
      <c r="L543" s="396"/>
      <c r="M543" s="396"/>
      <c r="N543" s="397"/>
      <c r="O543" s="393" t="s">
        <v>43</v>
      </c>
      <c r="P543" s="394"/>
      <c r="Q543" s="394"/>
      <c r="R543" s="394"/>
      <c r="S543" s="394"/>
      <c r="T543" s="394"/>
      <c r="U543" s="395"/>
      <c r="V543" s="41" t="s">
        <v>42</v>
      </c>
      <c r="W543" s="42">
        <f>IFERROR(W539/H539,"0")+IFERROR(W540/H540,"0")+IFERROR(W541/H541,"0")+IFERROR(W542/H542,"0")</f>
        <v>0</v>
      </c>
      <c r="X543" s="42">
        <f>IFERROR(X539/H539,"0")+IFERROR(X540/H540,"0")+IFERROR(X541/H541,"0")+IFERROR(X542/H542,"0")</f>
        <v>0</v>
      </c>
      <c r="Y543" s="42">
        <f>IFERROR(IF(Y539="",0,Y539),"0")+IFERROR(IF(Y540="",0,Y540),"0")+IFERROR(IF(Y541="",0,Y541),"0")+IFERROR(IF(Y542="",0,Y542),"0")</f>
        <v>0</v>
      </c>
      <c r="Z543" s="65"/>
      <c r="AA543" s="65"/>
    </row>
    <row r="544" spans="1:67" hidden="1" x14ac:dyDescent="0.2">
      <c r="A544" s="396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393" t="s">
        <v>43</v>
      </c>
      <c r="P544" s="394"/>
      <c r="Q544" s="394"/>
      <c r="R544" s="394"/>
      <c r="S544" s="394"/>
      <c r="T544" s="394"/>
      <c r="U544" s="395"/>
      <c r="V544" s="41" t="s">
        <v>0</v>
      </c>
      <c r="W544" s="42">
        <f>IFERROR(SUM(W539:W542),"0")</f>
        <v>0</v>
      </c>
      <c r="X544" s="42">
        <f>IFERROR(SUM(X539:X542),"0")</f>
        <v>0</v>
      </c>
      <c r="Y544" s="41"/>
      <c r="Z544" s="65"/>
      <c r="AA544" s="65"/>
    </row>
    <row r="545" spans="1:30" ht="15" customHeight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401"/>
      <c r="O545" s="398" t="s">
        <v>36</v>
      </c>
      <c r="P545" s="399"/>
      <c r="Q545" s="399"/>
      <c r="R545" s="399"/>
      <c r="S545" s="399"/>
      <c r="T545" s="399"/>
      <c r="U545" s="400"/>
      <c r="V545" s="41" t="s">
        <v>0</v>
      </c>
      <c r="W545" s="4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17843</v>
      </c>
      <c r="X545" s="4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17988.259999999998</v>
      </c>
      <c r="Y545" s="41"/>
      <c r="Z545" s="65"/>
      <c r="AA545" s="65"/>
    </row>
    <row r="546" spans="1:30" x14ac:dyDescent="0.2">
      <c r="A546" s="396"/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401"/>
      <c r="O546" s="398" t="s">
        <v>37</v>
      </c>
      <c r="P546" s="399"/>
      <c r="Q546" s="399"/>
      <c r="R546" s="399"/>
      <c r="S546" s="399"/>
      <c r="T546" s="399"/>
      <c r="U546" s="400"/>
      <c r="V546" s="41" t="s">
        <v>0</v>
      </c>
      <c r="W546" s="42">
        <f>IFERROR(SUM(BL22:BL542),"0")</f>
        <v>18842.392514195577</v>
      </c>
      <c r="X546" s="42">
        <f>IFERROR(SUM(BM22:BM542),"0")</f>
        <v>18997.003999999997</v>
      </c>
      <c r="Y546" s="41"/>
      <c r="Z546" s="65"/>
      <c r="AA546" s="65"/>
    </row>
    <row r="547" spans="1:30" x14ac:dyDescent="0.2">
      <c r="A547" s="396"/>
      <c r="B547" s="396"/>
      <c r="C547" s="396"/>
      <c r="D547" s="396"/>
      <c r="E547" s="396"/>
      <c r="F547" s="396"/>
      <c r="G547" s="396"/>
      <c r="H547" s="396"/>
      <c r="I547" s="396"/>
      <c r="J547" s="396"/>
      <c r="K547" s="396"/>
      <c r="L547" s="396"/>
      <c r="M547" s="396"/>
      <c r="N547" s="401"/>
      <c r="O547" s="398" t="s">
        <v>38</v>
      </c>
      <c r="P547" s="399"/>
      <c r="Q547" s="399"/>
      <c r="R547" s="399"/>
      <c r="S547" s="399"/>
      <c r="T547" s="399"/>
      <c r="U547" s="400"/>
      <c r="V547" s="41" t="s">
        <v>23</v>
      </c>
      <c r="W547" s="43">
        <f>ROUNDUP(SUM(BN22:BN542),0)</f>
        <v>33</v>
      </c>
      <c r="X547" s="43">
        <f>ROUNDUP(SUM(BO22:BO542),0)</f>
        <v>33</v>
      </c>
      <c r="Y547" s="41"/>
      <c r="Z547" s="65"/>
      <c r="AA547" s="65"/>
    </row>
    <row r="548" spans="1:30" x14ac:dyDescent="0.2">
      <c r="A548" s="396"/>
      <c r="B548" s="396"/>
      <c r="C548" s="396"/>
      <c r="D548" s="396"/>
      <c r="E548" s="396"/>
      <c r="F548" s="396"/>
      <c r="G548" s="396"/>
      <c r="H548" s="396"/>
      <c r="I548" s="396"/>
      <c r="J548" s="396"/>
      <c r="K548" s="396"/>
      <c r="L548" s="396"/>
      <c r="M548" s="396"/>
      <c r="N548" s="401"/>
      <c r="O548" s="398" t="s">
        <v>39</v>
      </c>
      <c r="P548" s="399"/>
      <c r="Q548" s="399"/>
      <c r="R548" s="399"/>
      <c r="S548" s="399"/>
      <c r="T548" s="399"/>
      <c r="U548" s="400"/>
      <c r="V548" s="41" t="s">
        <v>0</v>
      </c>
      <c r="W548" s="42">
        <f>GrossWeightTotal+PalletQtyTotal*25</f>
        <v>19667.392514195577</v>
      </c>
      <c r="X548" s="42">
        <f>GrossWeightTotalR+PalletQtyTotalR*25</f>
        <v>19822.003999999997</v>
      </c>
      <c r="Y548" s="41"/>
      <c r="Z548" s="65"/>
      <c r="AA548" s="65"/>
    </row>
    <row r="549" spans="1:30" x14ac:dyDescent="0.2">
      <c r="A549" s="396"/>
      <c r="B549" s="396"/>
      <c r="C549" s="396"/>
      <c r="D549" s="396"/>
      <c r="E549" s="396"/>
      <c r="F549" s="396"/>
      <c r="G549" s="396"/>
      <c r="H549" s="396"/>
      <c r="I549" s="396"/>
      <c r="J549" s="396"/>
      <c r="K549" s="396"/>
      <c r="L549" s="396"/>
      <c r="M549" s="396"/>
      <c r="N549" s="401"/>
      <c r="O549" s="398" t="s">
        <v>40</v>
      </c>
      <c r="P549" s="399"/>
      <c r="Q549" s="399"/>
      <c r="R549" s="399"/>
      <c r="S549" s="399"/>
      <c r="T549" s="399"/>
      <c r="U549" s="400"/>
      <c r="V549" s="41" t="s">
        <v>23</v>
      </c>
      <c r="W549" s="4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2597.179376764147</v>
      </c>
      <c r="X549" s="4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2622</v>
      </c>
      <c r="Y549" s="41"/>
      <c r="Z549" s="65"/>
      <c r="AA549" s="65"/>
    </row>
    <row r="550" spans="1:30" ht="14.25" hidden="1" x14ac:dyDescent="0.2">
      <c r="A550" s="396"/>
      <c r="B550" s="396"/>
      <c r="C550" s="396"/>
      <c r="D550" s="396"/>
      <c r="E550" s="396"/>
      <c r="F550" s="396"/>
      <c r="G550" s="396"/>
      <c r="H550" s="396"/>
      <c r="I550" s="396"/>
      <c r="J550" s="396"/>
      <c r="K550" s="396"/>
      <c r="L550" s="396"/>
      <c r="M550" s="396"/>
      <c r="N550" s="401"/>
      <c r="O550" s="398" t="s">
        <v>41</v>
      </c>
      <c r="P550" s="399"/>
      <c r="Q550" s="399"/>
      <c r="R550" s="399"/>
      <c r="S550" s="399"/>
      <c r="T550" s="399"/>
      <c r="U550" s="400"/>
      <c r="V550" s="44" t="s">
        <v>54</v>
      </c>
      <c r="W550" s="41"/>
      <c r="X550" s="41"/>
      <c r="Y550" s="41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38.251529999999995</v>
      </c>
      <c r="Z550" s="65"/>
      <c r="AA550" s="65"/>
    </row>
    <row r="551" spans="1:30" ht="13.5" thickBot="1" x14ac:dyDescent="0.25"/>
    <row r="552" spans="1:30" ht="27" thickTop="1" thickBot="1" x14ac:dyDescent="0.25">
      <c r="A552" s="45" t="s">
        <v>9</v>
      </c>
      <c r="B552" s="76" t="s">
        <v>76</v>
      </c>
      <c r="C552" s="384" t="s">
        <v>111</v>
      </c>
      <c r="D552" s="384" t="s">
        <v>111</v>
      </c>
      <c r="E552" s="384" t="s">
        <v>111</v>
      </c>
      <c r="F552" s="384" t="s">
        <v>111</v>
      </c>
      <c r="G552" s="384" t="s">
        <v>242</v>
      </c>
      <c r="H552" s="384" t="s">
        <v>242</v>
      </c>
      <c r="I552" s="384" t="s">
        <v>242</v>
      </c>
      <c r="J552" s="384" t="s">
        <v>242</v>
      </c>
      <c r="K552" s="385"/>
      <c r="L552" s="384" t="s">
        <v>242</v>
      </c>
      <c r="M552" s="385"/>
      <c r="N552" s="384" t="s">
        <v>242</v>
      </c>
      <c r="O552" s="384" t="s">
        <v>242</v>
      </c>
      <c r="P552" s="384" t="s">
        <v>242</v>
      </c>
      <c r="Q552" s="384" t="s">
        <v>474</v>
      </c>
      <c r="R552" s="384" t="s">
        <v>474</v>
      </c>
      <c r="S552" s="384" t="s">
        <v>535</v>
      </c>
      <c r="T552" s="384" t="s">
        <v>535</v>
      </c>
      <c r="U552" s="384" t="s">
        <v>535</v>
      </c>
      <c r="V552" s="384" t="s">
        <v>535</v>
      </c>
      <c r="W552" s="76" t="s">
        <v>620</v>
      </c>
      <c r="X552" s="76" t="s">
        <v>669</v>
      </c>
      <c r="AA552" s="9"/>
      <c r="AD552" s="1"/>
    </row>
    <row r="553" spans="1:30" ht="14.25" customHeight="1" thickTop="1" x14ac:dyDescent="0.2">
      <c r="A553" s="386" t="s">
        <v>10</v>
      </c>
      <c r="B553" s="384" t="s">
        <v>76</v>
      </c>
      <c r="C553" s="384" t="s">
        <v>112</v>
      </c>
      <c r="D553" s="384" t="s">
        <v>120</v>
      </c>
      <c r="E553" s="384" t="s">
        <v>111</v>
      </c>
      <c r="F553" s="384" t="s">
        <v>232</v>
      </c>
      <c r="G553" s="384" t="s">
        <v>243</v>
      </c>
      <c r="H553" s="384" t="s">
        <v>250</v>
      </c>
      <c r="I553" s="384" t="s">
        <v>269</v>
      </c>
      <c r="J553" s="384" t="s">
        <v>339</v>
      </c>
      <c r="K553" s="1"/>
      <c r="L553" s="384" t="s">
        <v>369</v>
      </c>
      <c r="M553" s="1"/>
      <c r="N553" s="384" t="s">
        <v>369</v>
      </c>
      <c r="O553" s="384" t="s">
        <v>444</v>
      </c>
      <c r="P553" s="384" t="s">
        <v>461</v>
      </c>
      <c r="Q553" s="384" t="s">
        <v>475</v>
      </c>
      <c r="R553" s="384" t="s">
        <v>510</v>
      </c>
      <c r="S553" s="384" t="s">
        <v>536</v>
      </c>
      <c r="T553" s="384" t="s">
        <v>583</v>
      </c>
      <c r="U553" s="384" t="s">
        <v>609</v>
      </c>
      <c r="V553" s="384" t="s">
        <v>616</v>
      </c>
      <c r="W553" s="384" t="s">
        <v>620</v>
      </c>
      <c r="X553" s="384" t="s">
        <v>670</v>
      </c>
      <c r="AA553" s="9"/>
      <c r="AD553" s="1"/>
    </row>
    <row r="554" spans="1:30" ht="13.5" thickBot="1" x14ac:dyDescent="0.25">
      <c r="A554" s="387"/>
      <c r="B554" s="384"/>
      <c r="C554" s="384"/>
      <c r="D554" s="384"/>
      <c r="E554" s="384"/>
      <c r="F554" s="384"/>
      <c r="G554" s="384"/>
      <c r="H554" s="384"/>
      <c r="I554" s="384"/>
      <c r="J554" s="384"/>
      <c r="K554" s="1"/>
      <c r="L554" s="384"/>
      <c r="M554" s="1"/>
      <c r="N554" s="384"/>
      <c r="O554" s="384"/>
      <c r="P554" s="384"/>
      <c r="Q554" s="384"/>
      <c r="R554" s="384"/>
      <c r="S554" s="384"/>
      <c r="T554" s="384"/>
      <c r="U554" s="384"/>
      <c r="V554" s="384"/>
      <c r="W554" s="384"/>
      <c r="X554" s="384"/>
      <c r="AA554" s="9"/>
      <c r="AD554" s="1"/>
    </row>
    <row r="555" spans="1:30" ht="18" thickTop="1" thickBot="1" x14ac:dyDescent="0.25">
      <c r="A555" s="45" t="s">
        <v>13</v>
      </c>
      <c r="B555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1">
        <f>IFERROR(X51*1,"0")+IFERROR(X52*1,"0")</f>
        <v>67.5</v>
      </c>
      <c r="D555" s="51">
        <f>IFERROR(X57*1,"0")+IFERROR(X58*1,"0")+IFERROR(X59*1,"0")+IFERROR(X60*1,"0")</f>
        <v>121.5</v>
      </c>
      <c r="E555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240.29999999999998</v>
      </c>
      <c r="F555" s="51">
        <f>IFERROR(X134*1,"0")+IFERROR(X135*1,"0")+IFERROR(X136*1,"0")+IFERROR(X137*1,"0")+IFERROR(X138*1,"0")</f>
        <v>107.99999999999999</v>
      </c>
      <c r="G555" s="51">
        <f>IFERROR(X144*1,"0")+IFERROR(X145*1,"0")+IFERROR(X146*1,"0")</f>
        <v>0</v>
      </c>
      <c r="H555" s="51">
        <f>IFERROR(X151*1,"0")+IFERROR(X152*1,"0")+IFERROR(X153*1,"0")+IFERROR(X154*1,"0")+IFERROR(X155*1,"0")+IFERROR(X156*1,"0")+IFERROR(X157*1,"0")+IFERROR(X158*1,"0")+IFERROR(X159*1,"0")</f>
        <v>138.60000000000002</v>
      </c>
      <c r="I555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4086.0999999999995</v>
      </c>
      <c r="J555" s="51">
        <f>IFERROR(X214*1,"0")+IFERROR(X215*1,"0")+IFERROR(X216*1,"0")+IFERROR(X217*1,"0")+IFERROR(X218*1,"0")+IFERROR(X219*1,"0")+IFERROR(X223*1,"0")+IFERROR(X224*1,"0")</f>
        <v>0</v>
      </c>
      <c r="K555" s="1"/>
      <c r="L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1405.8000000000002</v>
      </c>
      <c r="M555" s="1"/>
      <c r="N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1405.8000000000002</v>
      </c>
      <c r="O555" s="51">
        <f>IFERROR(X293*1,"0")+IFERROR(X294*1,"0")+IFERROR(X295*1,"0")+IFERROR(X296*1,"0")+IFERROR(X297*1,"0")+IFERROR(X298*1,"0")+IFERROR(X299*1,"0")+IFERROR(X303*1,"0")+IFERROR(X304*1,"0")</f>
        <v>10</v>
      </c>
      <c r="P555" s="51">
        <f>IFERROR(X309*1,"0")+IFERROR(X313*1,"0")+IFERROR(X314*1,"0")+IFERROR(X315*1,"0")+IFERROR(X319*1,"0")+IFERROR(X323*1,"0")</f>
        <v>189.3</v>
      </c>
      <c r="Q555" s="51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7875</v>
      </c>
      <c r="R555" s="51">
        <f>IFERROR(X359*1,"0")+IFERROR(X360*1,"0")+IFERROR(X361*1,"0")+IFERROR(X362*1,"0")+IFERROR(X363*1,"0")+IFERROR(X367*1,"0")+IFERROR(X368*1,"0")+IFERROR(X372*1,"0")+IFERROR(X373*1,"0")+IFERROR(X374*1,"0")+IFERROR(X375*1,"0")+IFERROR(X379*1,"0")</f>
        <v>626.39999999999986</v>
      </c>
      <c r="S555" s="51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433.2</v>
      </c>
      <c r="T555" s="51">
        <f>IFERROR(X423*1,"0")+IFERROR(X424*1,"0")+IFERROR(X428*1,"0")+IFERROR(X429*1,"0")+IFERROR(X430*1,"0")+IFERROR(X431*1,"0")+IFERROR(X432*1,"0")+IFERROR(X433*1,"0")+IFERROR(X434*1,"0")+IFERROR(X438*1,"0")+IFERROR(X439*1,"0")+IFERROR(X443*1,"0")</f>
        <v>450.00000000000006</v>
      </c>
      <c r="U555" s="51">
        <f>IFERROR(X448*1,"0")+IFERROR(X449*1,"0")+IFERROR(X450*1,"0")</f>
        <v>0</v>
      </c>
      <c r="V555" s="51">
        <f>IFERROR(X455*1,"0")</f>
        <v>0</v>
      </c>
      <c r="W555" s="51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1805.76</v>
      </c>
      <c r="X555" s="51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430.8</v>
      </c>
      <c r="AA555" s="9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20,00"/>
        <filter val="1 109,00"/>
        <filter val="1 110,00"/>
        <filter val="1 750,00"/>
        <filter val="1 950,00"/>
        <filter val="10,00"/>
        <filter val="10,90"/>
        <filter val="100,00"/>
        <filter val="105,00"/>
        <filter val="110,00"/>
        <filter val="117,00"/>
        <filter val="12,00"/>
        <filter val="120,00"/>
        <filter val="125,00"/>
        <filter val="130,00"/>
        <filter val="135,00"/>
        <filter val="139,29"/>
        <filter val="141,00"/>
        <filter val="15,01"/>
        <filter val="15,43"/>
        <filter val="16,00"/>
        <filter val="17 843,00"/>
        <filter val="17,00"/>
        <filter val="18 842,39"/>
        <filter val="18,00"/>
        <filter val="180,00"/>
        <filter val="181,00"/>
        <filter val="188,78"/>
        <filter val="19 667,39"/>
        <filter val="19,52"/>
        <filter val="193,00"/>
        <filter val="193,18"/>
        <filter val="2 300,00"/>
        <filter val="2 597,18"/>
        <filter val="2 650,00"/>
        <filter val="2 990,00"/>
        <filter val="2,00"/>
        <filter val="200,00"/>
        <filter val="220,00"/>
        <filter val="223,00"/>
        <filter val="24,81"/>
        <filter val="240,00"/>
        <filter val="270,00"/>
        <filter val="285,00"/>
        <filter val="290,67"/>
        <filter val="30,00"/>
        <filter val="310,00"/>
        <filter val="32,14"/>
        <filter val="33"/>
        <filter val="340,00"/>
        <filter val="35,00"/>
        <filter val="355,00"/>
        <filter val="380,00"/>
        <filter val="383,33"/>
        <filter val="4 360,00"/>
        <filter val="40,00"/>
        <filter val="400,00"/>
        <filter val="415,00"/>
        <filter val="420,00"/>
        <filter val="440,00"/>
        <filter val="45,00"/>
        <filter val="450,00"/>
        <filter val="490,74"/>
        <filter val="5,13"/>
        <filter val="50,00"/>
        <filter val="50,92"/>
        <filter val="510,00"/>
        <filter val="56,41"/>
        <filter val="560,00"/>
        <filter val="6,17"/>
        <filter val="62,00"/>
        <filter val="64,00"/>
        <filter val="65,00"/>
        <filter val="65,38"/>
        <filter val="660,00"/>
        <filter val="67,00"/>
        <filter val="67,23"/>
        <filter val="67,86"/>
        <filter val="68,00"/>
        <filter val="680,00"/>
        <filter val="690,00"/>
        <filter val="73,81"/>
        <filter val="740,00"/>
        <filter val="78,60"/>
        <filter val="780,00"/>
        <filter val="8,00"/>
        <filter val="8,63"/>
        <filter val="8,65"/>
        <filter val="85,00"/>
        <filter val="89,79"/>
        <filter val="9,07"/>
        <filter val="90,48"/>
        <filter val="900,00"/>
        <filter val="95,00"/>
        <filter val="95,24"/>
        <filter val="96,00"/>
      </filters>
    </filterColumn>
  </autoFilter>
  <dataConsolidate/>
  <mergeCells count="99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2" t="s">
        <v>756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758</v>
      </c>
      <c r="C6" s="52" t="s">
        <v>759</v>
      </c>
      <c r="D6" s="52" t="s">
        <v>760</v>
      </c>
      <c r="E6" s="52" t="s">
        <v>48</v>
      </c>
    </row>
    <row r="7" spans="2:8" x14ac:dyDescent="0.2">
      <c r="B7" s="52" t="s">
        <v>761</v>
      </c>
      <c r="C7" s="52" t="s">
        <v>762</v>
      </c>
      <c r="D7" s="52" t="s">
        <v>763</v>
      </c>
      <c r="E7" s="52" t="s">
        <v>48</v>
      </c>
    </row>
    <row r="8" spans="2:8" x14ac:dyDescent="0.2">
      <c r="B8" s="52" t="s">
        <v>764</v>
      </c>
      <c r="C8" s="52" t="s">
        <v>765</v>
      </c>
      <c r="D8" s="52" t="s">
        <v>766</v>
      </c>
      <c r="E8" s="52" t="s">
        <v>48</v>
      </c>
    </row>
    <row r="9" spans="2:8" x14ac:dyDescent="0.2">
      <c r="B9" s="52" t="s">
        <v>767</v>
      </c>
      <c r="C9" s="52" t="s">
        <v>768</v>
      </c>
      <c r="D9" s="52" t="s">
        <v>769</v>
      </c>
      <c r="E9" s="52" t="s">
        <v>48</v>
      </c>
    </row>
    <row r="10" spans="2:8" x14ac:dyDescent="0.2">
      <c r="B10" s="52" t="s">
        <v>770</v>
      </c>
      <c r="C10" s="52" t="s">
        <v>771</v>
      </c>
      <c r="D10" s="52" t="s">
        <v>772</v>
      </c>
      <c r="E10" s="52" t="s">
        <v>48</v>
      </c>
    </row>
    <row r="11" spans="2:8" x14ac:dyDescent="0.2">
      <c r="B11" s="52" t="s">
        <v>773</v>
      </c>
      <c r="C11" s="52" t="s">
        <v>774</v>
      </c>
      <c r="D11" s="52" t="s">
        <v>775</v>
      </c>
      <c r="E11" s="52" t="s">
        <v>48</v>
      </c>
    </row>
    <row r="13" spans="2:8" x14ac:dyDescent="0.2">
      <c r="B13" s="52" t="s">
        <v>776</v>
      </c>
      <c r="C13" s="52" t="s">
        <v>759</v>
      </c>
      <c r="D13" s="52" t="s">
        <v>48</v>
      </c>
      <c r="E13" s="52" t="s">
        <v>48</v>
      </c>
    </row>
    <row r="15" spans="2:8" x14ac:dyDescent="0.2">
      <c r="B15" s="52" t="s">
        <v>777</v>
      </c>
      <c r="C15" s="52" t="s">
        <v>762</v>
      </c>
      <c r="D15" s="52" t="s">
        <v>48</v>
      </c>
      <c r="E15" s="52" t="s">
        <v>48</v>
      </c>
    </row>
    <row r="17" spans="2:5" x14ac:dyDescent="0.2">
      <c r="B17" s="52" t="s">
        <v>778</v>
      </c>
      <c r="C17" s="52" t="s">
        <v>765</v>
      </c>
      <c r="D17" s="52" t="s">
        <v>48</v>
      </c>
      <c r="E17" s="52" t="s">
        <v>48</v>
      </c>
    </row>
    <row r="19" spans="2:5" x14ac:dyDescent="0.2">
      <c r="B19" s="52" t="s">
        <v>779</v>
      </c>
      <c r="C19" s="52" t="s">
        <v>768</v>
      </c>
      <c r="D19" s="52" t="s">
        <v>48</v>
      </c>
      <c r="E19" s="52" t="s">
        <v>48</v>
      </c>
    </row>
    <row r="21" spans="2:5" x14ac:dyDescent="0.2">
      <c r="B21" s="52" t="s">
        <v>780</v>
      </c>
      <c r="C21" s="52" t="s">
        <v>771</v>
      </c>
      <c r="D21" s="52" t="s">
        <v>48</v>
      </c>
      <c r="E21" s="52" t="s">
        <v>48</v>
      </c>
    </row>
    <row r="23" spans="2:5" x14ac:dyDescent="0.2">
      <c r="B23" s="52" t="s">
        <v>781</v>
      </c>
      <c r="C23" s="52" t="s">
        <v>774</v>
      </c>
      <c r="D23" s="52" t="s">
        <v>48</v>
      </c>
      <c r="E23" s="52" t="s">
        <v>48</v>
      </c>
    </row>
    <row r="25" spans="2:5" x14ac:dyDescent="0.2">
      <c r="B25" s="52" t="s">
        <v>782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783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784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785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786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787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790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791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792</v>
      </c>
      <c r="C35" s="52" t="s">
        <v>48</v>
      </c>
      <c r="D35" s="52" t="s">
        <v>48</v>
      </c>
      <c r="E35" s="52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