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C71F23A-D829-4466-8F6E-AE6BAD01F5C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N492" i="1"/>
  <c r="BL492" i="1"/>
  <c r="X492" i="1"/>
  <c r="O492" i="1"/>
  <c r="BN491" i="1"/>
  <c r="BL491" i="1"/>
  <c r="X491" i="1"/>
  <c r="O491" i="1"/>
  <c r="BN490" i="1"/>
  <c r="BL490" i="1"/>
  <c r="X490" i="1"/>
  <c r="X493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X413" i="1" s="1"/>
  <c r="O412" i="1"/>
  <c r="W410" i="1"/>
  <c r="W409" i="1"/>
  <c r="BN408" i="1"/>
  <c r="BL408" i="1"/>
  <c r="X408" i="1"/>
  <c r="BO408" i="1" s="1"/>
  <c r="O408" i="1"/>
  <c r="BN407" i="1"/>
  <c r="BL407" i="1"/>
  <c r="X407" i="1"/>
  <c r="O407" i="1"/>
  <c r="BN406" i="1"/>
  <c r="BL406" i="1"/>
  <c r="X406" i="1"/>
  <c r="O406" i="1"/>
  <c r="W404" i="1"/>
  <c r="W403" i="1"/>
  <c r="BN402" i="1"/>
  <c r="BL402" i="1"/>
  <c r="X402" i="1"/>
  <c r="BO402" i="1" s="1"/>
  <c r="O402" i="1"/>
  <c r="BN401" i="1"/>
  <c r="BL401" i="1"/>
  <c r="X401" i="1"/>
  <c r="O401" i="1"/>
  <c r="BN400" i="1"/>
  <c r="BL400" i="1"/>
  <c r="X400" i="1"/>
  <c r="BO400" i="1" s="1"/>
  <c r="O400" i="1"/>
  <c r="BO399" i="1"/>
  <c r="BN399" i="1"/>
  <c r="BM399" i="1"/>
  <c r="BL399" i="1"/>
  <c r="Y399" i="1"/>
  <c r="X399" i="1"/>
  <c r="O399" i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BO396" i="1" s="1"/>
  <c r="O396" i="1"/>
  <c r="BN395" i="1"/>
  <c r="BL395" i="1"/>
  <c r="X395" i="1"/>
  <c r="O395" i="1"/>
  <c r="BN394" i="1"/>
  <c r="BL394" i="1"/>
  <c r="X394" i="1"/>
  <c r="BO394" i="1" s="1"/>
  <c r="O394" i="1"/>
  <c r="BN393" i="1"/>
  <c r="BL393" i="1"/>
  <c r="X393" i="1"/>
  <c r="O393" i="1"/>
  <c r="BN392" i="1"/>
  <c r="BL392" i="1"/>
  <c r="X392" i="1"/>
  <c r="BO392" i="1" s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BO386" i="1" s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BO374" i="1" s="1"/>
  <c r="O374" i="1"/>
  <c r="BN373" i="1"/>
  <c r="BL373" i="1"/>
  <c r="X373" i="1"/>
  <c r="O373" i="1"/>
  <c r="BN372" i="1"/>
  <c r="BL372" i="1"/>
  <c r="X372" i="1"/>
  <c r="X377" i="1" s="1"/>
  <c r="O372" i="1"/>
  <c r="W370" i="1"/>
  <c r="W369" i="1"/>
  <c r="BN368" i="1"/>
  <c r="BL368" i="1"/>
  <c r="X368" i="1"/>
  <c r="BO368" i="1" s="1"/>
  <c r="O368" i="1"/>
  <c r="BO367" i="1"/>
  <c r="BN367" i="1"/>
  <c r="BM367" i="1"/>
  <c r="BL367" i="1"/>
  <c r="Y367" i="1"/>
  <c r="X367" i="1"/>
  <c r="O367" i="1"/>
  <c r="W365" i="1"/>
  <c r="W364" i="1"/>
  <c r="BN363" i="1"/>
  <c r="BL363" i="1"/>
  <c r="X363" i="1"/>
  <c r="O363" i="1"/>
  <c r="BN362" i="1"/>
  <c r="BL362" i="1"/>
  <c r="X362" i="1"/>
  <c r="BO362" i="1" s="1"/>
  <c r="O362" i="1"/>
  <c r="BN361" i="1"/>
  <c r="BL361" i="1"/>
  <c r="X361" i="1"/>
  <c r="O361" i="1"/>
  <c r="BN360" i="1"/>
  <c r="BL360" i="1"/>
  <c r="X360" i="1"/>
  <c r="BO360" i="1" s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O349" i="1" s="1"/>
  <c r="BN348" i="1"/>
  <c r="BL348" i="1"/>
  <c r="X348" i="1"/>
  <c r="X352" i="1" s="1"/>
  <c r="O348" i="1"/>
  <c r="W346" i="1"/>
  <c r="W345" i="1"/>
  <c r="BN344" i="1"/>
  <c r="BL344" i="1"/>
  <c r="X344" i="1"/>
  <c r="BO344" i="1" s="1"/>
  <c r="O344" i="1"/>
  <c r="BO343" i="1"/>
  <c r="BN343" i="1"/>
  <c r="BM343" i="1"/>
  <c r="BL343" i="1"/>
  <c r="Y343" i="1"/>
  <c r="X343" i="1"/>
  <c r="O343" i="1"/>
  <c r="BN342" i="1"/>
  <c r="BL342" i="1"/>
  <c r="X342" i="1"/>
  <c r="BO342" i="1" s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O336" i="1" s="1"/>
  <c r="BN335" i="1"/>
  <c r="BL335" i="1"/>
  <c r="X335" i="1"/>
  <c r="BO335" i="1" s="1"/>
  <c r="O335" i="1"/>
  <c r="BN334" i="1"/>
  <c r="BL334" i="1"/>
  <c r="X334" i="1"/>
  <c r="BN333" i="1"/>
  <c r="BL333" i="1"/>
  <c r="X333" i="1"/>
  <c r="O333" i="1"/>
  <c r="BN332" i="1"/>
  <c r="BL332" i="1"/>
  <c r="X332" i="1"/>
  <c r="BO332" i="1" s="1"/>
  <c r="O332" i="1"/>
  <c r="BN331" i="1"/>
  <c r="BL331" i="1"/>
  <c r="X331" i="1"/>
  <c r="O331" i="1"/>
  <c r="BN330" i="1"/>
  <c r="BL330" i="1"/>
  <c r="X330" i="1"/>
  <c r="BO330" i="1" s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X324" i="1" s="1"/>
  <c r="O323" i="1"/>
  <c r="W321" i="1"/>
  <c r="W320" i="1"/>
  <c r="BN319" i="1"/>
  <c r="BL319" i="1"/>
  <c r="X319" i="1"/>
  <c r="X320" i="1" s="1"/>
  <c r="O319" i="1"/>
  <c r="W317" i="1"/>
  <c r="W316" i="1"/>
  <c r="BN315" i="1"/>
  <c r="BL315" i="1"/>
  <c r="X315" i="1"/>
  <c r="BO315" i="1" s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Y303" i="1" s="1"/>
  <c r="O303" i="1"/>
  <c r="W301" i="1"/>
  <c r="W300" i="1"/>
  <c r="BN299" i="1"/>
  <c r="BL299" i="1"/>
  <c r="X299" i="1"/>
  <c r="BO299" i="1" s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BO288" i="1" s="1"/>
  <c r="O288" i="1"/>
  <c r="BN287" i="1"/>
  <c r="BL287" i="1"/>
  <c r="X287" i="1"/>
  <c r="X289" i="1" s="1"/>
  <c r="O287" i="1"/>
  <c r="BO286" i="1"/>
  <c r="BN286" i="1"/>
  <c r="BM286" i="1"/>
  <c r="BL286" i="1"/>
  <c r="Y286" i="1"/>
  <c r="X286" i="1"/>
  <c r="O286" i="1"/>
  <c r="W284" i="1"/>
  <c r="W283" i="1"/>
  <c r="BN282" i="1"/>
  <c r="BL282" i="1"/>
  <c r="X282" i="1"/>
  <c r="BO282" i="1" s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O275" i="1"/>
  <c r="BN274" i="1"/>
  <c r="BL274" i="1"/>
  <c r="X274" i="1"/>
  <c r="O274" i="1"/>
  <c r="W272" i="1"/>
  <c r="W271" i="1"/>
  <c r="BN270" i="1"/>
  <c r="BL270" i="1"/>
  <c r="X270" i="1"/>
  <c r="BO270" i="1" s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Y267" i="1" s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BN256" i="1"/>
  <c r="BL256" i="1"/>
  <c r="X256" i="1"/>
  <c r="BO256" i="1" s="1"/>
  <c r="O256" i="1"/>
  <c r="BN255" i="1"/>
  <c r="BL255" i="1"/>
  <c r="X255" i="1"/>
  <c r="O255" i="1"/>
  <c r="W253" i="1"/>
  <c r="W252" i="1"/>
  <c r="BN251" i="1"/>
  <c r="BL251" i="1"/>
  <c r="X251" i="1"/>
  <c r="O251" i="1"/>
  <c r="BN250" i="1"/>
  <c r="BL250" i="1"/>
  <c r="X250" i="1"/>
  <c r="BO250" i="1" s="1"/>
  <c r="O250" i="1"/>
  <c r="BN249" i="1"/>
  <c r="BL249" i="1"/>
  <c r="X249" i="1"/>
  <c r="BO249" i="1" s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W236" i="1"/>
  <c r="W235" i="1"/>
  <c r="BN234" i="1"/>
  <c r="BL234" i="1"/>
  <c r="X234" i="1"/>
  <c r="BO234" i="1" s="1"/>
  <c r="O234" i="1"/>
  <c r="BN233" i="1"/>
  <c r="BL233" i="1"/>
  <c r="X233" i="1"/>
  <c r="BO233" i="1" s="1"/>
  <c r="O233" i="1"/>
  <c r="BN232" i="1"/>
  <c r="BL232" i="1"/>
  <c r="X232" i="1"/>
  <c r="O232" i="1"/>
  <c r="BN231" i="1"/>
  <c r="BL231" i="1"/>
  <c r="X231" i="1"/>
  <c r="BO231" i="1" s="1"/>
  <c r="O231" i="1"/>
  <c r="BN230" i="1"/>
  <c r="BL230" i="1"/>
  <c r="X230" i="1"/>
  <c r="BO230" i="1" s="1"/>
  <c r="O230" i="1"/>
  <c r="BN229" i="1"/>
  <c r="BL229" i="1"/>
  <c r="X229" i="1"/>
  <c r="X236" i="1" s="1"/>
  <c r="O229" i="1"/>
  <c r="W226" i="1"/>
  <c r="W225" i="1"/>
  <c r="BN224" i="1"/>
  <c r="BL224" i="1"/>
  <c r="X224" i="1"/>
  <c r="BO224" i="1" s="1"/>
  <c r="O224" i="1"/>
  <c r="BO223" i="1"/>
  <c r="BN223" i="1"/>
  <c r="BM223" i="1"/>
  <c r="BL223" i="1"/>
  <c r="Y223" i="1"/>
  <c r="X223" i="1"/>
  <c r="O223" i="1"/>
  <c r="W221" i="1"/>
  <c r="W220" i="1"/>
  <c r="BN219" i="1"/>
  <c r="BL219" i="1"/>
  <c r="X219" i="1"/>
  <c r="O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O209" i="1" s="1"/>
  <c r="BN208" i="1"/>
  <c r="BL208" i="1"/>
  <c r="X208" i="1"/>
  <c r="BO208" i="1" s="1"/>
  <c r="O208" i="1"/>
  <c r="BN207" i="1"/>
  <c r="BL207" i="1"/>
  <c r="X207" i="1"/>
  <c r="BN206" i="1"/>
  <c r="BL206" i="1"/>
  <c r="X206" i="1"/>
  <c r="O206" i="1"/>
  <c r="BN205" i="1"/>
  <c r="BL205" i="1"/>
  <c r="X205" i="1"/>
  <c r="BO205" i="1" s="1"/>
  <c r="O205" i="1"/>
  <c r="BO204" i="1"/>
  <c r="BN204" i="1"/>
  <c r="BM204" i="1"/>
  <c r="BL204" i="1"/>
  <c r="Y204" i="1"/>
  <c r="X204" i="1"/>
  <c r="O204" i="1"/>
  <c r="W202" i="1"/>
  <c r="W201" i="1"/>
  <c r="BN200" i="1"/>
  <c r="BL200" i="1"/>
  <c r="X200" i="1"/>
  <c r="O200" i="1"/>
  <c r="BN199" i="1"/>
  <c r="BL199" i="1"/>
  <c r="X199" i="1"/>
  <c r="BO199" i="1" s="1"/>
  <c r="BN198" i="1"/>
  <c r="BL198" i="1"/>
  <c r="X198" i="1"/>
  <c r="BO198" i="1" s="1"/>
  <c r="O198" i="1"/>
  <c r="BN197" i="1"/>
  <c r="BL197" i="1"/>
  <c r="X197" i="1"/>
  <c r="BN196" i="1"/>
  <c r="BL196" i="1"/>
  <c r="X196" i="1"/>
  <c r="O196" i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N189" i="1"/>
  <c r="BL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O186" i="1"/>
  <c r="BN185" i="1"/>
  <c r="BL185" i="1"/>
  <c r="X185" i="1"/>
  <c r="BO185" i="1" s="1"/>
  <c r="BN184" i="1"/>
  <c r="BL184" i="1"/>
  <c r="X184" i="1"/>
  <c r="BO184" i="1" s="1"/>
  <c r="O184" i="1"/>
  <c r="BN183" i="1"/>
  <c r="BL183" i="1"/>
  <c r="X183" i="1"/>
  <c r="O183" i="1"/>
  <c r="BN182" i="1"/>
  <c r="BL182" i="1"/>
  <c r="X182" i="1"/>
  <c r="BO182" i="1" s="1"/>
  <c r="O182" i="1"/>
  <c r="BN181" i="1"/>
  <c r="BL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X179" i="1" s="1"/>
  <c r="O174" i="1"/>
  <c r="W172" i="1"/>
  <c r="W171" i="1"/>
  <c r="BN170" i="1"/>
  <c r="BL170" i="1"/>
  <c r="X170" i="1"/>
  <c r="BO170" i="1" s="1"/>
  <c r="O170" i="1"/>
  <c r="BN169" i="1"/>
  <c r="BL169" i="1"/>
  <c r="X169" i="1"/>
  <c r="X171" i="1" s="1"/>
  <c r="O169" i="1"/>
  <c r="W167" i="1"/>
  <c r="W166" i="1"/>
  <c r="BN165" i="1"/>
  <c r="BL165" i="1"/>
  <c r="X165" i="1"/>
  <c r="BO165" i="1" s="1"/>
  <c r="O165" i="1"/>
  <c r="BN164" i="1"/>
  <c r="BL164" i="1"/>
  <c r="X164" i="1"/>
  <c r="I555" i="1" s="1"/>
  <c r="O164" i="1"/>
  <c r="W161" i="1"/>
  <c r="W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H555" i="1" s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154" i="1" l="1"/>
  <c r="BM154" i="1"/>
  <c r="BO181" i="1"/>
  <c r="BM181" i="1"/>
  <c r="Y181" i="1"/>
  <c r="BO232" i="1"/>
  <c r="BM232" i="1"/>
  <c r="Y232" i="1"/>
  <c r="BO251" i="1"/>
  <c r="BM251" i="1"/>
  <c r="Y251" i="1"/>
  <c r="BO274" i="1"/>
  <c r="BM274" i="1"/>
  <c r="Y274" i="1"/>
  <c r="BO334" i="1"/>
  <c r="BM334" i="1"/>
  <c r="Y334" i="1"/>
  <c r="BO361" i="1"/>
  <c r="BM361" i="1"/>
  <c r="Y361" i="1"/>
  <c r="BO395" i="1"/>
  <c r="BM395" i="1"/>
  <c r="Y395" i="1"/>
  <c r="BO430" i="1"/>
  <c r="BM430" i="1"/>
  <c r="Y430" i="1"/>
  <c r="BO468" i="1"/>
  <c r="BM468" i="1"/>
  <c r="Y468" i="1"/>
  <c r="BO492" i="1"/>
  <c r="BM492" i="1"/>
  <c r="Y49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W546" i="1"/>
  <c r="Y23" i="1"/>
  <c r="BM23" i="1"/>
  <c r="W545" i="1"/>
  <c r="X35" i="1"/>
  <c r="Y33" i="1"/>
  <c r="BM33" i="1"/>
  <c r="Y70" i="1"/>
  <c r="BM70" i="1"/>
  <c r="Y78" i="1"/>
  <c r="BM78" i="1"/>
  <c r="Y90" i="1"/>
  <c r="BM90" i="1"/>
  <c r="Y100" i="1"/>
  <c r="BM100" i="1"/>
  <c r="Y110" i="1"/>
  <c r="BM110" i="1"/>
  <c r="Y118" i="1"/>
  <c r="BM118" i="1"/>
  <c r="X130" i="1"/>
  <c r="Y135" i="1"/>
  <c r="BM135" i="1"/>
  <c r="Y154" i="1"/>
  <c r="J555" i="1"/>
  <c r="BO217" i="1"/>
  <c r="BM217" i="1"/>
  <c r="Y217" i="1"/>
  <c r="BO243" i="1"/>
  <c r="BM243" i="1"/>
  <c r="Y243" i="1"/>
  <c r="X272" i="1"/>
  <c r="BO265" i="1"/>
  <c r="BM265" i="1"/>
  <c r="Y265" i="1"/>
  <c r="BO293" i="1"/>
  <c r="BM293" i="1"/>
  <c r="Y293" i="1"/>
  <c r="BO333" i="1"/>
  <c r="BM333" i="1"/>
  <c r="Y333" i="1"/>
  <c r="BO337" i="1"/>
  <c r="BM337" i="1"/>
  <c r="Y337" i="1"/>
  <c r="BO375" i="1"/>
  <c r="BM375" i="1"/>
  <c r="Y375" i="1"/>
  <c r="BO407" i="1"/>
  <c r="BM407" i="1"/>
  <c r="Y407" i="1"/>
  <c r="BO449" i="1"/>
  <c r="BM449" i="1"/>
  <c r="Y449" i="1"/>
  <c r="BO482" i="1"/>
  <c r="BM482" i="1"/>
  <c r="Y482" i="1"/>
  <c r="BO515" i="1"/>
  <c r="BM515" i="1"/>
  <c r="Y515" i="1"/>
  <c r="BO517" i="1"/>
  <c r="BM517" i="1"/>
  <c r="Y517" i="1"/>
  <c r="X259" i="1"/>
  <c r="B555" i="1"/>
  <c r="W547" i="1"/>
  <c r="Y27" i="1"/>
  <c r="BM27" i="1"/>
  <c r="BO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D555" i="1"/>
  <c r="E555" i="1"/>
  <c r="Y68" i="1"/>
  <c r="BM68" i="1"/>
  <c r="Y72" i="1"/>
  <c r="BM72" i="1"/>
  <c r="Y76" i="1"/>
  <c r="BM76" i="1"/>
  <c r="Y80" i="1"/>
  <c r="BM80" i="1"/>
  <c r="Y84" i="1"/>
  <c r="BM84" i="1"/>
  <c r="X94" i="1"/>
  <c r="Y92" i="1"/>
  <c r="BM92" i="1"/>
  <c r="X104" i="1"/>
  <c r="Y98" i="1"/>
  <c r="BM98" i="1"/>
  <c r="Y102" i="1"/>
  <c r="BM102" i="1"/>
  <c r="X120" i="1"/>
  <c r="Y108" i="1"/>
  <c r="BM108" i="1"/>
  <c r="Y112" i="1"/>
  <c r="BM112" i="1"/>
  <c r="Y116" i="1"/>
  <c r="BM116" i="1"/>
  <c r="Y124" i="1"/>
  <c r="BM124" i="1"/>
  <c r="Y128" i="1"/>
  <c r="BM128" i="1"/>
  <c r="F555" i="1"/>
  <c r="Y137" i="1"/>
  <c r="BM137" i="1"/>
  <c r="G555" i="1"/>
  <c r="Y152" i="1"/>
  <c r="BM152" i="1"/>
  <c r="Y156" i="1"/>
  <c r="BM156" i="1"/>
  <c r="Y165" i="1"/>
  <c r="BM165" i="1"/>
  <c r="Y175" i="1"/>
  <c r="BM175" i="1"/>
  <c r="BO186" i="1"/>
  <c r="BM186" i="1"/>
  <c r="Y186" i="1"/>
  <c r="BO193" i="1"/>
  <c r="BM193" i="1"/>
  <c r="Y193" i="1"/>
  <c r="BO197" i="1"/>
  <c r="BM197" i="1"/>
  <c r="Y197" i="1"/>
  <c r="BO206" i="1"/>
  <c r="BM206" i="1"/>
  <c r="Y206" i="1"/>
  <c r="BO215" i="1"/>
  <c r="BM215" i="1"/>
  <c r="Y215" i="1"/>
  <c r="W548" i="1"/>
  <c r="Y169" i="1"/>
  <c r="BM169" i="1"/>
  <c r="BO169" i="1"/>
  <c r="Y177" i="1"/>
  <c r="BM177" i="1"/>
  <c r="BO183" i="1"/>
  <c r="BM183" i="1"/>
  <c r="Y183" i="1"/>
  <c r="BO189" i="1"/>
  <c r="BM189" i="1"/>
  <c r="Y189" i="1"/>
  <c r="BO196" i="1"/>
  <c r="BM196" i="1"/>
  <c r="Y196" i="1"/>
  <c r="BO200" i="1"/>
  <c r="BM200" i="1"/>
  <c r="Y200" i="1"/>
  <c r="BO207" i="1"/>
  <c r="BM207" i="1"/>
  <c r="Y207" i="1"/>
  <c r="BO219" i="1"/>
  <c r="BM219" i="1"/>
  <c r="Y219" i="1"/>
  <c r="X202" i="1"/>
  <c r="X210" i="1"/>
  <c r="X225" i="1"/>
  <c r="Y230" i="1"/>
  <c r="BM230" i="1"/>
  <c r="Y234" i="1"/>
  <c r="BM234" i="1"/>
  <c r="Y241" i="1"/>
  <c r="BM241" i="1"/>
  <c r="Y245" i="1"/>
  <c r="BM245" i="1"/>
  <c r="Y249" i="1"/>
  <c r="BM249" i="1"/>
  <c r="Y255" i="1"/>
  <c r="BM255" i="1"/>
  <c r="BO255" i="1"/>
  <c r="Y263" i="1"/>
  <c r="BM263" i="1"/>
  <c r="Y270" i="1"/>
  <c r="BM270" i="1"/>
  <c r="X278" i="1"/>
  <c r="Y276" i="1"/>
  <c r="BM276" i="1"/>
  <c r="X277" i="1"/>
  <c r="Y282" i="1"/>
  <c r="BM282" i="1"/>
  <c r="Y288" i="1"/>
  <c r="BM288" i="1"/>
  <c r="O555" i="1"/>
  <c r="Y295" i="1"/>
  <c r="BM295" i="1"/>
  <c r="Y299" i="1"/>
  <c r="BM299" i="1"/>
  <c r="BO303" i="1"/>
  <c r="BM303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X345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BO523" i="1"/>
  <c r="BM523" i="1"/>
  <c r="Y523" i="1"/>
  <c r="BO525" i="1"/>
  <c r="BM525" i="1"/>
  <c r="Y525" i="1"/>
  <c r="BO527" i="1"/>
  <c r="BM527" i="1"/>
  <c r="Y527" i="1"/>
  <c r="X369" i="1"/>
  <c r="X403" i="1"/>
  <c r="X409" i="1"/>
  <c r="H9" i="1"/>
  <c r="A10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201" i="1"/>
  <c r="X211" i="1"/>
  <c r="X220" i="1"/>
  <c r="X226" i="1"/>
  <c r="X235" i="1"/>
  <c r="X252" i="1"/>
  <c r="X260" i="1"/>
  <c r="X271" i="1"/>
  <c r="BO275" i="1"/>
  <c r="BM275" i="1"/>
  <c r="Y275" i="1"/>
  <c r="Y277" i="1" s="1"/>
  <c r="BO281" i="1"/>
  <c r="BM281" i="1"/>
  <c r="Y281" i="1"/>
  <c r="X290" i="1"/>
  <c r="BO294" i="1"/>
  <c r="BM294" i="1"/>
  <c r="Y294" i="1"/>
  <c r="BO298" i="1"/>
  <c r="BM298" i="1"/>
  <c r="Y298" i="1"/>
  <c r="X305" i="1"/>
  <c r="F9" i="1"/>
  <c r="J9" i="1"/>
  <c r="Y22" i="1"/>
  <c r="Y24" i="1" s="1"/>
  <c r="BM22" i="1"/>
  <c r="BO22" i="1"/>
  <c r="W549" i="1"/>
  <c r="X25" i="1"/>
  <c r="Y28" i="1"/>
  <c r="BM28" i="1"/>
  <c r="Y30" i="1"/>
  <c r="BM30" i="1"/>
  <c r="Y32" i="1"/>
  <c r="BM32" i="1"/>
  <c r="C555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Y157" i="1"/>
  <c r="BM157" i="1"/>
  <c r="Y159" i="1"/>
  <c r="BM159" i="1"/>
  <c r="X160" i="1"/>
  <c r="Y164" i="1"/>
  <c r="Y166" i="1" s="1"/>
  <c r="BM164" i="1"/>
  <c r="BO164" i="1"/>
  <c r="X167" i="1"/>
  <c r="Y170" i="1"/>
  <c r="Y171" i="1" s="1"/>
  <c r="BM170" i="1"/>
  <c r="Y174" i="1"/>
  <c r="BM174" i="1"/>
  <c r="BO174" i="1"/>
  <c r="Y176" i="1"/>
  <c r="BM176" i="1"/>
  <c r="Y182" i="1"/>
  <c r="BM182" i="1"/>
  <c r="Y184" i="1"/>
  <c r="BM184" i="1"/>
  <c r="Y185" i="1"/>
  <c r="BM185" i="1"/>
  <c r="Y187" i="1"/>
  <c r="BM187" i="1"/>
  <c r="Y188" i="1"/>
  <c r="BM188" i="1"/>
  <c r="Y190" i="1"/>
  <c r="BM190" i="1"/>
  <c r="Y192" i="1"/>
  <c r="BM192" i="1"/>
  <c r="Y194" i="1"/>
  <c r="BM194" i="1"/>
  <c r="Y195" i="1"/>
  <c r="BM195" i="1"/>
  <c r="Y198" i="1"/>
  <c r="BM198" i="1"/>
  <c r="Y199" i="1"/>
  <c r="BM199" i="1"/>
  <c r="Y205" i="1"/>
  <c r="BM205" i="1"/>
  <c r="Y208" i="1"/>
  <c r="BM208" i="1"/>
  <c r="Y209" i="1"/>
  <c r="BM209" i="1"/>
  <c r="Y214" i="1"/>
  <c r="BM214" i="1"/>
  <c r="BO214" i="1"/>
  <c r="Y216" i="1"/>
  <c r="BM216" i="1"/>
  <c r="Y218" i="1"/>
  <c r="BM218" i="1"/>
  <c r="X221" i="1"/>
  <c r="Y224" i="1"/>
  <c r="Y225" i="1" s="1"/>
  <c r="BM224" i="1"/>
  <c r="Y229" i="1"/>
  <c r="BM229" i="1"/>
  <c r="BO229" i="1"/>
  <c r="Y231" i="1"/>
  <c r="BM231" i="1"/>
  <c r="Y233" i="1"/>
  <c r="BM233" i="1"/>
  <c r="N555" i="1"/>
  <c r="L555" i="1"/>
  <c r="Y240" i="1"/>
  <c r="BM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BM256" i="1"/>
  <c r="Y258" i="1"/>
  <c r="BM258" i="1"/>
  <c r="Y262" i="1"/>
  <c r="BM262" i="1"/>
  <c r="BO262" i="1"/>
  <c r="Y264" i="1"/>
  <c r="BM264" i="1"/>
  <c r="Y266" i="1"/>
  <c r="BM266" i="1"/>
  <c r="BO267" i="1"/>
  <c r="BM267" i="1"/>
  <c r="BO269" i="1"/>
  <c r="BM269" i="1"/>
  <c r="Y269" i="1"/>
  <c r="X284" i="1"/>
  <c r="BO280" i="1"/>
  <c r="BM280" i="1"/>
  <c r="Y280" i="1"/>
  <c r="X283" i="1"/>
  <c r="BO287" i="1"/>
  <c r="BM287" i="1"/>
  <c r="Y287" i="1"/>
  <c r="BO296" i="1"/>
  <c r="BM296" i="1"/>
  <c r="Y296" i="1"/>
  <c r="Y300" i="1" s="1"/>
  <c r="X300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X317" i="1"/>
  <c r="X321" i="1"/>
  <c r="X325" i="1"/>
  <c r="X338" i="1"/>
  <c r="X346" i="1"/>
  <c r="X351" i="1"/>
  <c r="X364" i="1"/>
  <c r="X370" i="1"/>
  <c r="X376" i="1"/>
  <c r="X388" i="1"/>
  <c r="X404" i="1"/>
  <c r="X410" i="1"/>
  <c r="BO418" i="1"/>
  <c r="BM418" i="1"/>
  <c r="Y418" i="1"/>
  <c r="X420" i="1"/>
  <c r="T555" i="1"/>
  <c r="X426" i="1"/>
  <c r="BO423" i="1"/>
  <c r="BM423" i="1"/>
  <c r="Y423" i="1"/>
  <c r="Y425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BO463" i="1"/>
  <c r="BM463" i="1"/>
  <c r="Y463" i="1"/>
  <c r="BO467" i="1"/>
  <c r="BM467" i="1"/>
  <c r="Y467" i="1"/>
  <c r="BO471" i="1"/>
  <c r="BM471" i="1"/>
  <c r="Y471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S555" i="1"/>
  <c r="X301" i="1"/>
  <c r="Y315" i="1"/>
  <c r="BM315" i="1"/>
  <c r="Y319" i="1"/>
  <c r="Y320" i="1" s="1"/>
  <c r="BM319" i="1"/>
  <c r="BO319" i="1"/>
  <c r="Y323" i="1"/>
  <c r="Y324" i="1" s="1"/>
  <c r="BM323" i="1"/>
  <c r="BO323" i="1"/>
  <c r="Q555" i="1"/>
  <c r="Y330" i="1"/>
  <c r="BM330" i="1"/>
  <c r="Y332" i="1"/>
  <c r="BM332" i="1"/>
  <c r="Y335" i="1"/>
  <c r="BM335" i="1"/>
  <c r="Y336" i="1"/>
  <c r="BM336" i="1"/>
  <c r="X339" i="1"/>
  <c r="Y342" i="1"/>
  <c r="BM342" i="1"/>
  <c r="Y344" i="1"/>
  <c r="BM344" i="1"/>
  <c r="Y348" i="1"/>
  <c r="BM348" i="1"/>
  <c r="BO348" i="1"/>
  <c r="Y349" i="1"/>
  <c r="BM349" i="1"/>
  <c r="R555" i="1"/>
  <c r="Y360" i="1"/>
  <c r="BM360" i="1"/>
  <c r="Y362" i="1"/>
  <c r="BM362" i="1"/>
  <c r="X365" i="1"/>
  <c r="Y368" i="1"/>
  <c r="Y369" i="1" s="1"/>
  <c r="BM368" i="1"/>
  <c r="Y372" i="1"/>
  <c r="BM372" i="1"/>
  <c r="BO372" i="1"/>
  <c r="Y374" i="1"/>
  <c r="BM374" i="1"/>
  <c r="Y386" i="1"/>
  <c r="BM386" i="1"/>
  <c r="Y390" i="1"/>
  <c r="BM390" i="1"/>
  <c r="BO390" i="1"/>
  <c r="Y392" i="1"/>
  <c r="BM392" i="1"/>
  <c r="Y394" i="1"/>
  <c r="BM394" i="1"/>
  <c r="Y396" i="1"/>
  <c r="BM396" i="1"/>
  <c r="Y398" i="1"/>
  <c r="BM398" i="1"/>
  <c r="Y400" i="1"/>
  <c r="BM400" i="1"/>
  <c r="Y402" i="1"/>
  <c r="BM402" i="1"/>
  <c r="Y406" i="1"/>
  <c r="BM406" i="1"/>
  <c r="BO406" i="1"/>
  <c r="Y408" i="1"/>
  <c r="BM408" i="1"/>
  <c r="Y412" i="1"/>
  <c r="Y413" i="1" s="1"/>
  <c r="BM412" i="1"/>
  <c r="BO412" i="1"/>
  <c r="X414" i="1"/>
  <c r="X419" i="1"/>
  <c r="BO416" i="1"/>
  <c r="BM416" i="1"/>
  <c r="Y416" i="1"/>
  <c r="Y419" i="1" s="1"/>
  <c r="X425" i="1"/>
  <c r="BO429" i="1"/>
  <c r="BM429" i="1"/>
  <c r="Y429" i="1"/>
  <c r="BO433" i="1"/>
  <c r="BM433" i="1"/>
  <c r="Y433" i="1"/>
  <c r="X440" i="1"/>
  <c r="BO450" i="1"/>
  <c r="BM450" i="1"/>
  <c r="Y450" i="1"/>
  <c r="X452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19" i="1" l="1"/>
  <c r="Y435" i="1"/>
  <c r="Y387" i="1"/>
  <c r="Y528" i="1"/>
  <c r="Y289" i="1"/>
  <c r="Y283" i="1"/>
  <c r="Y364" i="1"/>
  <c r="Y345" i="1"/>
  <c r="Y259" i="1"/>
  <c r="Y210" i="1"/>
  <c r="Y201" i="1"/>
  <c r="Y120" i="1"/>
  <c r="Y103" i="1"/>
  <c r="Y409" i="1"/>
  <c r="Y376" i="1"/>
  <c r="Y338" i="1"/>
  <c r="Y252" i="1"/>
  <c r="Y178" i="1"/>
  <c r="Y93" i="1"/>
  <c r="Y61" i="1"/>
  <c r="Y34" i="1"/>
  <c r="Y487" i="1"/>
  <c r="Y473" i="1"/>
  <c r="Y403" i="1"/>
  <c r="Y351" i="1"/>
  <c r="Y160" i="1"/>
  <c r="Y147" i="1"/>
  <c r="Y139" i="1"/>
  <c r="Y86" i="1"/>
  <c r="X546" i="1"/>
  <c r="X549" i="1"/>
  <c r="Y536" i="1"/>
  <c r="Y511" i="1"/>
  <c r="Y451" i="1"/>
  <c r="Y316" i="1"/>
  <c r="Y271" i="1"/>
  <c r="Y235" i="1"/>
  <c r="Y220" i="1"/>
  <c r="Y130" i="1"/>
  <c r="X545" i="1"/>
  <c r="X547" i="1"/>
  <c r="Y550" i="1"/>
  <c r="X548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<sst xmlns="http://schemas.openxmlformats.org/spreadsheetml/2006/main" count="2380" uniqueCount="790">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</sst>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72" t="s">
        <v>0</v>
      </c>
      <c r="E1" s="404"/>
      <c r="F1" s="404"/>
      <c r="G1" s="12" t="s">
        <v>1</v>
      </c>
      <c r="H1" s="572" t="s">
        <v>2</v>
      </c>
      <c r="I1" s="404"/>
      <c r="J1" s="404"/>
      <c r="K1" s="404"/>
      <c r="L1" s="404"/>
      <c r="M1" s="404"/>
      <c r="N1" s="404"/>
      <c r="O1" s="404"/>
      <c r="P1" s="404"/>
      <c r="Q1" s="403" t="s">
        <v>3</v>
      </c>
      <c r="R1" s="404"/>
      <c r="S1" s="40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0"/>
      <c r="Q2" s="400"/>
      <c r="R2" s="400"/>
      <c r="S2" s="400"/>
      <c r="T2" s="400"/>
      <c r="U2" s="400"/>
      <c r="V2" s="400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0"/>
      <c r="P3" s="400"/>
      <c r="Q3" s="400"/>
      <c r="R3" s="400"/>
      <c r="S3" s="400"/>
      <c r="T3" s="400"/>
      <c r="U3" s="400"/>
      <c r="V3" s="400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642" t="s">
        <v>8</v>
      </c>
      <c r="B5" s="410"/>
      <c r="C5" s="411"/>
      <c r="D5" s="694"/>
      <c r="E5" s="695"/>
      <c r="F5" s="461" t="s">
        <v>9</v>
      </c>
      <c r="G5" s="411"/>
      <c r="H5" s="694" t="s">
        <v>789</v>
      </c>
      <c r="I5" s="742"/>
      <c r="J5" s="742"/>
      <c r="K5" s="742"/>
      <c r="L5" s="695"/>
      <c r="M5" s="58"/>
      <c r="O5" s="24" t="s">
        <v>10</v>
      </c>
      <c r="P5" s="421">
        <v>45449</v>
      </c>
      <c r="Q5" s="422"/>
      <c r="S5" s="573" t="s">
        <v>11</v>
      </c>
      <c r="T5" s="498"/>
      <c r="U5" s="632" t="s">
        <v>12</v>
      </c>
      <c r="V5" s="422"/>
      <c r="AA5" s="51"/>
      <c r="AB5" s="51"/>
      <c r="AC5" s="51"/>
    </row>
    <row r="6" spans="1:30" s="373" customFormat="1" ht="24" customHeight="1" x14ac:dyDescent="0.2">
      <c r="A6" s="642" t="s">
        <v>13</v>
      </c>
      <c r="B6" s="410"/>
      <c r="C6" s="411"/>
      <c r="D6" s="508" t="s">
        <v>14</v>
      </c>
      <c r="E6" s="509"/>
      <c r="F6" s="509"/>
      <c r="G6" s="509"/>
      <c r="H6" s="509"/>
      <c r="I6" s="509"/>
      <c r="J6" s="509"/>
      <c r="K6" s="509"/>
      <c r="L6" s="422"/>
      <c r="M6" s="59"/>
      <c r="O6" s="24" t="s">
        <v>15</v>
      </c>
      <c r="P6" s="760" t="str">
        <f>IF(P5=0," ",CHOOSE(WEEKDAY(P5,2),"Понедельник","Вторник","Среда","Четверг","Пятница","Суббота","Воскресенье"))</f>
        <v>Четверг</v>
      </c>
      <c r="Q6" s="387"/>
      <c r="S6" s="766" t="s">
        <v>16</v>
      </c>
      <c r="T6" s="498"/>
      <c r="U6" s="501" t="s">
        <v>17</v>
      </c>
      <c r="V6" s="502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767" t="str">
        <f>IFERROR(VLOOKUP(DeliveryAddress,Table,3,0),1)</f>
        <v>5</v>
      </c>
      <c r="E7" s="768"/>
      <c r="F7" s="768"/>
      <c r="G7" s="768"/>
      <c r="H7" s="768"/>
      <c r="I7" s="768"/>
      <c r="J7" s="768"/>
      <c r="K7" s="768"/>
      <c r="L7" s="418"/>
      <c r="M7" s="60"/>
      <c r="O7" s="24"/>
      <c r="P7" s="42"/>
      <c r="Q7" s="42"/>
      <c r="S7" s="400"/>
      <c r="T7" s="498"/>
      <c r="U7" s="503"/>
      <c r="V7" s="504"/>
      <c r="AA7" s="51"/>
      <c r="AB7" s="51"/>
      <c r="AC7" s="51"/>
    </row>
    <row r="8" spans="1:30" s="373" customFormat="1" ht="25.5" customHeight="1" x14ac:dyDescent="0.2">
      <c r="A8" s="416" t="s">
        <v>18</v>
      </c>
      <c r="B8" s="391"/>
      <c r="C8" s="392"/>
      <c r="D8" s="681"/>
      <c r="E8" s="682"/>
      <c r="F8" s="682"/>
      <c r="G8" s="682"/>
      <c r="H8" s="682"/>
      <c r="I8" s="682"/>
      <c r="J8" s="682"/>
      <c r="K8" s="682"/>
      <c r="L8" s="683"/>
      <c r="M8" s="61"/>
      <c r="O8" s="24" t="s">
        <v>19</v>
      </c>
      <c r="P8" s="417">
        <v>0.5</v>
      </c>
      <c r="Q8" s="418"/>
      <c r="S8" s="400"/>
      <c r="T8" s="498"/>
      <c r="U8" s="503"/>
      <c r="V8" s="504"/>
      <c r="AA8" s="51"/>
      <c r="AB8" s="51"/>
      <c r="AC8" s="51"/>
    </row>
    <row r="9" spans="1:30" s="373" customFormat="1" ht="39.950000000000003" customHeight="1" x14ac:dyDescent="0.2">
      <c r="A9" s="4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471"/>
      <c r="E9" s="425"/>
      <c r="F9" s="4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24" t="str">
        <f>IF(AND($A$9="Тип доверенности/получателя при получении в адресе перегруза:",$D$9="Разовая доверенность"),"Введите ФИО","")</f>
        <v/>
      </c>
      <c r="I9" s="425"/>
      <c r="J9" s="4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5"/>
      <c r="L9" s="425"/>
      <c r="M9" s="371"/>
      <c r="O9" s="26" t="s">
        <v>20</v>
      </c>
      <c r="P9" s="638"/>
      <c r="Q9" s="415"/>
      <c r="S9" s="400"/>
      <c r="T9" s="498"/>
      <c r="U9" s="505"/>
      <c r="V9" s="506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4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471"/>
      <c r="E10" s="425"/>
      <c r="F10" s="4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522" t="str">
        <f>IFERROR(VLOOKUP($D$10,Proxy,2,FALSE),"")</f>
        <v/>
      </c>
      <c r="I10" s="400"/>
      <c r="J10" s="400"/>
      <c r="K10" s="400"/>
      <c r="L10" s="400"/>
      <c r="M10" s="372"/>
      <c r="O10" s="26" t="s">
        <v>21</v>
      </c>
      <c r="P10" s="563"/>
      <c r="Q10" s="564"/>
      <c r="T10" s="24" t="s">
        <v>22</v>
      </c>
      <c r="U10" s="735" t="s">
        <v>23</v>
      </c>
      <c r="V10" s="502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46"/>
      <c r="Q11" s="422"/>
      <c r="T11" s="24" t="s">
        <v>26</v>
      </c>
      <c r="U11" s="414" t="s">
        <v>27</v>
      </c>
      <c r="V11" s="415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433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1"/>
      <c r="M12" s="62"/>
      <c r="O12" s="24" t="s">
        <v>29</v>
      </c>
      <c r="P12" s="417"/>
      <c r="Q12" s="418"/>
      <c r="R12" s="23"/>
      <c r="T12" s="24"/>
      <c r="U12" s="404"/>
      <c r="V12" s="400"/>
      <c r="AA12" s="51"/>
      <c r="AB12" s="51"/>
      <c r="AC12" s="51"/>
    </row>
    <row r="13" spans="1:30" s="373" customFormat="1" ht="23.25" customHeight="1" x14ac:dyDescent="0.2">
      <c r="A13" s="433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1"/>
      <c r="M13" s="62"/>
      <c r="N13" s="26"/>
      <c r="O13" s="26" t="s">
        <v>31</v>
      </c>
      <c r="P13" s="414"/>
      <c r="Q13" s="415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433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1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440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63"/>
      <c r="O15" s="737" t="s">
        <v>34</v>
      </c>
      <c r="P15" s="404"/>
      <c r="Q15" s="404"/>
      <c r="R15" s="404"/>
      <c r="S15" s="40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38"/>
      <c r="P16" s="738"/>
      <c r="Q16" s="738"/>
      <c r="R16" s="738"/>
      <c r="S16" s="73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3" t="s">
        <v>35</v>
      </c>
      <c r="B17" s="393" t="s">
        <v>36</v>
      </c>
      <c r="C17" s="633" t="s">
        <v>37</v>
      </c>
      <c r="D17" s="393" t="s">
        <v>38</v>
      </c>
      <c r="E17" s="394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393" t="s">
        <v>48</v>
      </c>
      <c r="P17" s="707"/>
      <c r="Q17" s="707"/>
      <c r="R17" s="707"/>
      <c r="S17" s="394"/>
      <c r="T17" s="437" t="s">
        <v>49</v>
      </c>
      <c r="U17" s="411"/>
      <c r="V17" s="393" t="s">
        <v>50</v>
      </c>
      <c r="W17" s="393" t="s">
        <v>51</v>
      </c>
      <c r="X17" s="446" t="s">
        <v>52</v>
      </c>
      <c r="Y17" s="393" t="s">
        <v>53</v>
      </c>
      <c r="Z17" s="540" t="s">
        <v>54</v>
      </c>
      <c r="AA17" s="540" t="s">
        <v>55</v>
      </c>
      <c r="AB17" s="540" t="s">
        <v>56</v>
      </c>
      <c r="AC17" s="689"/>
      <c r="AD17" s="690"/>
      <c r="AE17" s="679"/>
      <c r="BB17" s="436" t="s">
        <v>57</v>
      </c>
    </row>
    <row r="18" spans="1:67" ht="14.25" customHeight="1" x14ac:dyDescent="0.2">
      <c r="A18" s="412"/>
      <c r="B18" s="412"/>
      <c r="C18" s="412"/>
      <c r="D18" s="395"/>
      <c r="E18" s="396"/>
      <c r="F18" s="412"/>
      <c r="G18" s="412"/>
      <c r="H18" s="412"/>
      <c r="I18" s="412"/>
      <c r="J18" s="412"/>
      <c r="K18" s="412"/>
      <c r="L18" s="412"/>
      <c r="M18" s="412"/>
      <c r="N18" s="412"/>
      <c r="O18" s="395"/>
      <c r="P18" s="708"/>
      <c r="Q18" s="708"/>
      <c r="R18" s="708"/>
      <c r="S18" s="396"/>
      <c r="T18" s="374" t="s">
        <v>58</v>
      </c>
      <c r="U18" s="374" t="s">
        <v>59</v>
      </c>
      <c r="V18" s="412"/>
      <c r="W18" s="412"/>
      <c r="X18" s="447"/>
      <c r="Y18" s="412"/>
      <c r="Z18" s="541"/>
      <c r="AA18" s="541"/>
      <c r="AB18" s="691"/>
      <c r="AC18" s="692"/>
      <c r="AD18" s="693"/>
      <c r="AE18" s="680"/>
      <c r="BB18" s="400"/>
    </row>
    <row r="19" spans="1:67" ht="27.75" hidden="1" customHeight="1" x14ac:dyDescent="0.2">
      <c r="A19" s="561" t="s">
        <v>60</v>
      </c>
      <c r="B19" s="562"/>
      <c r="C19" s="562"/>
      <c r="D19" s="562"/>
      <c r="E19" s="562"/>
      <c r="F19" s="562"/>
      <c r="G19" s="562"/>
      <c r="H19" s="562"/>
      <c r="I19" s="562"/>
      <c r="J19" s="562"/>
      <c r="K19" s="562"/>
      <c r="L19" s="562"/>
      <c r="M19" s="562"/>
      <c r="N19" s="562"/>
      <c r="O19" s="562"/>
      <c r="P19" s="562"/>
      <c r="Q19" s="562"/>
      <c r="R19" s="562"/>
      <c r="S19" s="562"/>
      <c r="T19" s="562"/>
      <c r="U19" s="562"/>
      <c r="V19" s="562"/>
      <c r="W19" s="562"/>
      <c r="X19" s="562"/>
      <c r="Y19" s="562"/>
      <c r="Z19" s="48"/>
      <c r="AA19" s="48"/>
    </row>
    <row r="20" spans="1:67" ht="16.5" hidden="1" customHeight="1" x14ac:dyDescent="0.25">
      <c r="A20" s="402" t="s">
        <v>60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375"/>
      <c r="AA20" s="375"/>
    </row>
    <row r="21" spans="1:67" ht="14.25" hidden="1" customHeight="1" x14ac:dyDescent="0.25">
      <c r="A21" s="406" t="s">
        <v>61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6">
        <v>4607091389258</v>
      </c>
      <c r="E22" s="387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87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6">
        <v>4680115885004</v>
      </c>
      <c r="E23" s="387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87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9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1"/>
      <c r="O24" s="390" t="s">
        <v>70</v>
      </c>
      <c r="P24" s="391"/>
      <c r="Q24" s="391"/>
      <c r="R24" s="391"/>
      <c r="S24" s="391"/>
      <c r="T24" s="391"/>
      <c r="U24" s="392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400"/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1"/>
      <c r="O25" s="390" t="s">
        <v>70</v>
      </c>
      <c r="P25" s="391"/>
      <c r="Q25" s="391"/>
      <c r="R25" s="391"/>
      <c r="S25" s="391"/>
      <c r="T25" s="391"/>
      <c r="U25" s="392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406" t="s">
        <v>72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6">
        <v>4607091383881</v>
      </c>
      <c r="E27" s="387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87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6">
        <v>4607091388237</v>
      </c>
      <c r="E28" s="387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87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6">
        <v>4607091383935</v>
      </c>
      <c r="E29" s="387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6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9"/>
      <c r="Q29" s="389"/>
      <c r="R29" s="389"/>
      <c r="S29" s="387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6">
        <v>4607091383935</v>
      </c>
      <c r="E30" s="387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9"/>
      <c r="Q30" s="389"/>
      <c r="R30" s="389"/>
      <c r="S30" s="387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6">
        <v>4680115881853</v>
      </c>
      <c r="E31" s="387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9"/>
      <c r="Q31" s="389"/>
      <c r="R31" s="389"/>
      <c r="S31" s="387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6">
        <v>4607091383911</v>
      </c>
      <c r="E32" s="387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4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9"/>
      <c r="Q32" s="389"/>
      <c r="R32" s="389"/>
      <c r="S32" s="387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6">
        <v>4607091388244</v>
      </c>
      <c r="E33" s="387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9"/>
      <c r="Q33" s="389"/>
      <c r="R33" s="389"/>
      <c r="S33" s="387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9"/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01"/>
      <c r="O34" s="390" t="s">
        <v>70</v>
      </c>
      <c r="P34" s="391"/>
      <c r="Q34" s="391"/>
      <c r="R34" s="391"/>
      <c r="S34" s="391"/>
      <c r="T34" s="391"/>
      <c r="U34" s="392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400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01"/>
      <c r="O35" s="390" t="s">
        <v>70</v>
      </c>
      <c r="P35" s="391"/>
      <c r="Q35" s="391"/>
      <c r="R35" s="391"/>
      <c r="S35" s="391"/>
      <c r="T35" s="391"/>
      <c r="U35" s="392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406" t="s">
        <v>86</v>
      </c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0"/>
      <c r="P36" s="400"/>
      <c r="Q36" s="400"/>
      <c r="R36" s="400"/>
      <c r="S36" s="400"/>
      <c r="T36" s="400"/>
      <c r="U36" s="400"/>
      <c r="V36" s="400"/>
      <c r="W36" s="400"/>
      <c r="X36" s="400"/>
      <c r="Y36" s="400"/>
      <c r="Z36" s="376"/>
      <c r="AA36" s="376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6">
        <v>4607091388503</v>
      </c>
      <c r="E37" s="387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7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9"/>
      <c r="Q37" s="389"/>
      <c r="R37" s="389"/>
      <c r="S37" s="387"/>
      <c r="T37" s="34"/>
      <c r="U37" s="34"/>
      <c r="V37" s="35" t="s">
        <v>66</v>
      </c>
      <c r="W37" s="380">
        <v>4</v>
      </c>
      <c r="X37" s="381">
        <f>IFERROR(IF(W37="",0,CEILING((W37/$H37),1)*$H37),"")</f>
        <v>4.2</v>
      </c>
      <c r="Y37" s="36">
        <f>IFERROR(IF(X37=0,"",ROUNDUP(X37/H37,0)*0.00753),"")</f>
        <v>5.271E-2</v>
      </c>
      <c r="Z37" s="56"/>
      <c r="AA37" s="57"/>
      <c r="AE37" s="64"/>
      <c r="BB37" s="74" t="s">
        <v>90</v>
      </c>
      <c r="BL37" s="64">
        <f>IFERROR(W37*I37/H37,"0")</f>
        <v>5.6133333333333333</v>
      </c>
      <c r="BM37" s="64">
        <f>IFERROR(X37*I37/H37,"0")</f>
        <v>5.8940000000000001</v>
      </c>
      <c r="BN37" s="64">
        <f>IFERROR(1/J37*(W37/H37),"0")</f>
        <v>4.2735042735042736E-2</v>
      </c>
      <c r="BO37" s="64">
        <f>IFERROR(1/J37*(X37/H37),"0")</f>
        <v>4.4871794871794879E-2</v>
      </c>
    </row>
    <row r="38" spans="1:67" x14ac:dyDescent="0.2">
      <c r="A38" s="399"/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1"/>
      <c r="O38" s="390" t="s">
        <v>70</v>
      </c>
      <c r="P38" s="391"/>
      <c r="Q38" s="391"/>
      <c r="R38" s="391"/>
      <c r="S38" s="391"/>
      <c r="T38" s="391"/>
      <c r="U38" s="392"/>
      <c r="V38" s="37" t="s">
        <v>71</v>
      </c>
      <c r="W38" s="382">
        <f>IFERROR(W37/H37,"0")</f>
        <v>6.666666666666667</v>
      </c>
      <c r="X38" s="382">
        <f>IFERROR(X37/H37,"0")</f>
        <v>7.0000000000000009</v>
      </c>
      <c r="Y38" s="382">
        <f>IFERROR(IF(Y37="",0,Y37),"0")</f>
        <v>5.271E-2</v>
      </c>
      <c r="Z38" s="383"/>
      <c r="AA38" s="383"/>
    </row>
    <row r="39" spans="1:67" x14ac:dyDescent="0.2">
      <c r="A39" s="400"/>
      <c r="B39" s="400"/>
      <c r="C39" s="400"/>
      <c r="D39" s="400"/>
      <c r="E39" s="400"/>
      <c r="F39" s="400"/>
      <c r="G39" s="400"/>
      <c r="H39" s="400"/>
      <c r="I39" s="400"/>
      <c r="J39" s="400"/>
      <c r="K39" s="400"/>
      <c r="L39" s="400"/>
      <c r="M39" s="400"/>
      <c r="N39" s="401"/>
      <c r="O39" s="390" t="s">
        <v>70</v>
      </c>
      <c r="P39" s="391"/>
      <c r="Q39" s="391"/>
      <c r="R39" s="391"/>
      <c r="S39" s="391"/>
      <c r="T39" s="391"/>
      <c r="U39" s="392"/>
      <c r="V39" s="37" t="s">
        <v>66</v>
      </c>
      <c r="W39" s="382">
        <f>IFERROR(SUM(W37:W37),"0")</f>
        <v>4</v>
      </c>
      <c r="X39" s="382">
        <f>IFERROR(SUM(X37:X37),"0")</f>
        <v>4.2</v>
      </c>
      <c r="Y39" s="37"/>
      <c r="Z39" s="383"/>
      <c r="AA39" s="383"/>
    </row>
    <row r="40" spans="1:67" ht="14.25" hidden="1" customHeight="1" x14ac:dyDescent="0.25">
      <c r="A40" s="406" t="s">
        <v>91</v>
      </c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376"/>
      <c r="AA40" s="376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6">
        <v>4607091388282</v>
      </c>
      <c r="E41" s="387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9"/>
      <c r="Q41" s="389"/>
      <c r="R41" s="389"/>
      <c r="S41" s="387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9"/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1"/>
      <c r="O42" s="390" t="s">
        <v>70</v>
      </c>
      <c r="P42" s="391"/>
      <c r="Q42" s="391"/>
      <c r="R42" s="391"/>
      <c r="S42" s="391"/>
      <c r="T42" s="391"/>
      <c r="U42" s="392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  <c r="L43" s="400"/>
      <c r="M43" s="400"/>
      <c r="N43" s="401"/>
      <c r="O43" s="390" t="s">
        <v>70</v>
      </c>
      <c r="P43" s="391"/>
      <c r="Q43" s="391"/>
      <c r="R43" s="391"/>
      <c r="S43" s="391"/>
      <c r="T43" s="391"/>
      <c r="U43" s="392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406" t="s">
        <v>95</v>
      </c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00"/>
      <c r="P44" s="400"/>
      <c r="Q44" s="400"/>
      <c r="R44" s="400"/>
      <c r="S44" s="400"/>
      <c r="T44" s="400"/>
      <c r="U44" s="400"/>
      <c r="V44" s="400"/>
      <c r="W44" s="400"/>
      <c r="X44" s="400"/>
      <c r="Y44" s="400"/>
      <c r="Z44" s="376"/>
      <c r="AA44" s="376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6">
        <v>4607091389111</v>
      </c>
      <c r="E45" s="387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9"/>
      <c r="Q45" s="389"/>
      <c r="R45" s="389"/>
      <c r="S45" s="387"/>
      <c r="T45" s="34"/>
      <c r="U45" s="34"/>
      <c r="V45" s="35" t="s">
        <v>66</v>
      </c>
      <c r="W45" s="380">
        <v>1</v>
      </c>
      <c r="X45" s="381">
        <f>IFERROR(IF(W45="",0,CEILING((W45/$H45),1)*$H45),"")</f>
        <v>1</v>
      </c>
      <c r="Y45" s="36">
        <f>IFERROR(IF(X45=0,"",ROUNDUP(X45/H45,0)*0.00753),"")</f>
        <v>3.0120000000000001E-2</v>
      </c>
      <c r="Z45" s="56"/>
      <c r="AA45" s="57"/>
      <c r="AE45" s="64"/>
      <c r="BB45" s="76" t="s">
        <v>90</v>
      </c>
      <c r="BL45" s="64">
        <f>IFERROR(W45*I45/H45,"0")</f>
        <v>1.968</v>
      </c>
      <c r="BM45" s="64">
        <f>IFERROR(X45*I45/H45,"0")</f>
        <v>1.968</v>
      </c>
      <c r="BN45" s="64">
        <f>IFERROR(1/J45*(W45/H45),"0")</f>
        <v>2.564102564102564E-2</v>
      </c>
      <c r="BO45" s="64">
        <f>IFERROR(1/J45*(X45/H45),"0")</f>
        <v>2.564102564102564E-2</v>
      </c>
    </row>
    <row r="46" spans="1:67" x14ac:dyDescent="0.2">
      <c r="A46" s="399"/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1"/>
      <c r="O46" s="390" t="s">
        <v>70</v>
      </c>
      <c r="P46" s="391"/>
      <c r="Q46" s="391"/>
      <c r="R46" s="391"/>
      <c r="S46" s="391"/>
      <c r="T46" s="391"/>
      <c r="U46" s="392"/>
      <c r="V46" s="37" t="s">
        <v>71</v>
      </c>
      <c r="W46" s="382">
        <f>IFERROR(W45/H45,"0")</f>
        <v>4</v>
      </c>
      <c r="X46" s="382">
        <f>IFERROR(X45/H45,"0")</f>
        <v>4</v>
      </c>
      <c r="Y46" s="382">
        <f>IFERROR(IF(Y45="",0,Y45),"0")</f>
        <v>3.0120000000000001E-2</v>
      </c>
      <c r="Z46" s="383"/>
      <c r="AA46" s="383"/>
    </row>
    <row r="47" spans="1:67" x14ac:dyDescent="0.2">
      <c r="A47" s="400"/>
      <c r="B47" s="400"/>
      <c r="C47" s="400"/>
      <c r="D47" s="400"/>
      <c r="E47" s="400"/>
      <c r="F47" s="400"/>
      <c r="G47" s="400"/>
      <c r="H47" s="400"/>
      <c r="I47" s="400"/>
      <c r="J47" s="400"/>
      <c r="K47" s="400"/>
      <c r="L47" s="400"/>
      <c r="M47" s="400"/>
      <c r="N47" s="401"/>
      <c r="O47" s="390" t="s">
        <v>70</v>
      </c>
      <c r="P47" s="391"/>
      <c r="Q47" s="391"/>
      <c r="R47" s="391"/>
      <c r="S47" s="391"/>
      <c r="T47" s="391"/>
      <c r="U47" s="392"/>
      <c r="V47" s="37" t="s">
        <v>66</v>
      </c>
      <c r="W47" s="382">
        <f>IFERROR(SUM(W45:W45),"0")</f>
        <v>1</v>
      </c>
      <c r="X47" s="382">
        <f>IFERROR(SUM(X45:X45),"0")</f>
        <v>1</v>
      </c>
      <c r="Y47" s="37"/>
      <c r="Z47" s="383"/>
      <c r="AA47" s="383"/>
    </row>
    <row r="48" spans="1:67" ht="27.75" hidden="1" customHeight="1" x14ac:dyDescent="0.2">
      <c r="A48" s="561" t="s">
        <v>98</v>
      </c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2"/>
      <c r="P48" s="562"/>
      <c r="Q48" s="562"/>
      <c r="R48" s="562"/>
      <c r="S48" s="562"/>
      <c r="T48" s="562"/>
      <c r="U48" s="562"/>
      <c r="V48" s="562"/>
      <c r="W48" s="562"/>
      <c r="X48" s="562"/>
      <c r="Y48" s="562"/>
      <c r="Z48" s="48"/>
      <c r="AA48" s="48"/>
    </row>
    <row r="49" spans="1:67" ht="16.5" hidden="1" customHeight="1" x14ac:dyDescent="0.25">
      <c r="A49" s="402" t="s">
        <v>99</v>
      </c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0"/>
      <c r="P49" s="400"/>
      <c r="Q49" s="400"/>
      <c r="R49" s="400"/>
      <c r="S49" s="400"/>
      <c r="T49" s="400"/>
      <c r="U49" s="400"/>
      <c r="V49" s="400"/>
      <c r="W49" s="400"/>
      <c r="X49" s="400"/>
      <c r="Y49" s="400"/>
      <c r="Z49" s="375"/>
      <c r="AA49" s="375"/>
    </row>
    <row r="50" spans="1:67" ht="14.25" hidden="1" customHeight="1" x14ac:dyDescent="0.25">
      <c r="A50" s="406" t="s">
        <v>100</v>
      </c>
      <c r="B50" s="400"/>
      <c r="C50" s="400"/>
      <c r="D50" s="400"/>
      <c r="E50" s="400"/>
      <c r="F50" s="400"/>
      <c r="G50" s="400"/>
      <c r="H50" s="400"/>
      <c r="I50" s="400"/>
      <c r="J50" s="400"/>
      <c r="K50" s="400"/>
      <c r="L50" s="400"/>
      <c r="M50" s="400"/>
      <c r="N50" s="400"/>
      <c r="O50" s="400"/>
      <c r="P50" s="400"/>
      <c r="Q50" s="400"/>
      <c r="R50" s="400"/>
      <c r="S50" s="400"/>
      <c r="T50" s="400"/>
      <c r="U50" s="400"/>
      <c r="V50" s="400"/>
      <c r="W50" s="400"/>
      <c r="X50" s="400"/>
      <c r="Y50" s="400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6">
        <v>4680115881440</v>
      </c>
      <c r="E51" s="387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9"/>
      <c r="Q51" s="389"/>
      <c r="R51" s="389"/>
      <c r="S51" s="387"/>
      <c r="T51" s="34"/>
      <c r="U51" s="34"/>
      <c r="V51" s="35" t="s">
        <v>66</v>
      </c>
      <c r="W51" s="380">
        <v>250</v>
      </c>
      <c r="X51" s="381">
        <f>IFERROR(IF(W51="",0,CEILING((W51/$H51),1)*$H51),"")</f>
        <v>259.20000000000005</v>
      </c>
      <c r="Y51" s="36">
        <f>IFERROR(IF(X51=0,"",ROUNDUP(X51/H51,0)*0.02175),"")</f>
        <v>0.52200000000000002</v>
      </c>
      <c r="Z51" s="56"/>
      <c r="AA51" s="57"/>
      <c r="AE51" s="64"/>
      <c r="BB51" s="77" t="s">
        <v>1</v>
      </c>
      <c r="BL51" s="64">
        <f>IFERROR(W51*I51/H51,"0")</f>
        <v>261.11111111111109</v>
      </c>
      <c r="BM51" s="64">
        <f>IFERROR(X51*I51/H51,"0")</f>
        <v>270.72000000000003</v>
      </c>
      <c r="BN51" s="64">
        <f>IFERROR(1/J51*(W51/H51),"0")</f>
        <v>0.41335978835978826</v>
      </c>
      <c r="BO51" s="64">
        <f>IFERROR(1/J51*(X51/H51),"0")</f>
        <v>0.4285714285714286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6">
        <v>4680115881433</v>
      </c>
      <c r="E52" s="387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7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9"/>
      <c r="Q52" s="389"/>
      <c r="R52" s="389"/>
      <c r="S52" s="387"/>
      <c r="T52" s="34"/>
      <c r="U52" s="34"/>
      <c r="V52" s="35" t="s">
        <v>66</v>
      </c>
      <c r="W52" s="380">
        <v>103</v>
      </c>
      <c r="X52" s="381">
        <f>IFERROR(IF(W52="",0,CEILING((W52/$H52),1)*$H52),"")</f>
        <v>105.30000000000001</v>
      </c>
      <c r="Y52" s="36">
        <f>IFERROR(IF(X52=0,"",ROUNDUP(X52/H52,0)*0.00753),"")</f>
        <v>0.29366999999999999</v>
      </c>
      <c r="Z52" s="56"/>
      <c r="AA52" s="57"/>
      <c r="AE52" s="64"/>
      <c r="BB52" s="78" t="s">
        <v>1</v>
      </c>
      <c r="BL52" s="64">
        <f>IFERROR(W52*I52/H52,"0")</f>
        <v>110.62962962962962</v>
      </c>
      <c r="BM52" s="64">
        <f>IFERROR(X52*I52/H52,"0")</f>
        <v>113.1</v>
      </c>
      <c r="BN52" s="64">
        <f>IFERROR(1/J52*(W52/H52),"0")</f>
        <v>0.24453941120607783</v>
      </c>
      <c r="BO52" s="64">
        <f>IFERROR(1/J52*(X52/H52),"0")</f>
        <v>0.25</v>
      </c>
    </row>
    <row r="53" spans="1:67" x14ac:dyDescent="0.2">
      <c r="A53" s="399"/>
      <c r="B53" s="400"/>
      <c r="C53" s="400"/>
      <c r="D53" s="400"/>
      <c r="E53" s="400"/>
      <c r="F53" s="400"/>
      <c r="G53" s="400"/>
      <c r="H53" s="400"/>
      <c r="I53" s="400"/>
      <c r="J53" s="400"/>
      <c r="K53" s="400"/>
      <c r="L53" s="400"/>
      <c r="M53" s="400"/>
      <c r="N53" s="401"/>
      <c r="O53" s="390" t="s">
        <v>70</v>
      </c>
      <c r="P53" s="391"/>
      <c r="Q53" s="391"/>
      <c r="R53" s="391"/>
      <c r="S53" s="391"/>
      <c r="T53" s="391"/>
      <c r="U53" s="392"/>
      <c r="V53" s="37" t="s">
        <v>71</v>
      </c>
      <c r="W53" s="382">
        <f>IFERROR(W51/H51,"0")+IFERROR(W52/H52,"0")</f>
        <v>61.296296296296291</v>
      </c>
      <c r="X53" s="382">
        <f>IFERROR(X51/H51,"0")+IFERROR(X52/H52,"0")</f>
        <v>63</v>
      </c>
      <c r="Y53" s="382">
        <f>IFERROR(IF(Y51="",0,Y51),"0")+IFERROR(IF(Y52="",0,Y52),"0")</f>
        <v>0.81567000000000001</v>
      </c>
      <c r="Z53" s="383"/>
      <c r="AA53" s="383"/>
    </row>
    <row r="54" spans="1:67" x14ac:dyDescent="0.2">
      <c r="A54" s="400"/>
      <c r="B54" s="400"/>
      <c r="C54" s="400"/>
      <c r="D54" s="400"/>
      <c r="E54" s="400"/>
      <c r="F54" s="400"/>
      <c r="G54" s="400"/>
      <c r="H54" s="400"/>
      <c r="I54" s="400"/>
      <c r="J54" s="400"/>
      <c r="K54" s="400"/>
      <c r="L54" s="400"/>
      <c r="M54" s="400"/>
      <c r="N54" s="401"/>
      <c r="O54" s="390" t="s">
        <v>70</v>
      </c>
      <c r="P54" s="391"/>
      <c r="Q54" s="391"/>
      <c r="R54" s="391"/>
      <c r="S54" s="391"/>
      <c r="T54" s="391"/>
      <c r="U54" s="392"/>
      <c r="V54" s="37" t="s">
        <v>66</v>
      </c>
      <c r="W54" s="382">
        <f>IFERROR(SUM(W51:W52),"0")</f>
        <v>353</v>
      </c>
      <c r="X54" s="382">
        <f>IFERROR(SUM(X51:X52),"0")</f>
        <v>364.50000000000006</v>
      </c>
      <c r="Y54" s="37"/>
      <c r="Z54" s="383"/>
      <c r="AA54" s="383"/>
    </row>
    <row r="55" spans="1:67" ht="16.5" hidden="1" customHeight="1" x14ac:dyDescent="0.25">
      <c r="A55" s="402" t="s">
        <v>107</v>
      </c>
      <c r="B55" s="400"/>
      <c r="C55" s="400"/>
      <c r="D55" s="400"/>
      <c r="E55" s="400"/>
      <c r="F55" s="400"/>
      <c r="G55" s="400"/>
      <c r="H55" s="400"/>
      <c r="I55" s="400"/>
      <c r="J55" s="400"/>
      <c r="K55" s="400"/>
      <c r="L55" s="400"/>
      <c r="M55" s="400"/>
      <c r="N55" s="400"/>
      <c r="O55" s="400"/>
      <c r="P55" s="400"/>
      <c r="Q55" s="400"/>
      <c r="R55" s="400"/>
      <c r="S55" s="400"/>
      <c r="T55" s="400"/>
      <c r="U55" s="400"/>
      <c r="V55" s="400"/>
      <c r="W55" s="400"/>
      <c r="X55" s="400"/>
      <c r="Y55" s="400"/>
      <c r="Z55" s="375"/>
      <c r="AA55" s="375"/>
    </row>
    <row r="56" spans="1:67" ht="14.25" hidden="1" customHeight="1" x14ac:dyDescent="0.25">
      <c r="A56" s="406" t="s">
        <v>108</v>
      </c>
      <c r="B56" s="400"/>
      <c r="C56" s="400"/>
      <c r="D56" s="400"/>
      <c r="E56" s="400"/>
      <c r="F56" s="400"/>
      <c r="G56" s="400"/>
      <c r="H56" s="400"/>
      <c r="I56" s="400"/>
      <c r="J56" s="400"/>
      <c r="K56" s="400"/>
      <c r="L56" s="400"/>
      <c r="M56" s="400"/>
      <c r="N56" s="400"/>
      <c r="O56" s="400"/>
      <c r="P56" s="400"/>
      <c r="Q56" s="400"/>
      <c r="R56" s="400"/>
      <c r="S56" s="400"/>
      <c r="T56" s="400"/>
      <c r="U56" s="400"/>
      <c r="V56" s="400"/>
      <c r="W56" s="400"/>
      <c r="X56" s="400"/>
      <c r="Y56" s="400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6">
        <v>4680115881426</v>
      </c>
      <c r="E57" s="387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9"/>
      <c r="Q57" s="389"/>
      <c r="R57" s="389"/>
      <c r="S57" s="387"/>
      <c r="T57" s="34"/>
      <c r="U57" s="34"/>
      <c r="V57" s="35" t="s">
        <v>66</v>
      </c>
      <c r="W57" s="380">
        <v>70</v>
      </c>
      <c r="X57" s="381">
        <f>IFERROR(IF(W57="",0,CEILING((W57/$H57),1)*$H57),"")</f>
        <v>75.600000000000009</v>
      </c>
      <c r="Y57" s="36">
        <f>IFERROR(IF(X57=0,"",ROUNDUP(X57/H57,0)*0.02175),"")</f>
        <v>0.15225</v>
      </c>
      <c r="Z57" s="56"/>
      <c r="AA57" s="57"/>
      <c r="AE57" s="64"/>
      <c r="BB57" s="79" t="s">
        <v>1</v>
      </c>
      <c r="BL57" s="64">
        <f>IFERROR(W57*I57/H57,"0")</f>
        <v>73.1111111111111</v>
      </c>
      <c r="BM57" s="64">
        <f>IFERROR(X57*I57/H57,"0")</f>
        <v>78.959999999999994</v>
      </c>
      <c r="BN57" s="64">
        <f>IFERROR(1/J57*(W57/H57),"0")</f>
        <v>0.11574074074074073</v>
      </c>
      <c r="BO57" s="64">
        <f>IFERROR(1/J57*(X57/H57),"0")</f>
        <v>0.125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6">
        <v>4680115881426</v>
      </c>
      <c r="E58" s="387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6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9"/>
      <c r="Q58" s="389"/>
      <c r="R58" s="389"/>
      <c r="S58" s="387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6">
        <v>4680115881419</v>
      </c>
      <c r="E59" s="387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55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9"/>
      <c r="Q59" s="389"/>
      <c r="R59" s="389"/>
      <c r="S59" s="387"/>
      <c r="T59" s="34"/>
      <c r="U59" s="34"/>
      <c r="V59" s="35" t="s">
        <v>66</v>
      </c>
      <c r="W59" s="380">
        <v>113</v>
      </c>
      <c r="X59" s="381">
        <f>IFERROR(IF(W59="",0,CEILING((W59/$H59),1)*$H59),"")</f>
        <v>117</v>
      </c>
      <c r="Y59" s="36">
        <f>IFERROR(IF(X59=0,"",ROUNDUP(X59/H59,0)*0.00937),"")</f>
        <v>0.24362</v>
      </c>
      <c r="Z59" s="56"/>
      <c r="AA59" s="57"/>
      <c r="AE59" s="64"/>
      <c r="BB59" s="81" t="s">
        <v>1</v>
      </c>
      <c r="BL59" s="64">
        <f>IFERROR(W59*I59/H59,"0")</f>
        <v>119.02666666666667</v>
      </c>
      <c r="BM59" s="64">
        <f>IFERROR(X59*I59/H59,"0")</f>
        <v>123.24000000000001</v>
      </c>
      <c r="BN59" s="64">
        <f>IFERROR(1/J59*(W59/H59),"0")</f>
        <v>0.20925925925925926</v>
      </c>
      <c r="BO59" s="64">
        <f>IFERROR(1/J59*(X59/H59),"0")</f>
        <v>0.21666666666666667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6">
        <v>4680115881525</v>
      </c>
      <c r="E60" s="387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388" t="s">
        <v>117</v>
      </c>
      <c r="P60" s="389"/>
      <c r="Q60" s="389"/>
      <c r="R60" s="389"/>
      <c r="S60" s="387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99"/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1"/>
      <c r="O61" s="390" t="s">
        <v>70</v>
      </c>
      <c r="P61" s="391"/>
      <c r="Q61" s="391"/>
      <c r="R61" s="391"/>
      <c r="S61" s="391"/>
      <c r="T61" s="391"/>
      <c r="U61" s="392"/>
      <c r="V61" s="37" t="s">
        <v>71</v>
      </c>
      <c r="W61" s="382">
        <f>IFERROR(W57/H57,"0")+IFERROR(W58/H58,"0")+IFERROR(W59/H59,"0")+IFERROR(W60/H60,"0")</f>
        <v>31.592592592592592</v>
      </c>
      <c r="X61" s="382">
        <f>IFERROR(X57/H57,"0")+IFERROR(X58/H58,"0")+IFERROR(X59/H59,"0")+IFERROR(X60/H60,"0")</f>
        <v>33</v>
      </c>
      <c r="Y61" s="382">
        <f>IFERROR(IF(Y57="",0,Y57),"0")+IFERROR(IF(Y58="",0,Y58),"0")+IFERROR(IF(Y59="",0,Y59),"0")+IFERROR(IF(Y60="",0,Y60),"0")</f>
        <v>0.39587</v>
      </c>
      <c r="Z61" s="383"/>
      <c r="AA61" s="383"/>
    </row>
    <row r="62" spans="1:67" x14ac:dyDescent="0.2">
      <c r="A62" s="400"/>
      <c r="B62" s="400"/>
      <c r="C62" s="400"/>
      <c r="D62" s="400"/>
      <c r="E62" s="400"/>
      <c r="F62" s="400"/>
      <c r="G62" s="400"/>
      <c r="H62" s="400"/>
      <c r="I62" s="400"/>
      <c r="J62" s="400"/>
      <c r="K62" s="400"/>
      <c r="L62" s="400"/>
      <c r="M62" s="400"/>
      <c r="N62" s="401"/>
      <c r="O62" s="390" t="s">
        <v>70</v>
      </c>
      <c r="P62" s="391"/>
      <c r="Q62" s="391"/>
      <c r="R62" s="391"/>
      <c r="S62" s="391"/>
      <c r="T62" s="391"/>
      <c r="U62" s="392"/>
      <c r="V62" s="37" t="s">
        <v>66</v>
      </c>
      <c r="W62" s="382">
        <f>IFERROR(SUM(W57:W60),"0")</f>
        <v>183</v>
      </c>
      <c r="X62" s="382">
        <f>IFERROR(SUM(X57:X60),"0")</f>
        <v>192.60000000000002</v>
      </c>
      <c r="Y62" s="37"/>
      <c r="Z62" s="383"/>
      <c r="AA62" s="383"/>
    </row>
    <row r="63" spans="1:67" ht="16.5" hidden="1" customHeight="1" x14ac:dyDescent="0.25">
      <c r="A63" s="402" t="s">
        <v>98</v>
      </c>
      <c r="B63" s="400"/>
      <c r="C63" s="400"/>
      <c r="D63" s="400"/>
      <c r="E63" s="400"/>
      <c r="F63" s="400"/>
      <c r="G63" s="400"/>
      <c r="H63" s="400"/>
      <c r="I63" s="400"/>
      <c r="J63" s="400"/>
      <c r="K63" s="400"/>
      <c r="L63" s="400"/>
      <c r="M63" s="400"/>
      <c r="N63" s="400"/>
      <c r="O63" s="400"/>
      <c r="P63" s="400"/>
      <c r="Q63" s="400"/>
      <c r="R63" s="400"/>
      <c r="S63" s="400"/>
      <c r="T63" s="400"/>
      <c r="U63" s="400"/>
      <c r="V63" s="400"/>
      <c r="W63" s="400"/>
      <c r="X63" s="400"/>
      <c r="Y63" s="400"/>
      <c r="Z63" s="375"/>
      <c r="AA63" s="375"/>
    </row>
    <row r="64" spans="1:67" ht="14.25" hidden="1" customHeight="1" x14ac:dyDescent="0.25">
      <c r="A64" s="406" t="s">
        <v>108</v>
      </c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376"/>
      <c r="AA64" s="376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6">
        <v>4607091382945</v>
      </c>
      <c r="E65" s="387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76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9"/>
      <c r="Q65" s="389"/>
      <c r="R65" s="389"/>
      <c r="S65" s="387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6">
        <v>4607091385670</v>
      </c>
      <c r="E66" s="387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67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9"/>
      <c r="Q66" s="389"/>
      <c r="R66" s="389"/>
      <c r="S66" s="387"/>
      <c r="T66" s="34"/>
      <c r="U66" s="34"/>
      <c r="V66" s="35" t="s">
        <v>66</v>
      </c>
      <c r="W66" s="380">
        <v>78</v>
      </c>
      <c r="X66" s="381">
        <f t="shared" si="6"/>
        <v>78.399999999999991</v>
      </c>
      <c r="Y66" s="36">
        <f t="shared" si="7"/>
        <v>0.15225</v>
      </c>
      <c r="Z66" s="56"/>
      <c r="AA66" s="57"/>
      <c r="AE66" s="64"/>
      <c r="BB66" s="84" t="s">
        <v>1</v>
      </c>
      <c r="BL66" s="64">
        <f t="shared" si="8"/>
        <v>81.342857142857142</v>
      </c>
      <c r="BM66" s="64">
        <f t="shared" si="9"/>
        <v>81.759999999999991</v>
      </c>
      <c r="BN66" s="64">
        <f t="shared" si="10"/>
        <v>0.12436224489795918</v>
      </c>
      <c r="BO66" s="64">
        <f t="shared" si="11"/>
        <v>0.125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6">
        <v>4607091385670</v>
      </c>
      <c r="E67" s="387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5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9"/>
      <c r="Q67" s="389"/>
      <c r="R67" s="389"/>
      <c r="S67" s="387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6">
        <v>4680115883956</v>
      </c>
      <c r="E68" s="387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68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9"/>
      <c r="Q68" s="389"/>
      <c r="R68" s="389"/>
      <c r="S68" s="387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6">
        <v>4680115881327</v>
      </c>
      <c r="E69" s="387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4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9"/>
      <c r="Q69" s="389"/>
      <c r="R69" s="389"/>
      <c r="S69" s="387"/>
      <c r="T69" s="34"/>
      <c r="U69" s="34"/>
      <c r="V69" s="35" t="s">
        <v>66</v>
      </c>
      <c r="W69" s="380">
        <v>38</v>
      </c>
      <c r="X69" s="381">
        <f t="shared" si="6"/>
        <v>43.2</v>
      </c>
      <c r="Y69" s="36">
        <f t="shared" si="7"/>
        <v>8.6999999999999994E-2</v>
      </c>
      <c r="Z69" s="56"/>
      <c r="AA69" s="57"/>
      <c r="AE69" s="64"/>
      <c r="BB69" s="87" t="s">
        <v>1</v>
      </c>
      <c r="BL69" s="64">
        <f t="shared" si="8"/>
        <v>39.688888888888883</v>
      </c>
      <c r="BM69" s="64">
        <f t="shared" si="9"/>
        <v>45.12</v>
      </c>
      <c r="BN69" s="64">
        <f t="shared" si="10"/>
        <v>6.283068783068782E-2</v>
      </c>
      <c r="BO69" s="64">
        <f t="shared" si="11"/>
        <v>7.1428571428571425E-2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6">
        <v>4680115882133</v>
      </c>
      <c r="E70" s="387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4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9"/>
      <c r="Q70" s="389"/>
      <c r="R70" s="389"/>
      <c r="S70" s="387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86">
        <v>4680115882133</v>
      </c>
      <c r="E71" s="387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6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9"/>
      <c r="Q71" s="389"/>
      <c r="R71" s="389"/>
      <c r="S71" s="387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6">
        <v>4607091382952</v>
      </c>
      <c r="E72" s="387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9"/>
      <c r="Q72" s="389"/>
      <c r="R72" s="389"/>
      <c r="S72" s="387"/>
      <c r="T72" s="34"/>
      <c r="U72" s="34"/>
      <c r="V72" s="35" t="s">
        <v>66</v>
      </c>
      <c r="W72" s="380">
        <v>25</v>
      </c>
      <c r="X72" s="381">
        <f t="shared" si="6"/>
        <v>27</v>
      </c>
      <c r="Y72" s="36">
        <f>IFERROR(IF(X72=0,"",ROUNDUP(X72/H72,0)*0.00753),"")</f>
        <v>6.7769999999999997E-2</v>
      </c>
      <c r="Z72" s="56"/>
      <c r="AA72" s="57"/>
      <c r="AE72" s="64"/>
      <c r="BB72" s="90" t="s">
        <v>1</v>
      </c>
      <c r="BL72" s="64">
        <f t="shared" si="8"/>
        <v>26.666666666666668</v>
      </c>
      <c r="BM72" s="64">
        <f t="shared" si="9"/>
        <v>28.8</v>
      </c>
      <c r="BN72" s="64">
        <f t="shared" si="10"/>
        <v>5.3418803418803423E-2</v>
      </c>
      <c r="BO72" s="64">
        <f t="shared" si="11"/>
        <v>5.7692307692307689E-2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6">
        <v>4680115882539</v>
      </c>
      <c r="E73" s="387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6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9"/>
      <c r="Q73" s="389"/>
      <c r="R73" s="389"/>
      <c r="S73" s="387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6">
        <v>4607091385687</v>
      </c>
      <c r="E74" s="387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6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9"/>
      <c r="Q74" s="389"/>
      <c r="R74" s="389"/>
      <c r="S74" s="387"/>
      <c r="T74" s="34"/>
      <c r="U74" s="34"/>
      <c r="V74" s="35" t="s">
        <v>66</v>
      </c>
      <c r="W74" s="380">
        <v>100</v>
      </c>
      <c r="X74" s="381">
        <f t="shared" si="6"/>
        <v>100</v>
      </c>
      <c r="Y74" s="36">
        <f t="shared" si="12"/>
        <v>0.23424999999999999</v>
      </c>
      <c r="Z74" s="56"/>
      <c r="AA74" s="57"/>
      <c r="AE74" s="64"/>
      <c r="BB74" s="92" t="s">
        <v>1</v>
      </c>
      <c r="BL74" s="64">
        <f t="shared" si="8"/>
        <v>106</v>
      </c>
      <c r="BM74" s="64">
        <f t="shared" si="9"/>
        <v>106</v>
      </c>
      <c r="BN74" s="64">
        <f t="shared" si="10"/>
        <v>0.20833333333333334</v>
      </c>
      <c r="BO74" s="64">
        <f t="shared" si="11"/>
        <v>0.20833333333333334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6">
        <v>4607091384604</v>
      </c>
      <c r="E75" s="387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7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9"/>
      <c r="Q75" s="389"/>
      <c r="R75" s="389"/>
      <c r="S75" s="387"/>
      <c r="T75" s="34"/>
      <c r="U75" s="34"/>
      <c r="V75" s="35" t="s">
        <v>66</v>
      </c>
      <c r="W75" s="380">
        <v>20</v>
      </c>
      <c r="X75" s="381">
        <f t="shared" si="6"/>
        <v>20</v>
      </c>
      <c r="Y75" s="36">
        <f t="shared" si="12"/>
        <v>4.6850000000000003E-2</v>
      </c>
      <c r="Z75" s="56"/>
      <c r="AA75" s="57"/>
      <c r="AE75" s="64"/>
      <c r="BB75" s="93" t="s">
        <v>1</v>
      </c>
      <c r="BL75" s="64">
        <f t="shared" si="8"/>
        <v>21.200000000000003</v>
      </c>
      <c r="BM75" s="64">
        <f t="shared" si="9"/>
        <v>21.200000000000003</v>
      </c>
      <c r="BN75" s="64">
        <f t="shared" si="10"/>
        <v>4.1666666666666664E-2</v>
      </c>
      <c r="BO75" s="64">
        <f t="shared" si="11"/>
        <v>4.1666666666666664E-2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6">
        <v>4680115880283</v>
      </c>
      <c r="E76" s="387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5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9"/>
      <c r="Q76" s="389"/>
      <c r="R76" s="389"/>
      <c r="S76" s="387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6">
        <v>4680115883949</v>
      </c>
      <c r="E77" s="387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53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9"/>
      <c r="Q77" s="389"/>
      <c r="R77" s="389"/>
      <c r="S77" s="387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6">
        <v>4680115881518</v>
      </c>
      <c r="E78" s="387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69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9"/>
      <c r="Q78" s="389"/>
      <c r="R78" s="389"/>
      <c r="S78" s="387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6">
        <v>4680115881303</v>
      </c>
      <c r="E79" s="387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72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9"/>
      <c r="Q79" s="389"/>
      <c r="R79" s="389"/>
      <c r="S79" s="387"/>
      <c r="T79" s="34"/>
      <c r="U79" s="34"/>
      <c r="V79" s="35" t="s">
        <v>66</v>
      </c>
      <c r="W79" s="380">
        <v>45</v>
      </c>
      <c r="X79" s="381">
        <f t="shared" si="6"/>
        <v>45</v>
      </c>
      <c r="Y79" s="36">
        <f t="shared" si="12"/>
        <v>9.3700000000000006E-2</v>
      </c>
      <c r="Z79" s="56"/>
      <c r="AA79" s="57"/>
      <c r="AE79" s="64"/>
      <c r="BB79" s="97" t="s">
        <v>1</v>
      </c>
      <c r="BL79" s="64">
        <f t="shared" si="8"/>
        <v>47.099999999999994</v>
      </c>
      <c r="BM79" s="64">
        <f t="shared" si="9"/>
        <v>47.099999999999994</v>
      </c>
      <c r="BN79" s="64">
        <f t="shared" si="10"/>
        <v>8.3333333333333329E-2</v>
      </c>
      <c r="BO79" s="64">
        <f t="shared" si="11"/>
        <v>8.3333333333333329E-2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6">
        <v>4680115882577</v>
      </c>
      <c r="E80" s="387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7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9"/>
      <c r="Q80" s="389"/>
      <c r="R80" s="389"/>
      <c r="S80" s="387"/>
      <c r="T80" s="34"/>
      <c r="U80" s="34"/>
      <c r="V80" s="35" t="s">
        <v>66</v>
      </c>
      <c r="W80" s="380">
        <v>42</v>
      </c>
      <c r="X80" s="381">
        <f t="shared" si="6"/>
        <v>44.800000000000004</v>
      </c>
      <c r="Y80" s="36">
        <f>IFERROR(IF(X80=0,"",ROUNDUP(X80/H80,0)*0.00753),"")</f>
        <v>0.10542</v>
      </c>
      <c r="Z80" s="56"/>
      <c r="AA80" s="57"/>
      <c r="AE80" s="64"/>
      <c r="BB80" s="98" t="s">
        <v>1</v>
      </c>
      <c r="BL80" s="64">
        <f t="shared" si="8"/>
        <v>44.624999999999993</v>
      </c>
      <c r="BM80" s="64">
        <f t="shared" si="9"/>
        <v>47.6</v>
      </c>
      <c r="BN80" s="64">
        <f t="shared" si="10"/>
        <v>8.4134615384615377E-2</v>
      </c>
      <c r="BO80" s="64">
        <f t="shared" si="11"/>
        <v>8.9743589743589744E-2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6">
        <v>4680115882577</v>
      </c>
      <c r="E81" s="387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72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9"/>
      <c r="Q81" s="389"/>
      <c r="R81" s="389"/>
      <c r="S81" s="387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6">
        <v>4680115882720</v>
      </c>
      <c r="E82" s="387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50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9"/>
      <c r="Q82" s="389"/>
      <c r="R82" s="389"/>
      <c r="S82" s="387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6">
        <v>4680115880269</v>
      </c>
      <c r="E83" s="387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47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9"/>
      <c r="Q83" s="389"/>
      <c r="R83" s="389"/>
      <c r="S83" s="387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6">
        <v>4680115880429</v>
      </c>
      <c r="E84" s="387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7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9"/>
      <c r="Q84" s="389"/>
      <c r="R84" s="389"/>
      <c r="S84" s="387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6">
        <v>4680115881457</v>
      </c>
      <c r="E85" s="387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75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9"/>
      <c r="Q85" s="389"/>
      <c r="R85" s="389"/>
      <c r="S85" s="387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99"/>
      <c r="B86" s="400"/>
      <c r="C86" s="400"/>
      <c r="D86" s="400"/>
      <c r="E86" s="400"/>
      <c r="F86" s="400"/>
      <c r="G86" s="400"/>
      <c r="H86" s="400"/>
      <c r="I86" s="400"/>
      <c r="J86" s="400"/>
      <c r="K86" s="400"/>
      <c r="L86" s="400"/>
      <c r="M86" s="400"/>
      <c r="N86" s="401"/>
      <c r="O86" s="390" t="s">
        <v>70</v>
      </c>
      <c r="P86" s="391"/>
      <c r="Q86" s="391"/>
      <c r="R86" s="391"/>
      <c r="S86" s="391"/>
      <c r="T86" s="391"/>
      <c r="U86" s="392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71.94113756613757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74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0.78723999999999994</v>
      </c>
      <c r="Z86" s="383"/>
      <c r="AA86" s="383"/>
    </row>
    <row r="87" spans="1:67" x14ac:dyDescent="0.2">
      <c r="A87" s="400"/>
      <c r="B87" s="400"/>
      <c r="C87" s="400"/>
      <c r="D87" s="400"/>
      <c r="E87" s="400"/>
      <c r="F87" s="400"/>
      <c r="G87" s="400"/>
      <c r="H87" s="400"/>
      <c r="I87" s="400"/>
      <c r="J87" s="400"/>
      <c r="K87" s="400"/>
      <c r="L87" s="400"/>
      <c r="M87" s="400"/>
      <c r="N87" s="401"/>
      <c r="O87" s="390" t="s">
        <v>70</v>
      </c>
      <c r="P87" s="391"/>
      <c r="Q87" s="391"/>
      <c r="R87" s="391"/>
      <c r="S87" s="391"/>
      <c r="T87" s="391"/>
      <c r="U87" s="392"/>
      <c r="V87" s="37" t="s">
        <v>66</v>
      </c>
      <c r="W87" s="382">
        <f>IFERROR(SUM(W65:W85),"0")</f>
        <v>348</v>
      </c>
      <c r="X87" s="382">
        <f>IFERROR(SUM(X65:X85),"0")</f>
        <v>358.40000000000003</v>
      </c>
      <c r="Y87" s="37"/>
      <c r="Z87" s="383"/>
      <c r="AA87" s="383"/>
    </row>
    <row r="88" spans="1:67" ht="14.25" hidden="1" customHeight="1" x14ac:dyDescent="0.25">
      <c r="A88" s="406" t="s">
        <v>100</v>
      </c>
      <c r="B88" s="400"/>
      <c r="C88" s="400"/>
      <c r="D88" s="400"/>
      <c r="E88" s="400"/>
      <c r="F88" s="400"/>
      <c r="G88" s="400"/>
      <c r="H88" s="400"/>
      <c r="I88" s="400"/>
      <c r="J88" s="400"/>
      <c r="K88" s="400"/>
      <c r="L88" s="400"/>
      <c r="M88" s="400"/>
      <c r="N88" s="400"/>
      <c r="O88" s="400"/>
      <c r="P88" s="400"/>
      <c r="Q88" s="400"/>
      <c r="R88" s="400"/>
      <c r="S88" s="400"/>
      <c r="T88" s="400"/>
      <c r="U88" s="400"/>
      <c r="V88" s="400"/>
      <c r="W88" s="400"/>
      <c r="X88" s="400"/>
      <c r="Y88" s="400"/>
      <c r="Z88" s="376"/>
      <c r="AA88" s="376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6">
        <v>4680115881488</v>
      </c>
      <c r="E89" s="387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5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9"/>
      <c r="Q89" s="389"/>
      <c r="R89" s="389"/>
      <c r="S89" s="387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6">
        <v>4680115882751</v>
      </c>
      <c r="E90" s="387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55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9"/>
      <c r="Q90" s="389"/>
      <c r="R90" s="389"/>
      <c r="S90" s="387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6">
        <v>4680115882775</v>
      </c>
      <c r="E91" s="387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7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9"/>
      <c r="Q91" s="389"/>
      <c r="R91" s="389"/>
      <c r="S91" s="387"/>
      <c r="T91" s="34"/>
      <c r="U91" s="34"/>
      <c r="V91" s="35" t="s">
        <v>66</v>
      </c>
      <c r="W91" s="380">
        <v>5</v>
      </c>
      <c r="X91" s="381">
        <f>IFERROR(IF(W91="",0,CEILING((W91/$H91),1)*$H91),"")</f>
        <v>7.1999999999999993</v>
      </c>
      <c r="Y91" s="36">
        <f>IFERROR(IF(X91=0,"",ROUNDUP(X91/H91,0)*0.00502),"")</f>
        <v>1.506E-2</v>
      </c>
      <c r="Z91" s="56"/>
      <c r="AA91" s="57"/>
      <c r="AE91" s="64"/>
      <c r="BB91" s="106" t="s">
        <v>1</v>
      </c>
      <c r="BL91" s="64">
        <f>IFERROR(W91*I91/H91,"0")</f>
        <v>5.2083333333333339</v>
      </c>
      <c r="BM91" s="64">
        <f>IFERROR(X91*I91/H91,"0")</f>
        <v>7.5</v>
      </c>
      <c r="BN91" s="64">
        <f>IFERROR(1/J91*(W91/H91),"0")</f>
        <v>8.903133903133905E-3</v>
      </c>
      <c r="BO91" s="64">
        <f>IFERROR(1/J91*(X91/H91),"0")</f>
        <v>1.2820512820512822E-2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6">
        <v>4680115880658</v>
      </c>
      <c r="E92" s="387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7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9"/>
      <c r="Q92" s="389"/>
      <c r="R92" s="389"/>
      <c r="S92" s="387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9"/>
      <c r="B93" s="400"/>
      <c r="C93" s="400"/>
      <c r="D93" s="400"/>
      <c r="E93" s="400"/>
      <c r="F93" s="400"/>
      <c r="G93" s="400"/>
      <c r="H93" s="400"/>
      <c r="I93" s="400"/>
      <c r="J93" s="400"/>
      <c r="K93" s="400"/>
      <c r="L93" s="400"/>
      <c r="M93" s="400"/>
      <c r="N93" s="401"/>
      <c r="O93" s="390" t="s">
        <v>70</v>
      </c>
      <c r="P93" s="391"/>
      <c r="Q93" s="391"/>
      <c r="R93" s="391"/>
      <c r="S93" s="391"/>
      <c r="T93" s="391"/>
      <c r="U93" s="392"/>
      <c r="V93" s="37" t="s">
        <v>71</v>
      </c>
      <c r="W93" s="382">
        <f>IFERROR(W89/H89,"0")+IFERROR(W90/H90,"0")+IFERROR(W91/H91,"0")+IFERROR(W92/H92,"0")</f>
        <v>2.0833333333333335</v>
      </c>
      <c r="X93" s="382">
        <f>IFERROR(X89/H89,"0")+IFERROR(X90/H90,"0")+IFERROR(X91/H91,"0")+IFERROR(X92/H92,"0")</f>
        <v>3</v>
      </c>
      <c r="Y93" s="382">
        <f>IFERROR(IF(Y89="",0,Y89),"0")+IFERROR(IF(Y90="",0,Y90),"0")+IFERROR(IF(Y91="",0,Y91),"0")+IFERROR(IF(Y92="",0,Y92),"0")</f>
        <v>1.506E-2</v>
      </c>
      <c r="Z93" s="383"/>
      <c r="AA93" s="383"/>
    </row>
    <row r="94" spans="1:67" x14ac:dyDescent="0.2">
      <c r="A94" s="400"/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01"/>
      <c r="O94" s="390" t="s">
        <v>70</v>
      </c>
      <c r="P94" s="391"/>
      <c r="Q94" s="391"/>
      <c r="R94" s="391"/>
      <c r="S94" s="391"/>
      <c r="T94" s="391"/>
      <c r="U94" s="392"/>
      <c r="V94" s="37" t="s">
        <v>66</v>
      </c>
      <c r="W94" s="382">
        <f>IFERROR(SUM(W89:W92),"0")</f>
        <v>5</v>
      </c>
      <c r="X94" s="382">
        <f>IFERROR(SUM(X89:X92),"0")</f>
        <v>7.1999999999999993</v>
      </c>
      <c r="Y94" s="37"/>
      <c r="Z94" s="383"/>
      <c r="AA94" s="383"/>
    </row>
    <row r="95" spans="1:67" ht="14.25" hidden="1" customHeight="1" x14ac:dyDescent="0.25">
      <c r="A95" s="406" t="s">
        <v>61</v>
      </c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0"/>
      <c r="P95" s="400"/>
      <c r="Q95" s="400"/>
      <c r="R95" s="400"/>
      <c r="S95" s="400"/>
      <c r="T95" s="400"/>
      <c r="U95" s="400"/>
      <c r="V95" s="400"/>
      <c r="W95" s="400"/>
      <c r="X95" s="400"/>
      <c r="Y95" s="400"/>
      <c r="Z95" s="376"/>
      <c r="AA95" s="376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6">
        <v>4607091387667</v>
      </c>
      <c r="E96" s="387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5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9"/>
      <c r="Q96" s="389"/>
      <c r="R96" s="389"/>
      <c r="S96" s="387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6">
        <v>4607091387636</v>
      </c>
      <c r="E97" s="387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7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9"/>
      <c r="Q97" s="389"/>
      <c r="R97" s="389"/>
      <c r="S97" s="387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6">
        <v>4607091382426</v>
      </c>
      <c r="E98" s="387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9"/>
      <c r="Q98" s="389"/>
      <c r="R98" s="389"/>
      <c r="S98" s="387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6">
        <v>4607091386547</v>
      </c>
      <c r="E99" s="387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7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9"/>
      <c r="Q99" s="389"/>
      <c r="R99" s="389"/>
      <c r="S99" s="387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6">
        <v>4607091382464</v>
      </c>
      <c r="E100" s="387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9"/>
      <c r="Q100" s="389"/>
      <c r="R100" s="389"/>
      <c r="S100" s="387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6">
        <v>4680115883444</v>
      </c>
      <c r="E101" s="387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4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87"/>
      <c r="T101" s="34"/>
      <c r="U101" s="34"/>
      <c r="V101" s="35" t="s">
        <v>66</v>
      </c>
      <c r="W101" s="380">
        <v>24</v>
      </c>
      <c r="X101" s="381">
        <f t="shared" si="13"/>
        <v>25.2</v>
      </c>
      <c r="Y101" s="36">
        <f>IFERROR(IF(X101=0,"",ROUNDUP(X101/H101,0)*0.00753),"")</f>
        <v>6.7769999999999997E-2</v>
      </c>
      <c r="Z101" s="56"/>
      <c r="AA101" s="57"/>
      <c r="AE101" s="64"/>
      <c r="BB101" s="113" t="s">
        <v>1</v>
      </c>
      <c r="BL101" s="64">
        <f t="shared" si="14"/>
        <v>26.46857142857143</v>
      </c>
      <c r="BM101" s="64">
        <f t="shared" si="15"/>
        <v>27.792000000000002</v>
      </c>
      <c r="BN101" s="64">
        <f t="shared" si="16"/>
        <v>5.4945054945054944E-2</v>
      </c>
      <c r="BO101" s="64">
        <f t="shared" si="17"/>
        <v>5.7692307692307689E-2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6">
        <v>4680115883444</v>
      </c>
      <c r="E102" s="387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67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9"/>
      <c r="Q102" s="389"/>
      <c r="R102" s="389"/>
      <c r="S102" s="387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9"/>
      <c r="B103" s="400"/>
      <c r="C103" s="400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01"/>
      <c r="O103" s="390" t="s">
        <v>70</v>
      </c>
      <c r="P103" s="391"/>
      <c r="Q103" s="391"/>
      <c r="R103" s="391"/>
      <c r="S103" s="391"/>
      <c r="T103" s="391"/>
      <c r="U103" s="392"/>
      <c r="V103" s="37" t="s">
        <v>71</v>
      </c>
      <c r="W103" s="382">
        <f>IFERROR(W96/H96,"0")+IFERROR(W97/H97,"0")+IFERROR(W98/H98,"0")+IFERROR(W99/H99,"0")+IFERROR(W100/H100,"0")+IFERROR(W101/H101,"0")+IFERROR(W102/H102,"0")</f>
        <v>8.5714285714285712</v>
      </c>
      <c r="X103" s="382">
        <f>IFERROR(X96/H96,"0")+IFERROR(X97/H97,"0")+IFERROR(X98/H98,"0")+IFERROR(X99/H99,"0")+IFERROR(X100/H100,"0")+IFERROR(X101/H101,"0")+IFERROR(X102/H102,"0")</f>
        <v>9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6.7769999999999997E-2</v>
      </c>
      <c r="Z103" s="383"/>
      <c r="AA103" s="383"/>
    </row>
    <row r="104" spans="1:67" x14ac:dyDescent="0.2">
      <c r="A104" s="400"/>
      <c r="B104" s="400"/>
      <c r="C104" s="400"/>
      <c r="D104" s="400"/>
      <c r="E104" s="400"/>
      <c r="F104" s="400"/>
      <c r="G104" s="400"/>
      <c r="H104" s="400"/>
      <c r="I104" s="400"/>
      <c r="J104" s="400"/>
      <c r="K104" s="400"/>
      <c r="L104" s="400"/>
      <c r="M104" s="400"/>
      <c r="N104" s="401"/>
      <c r="O104" s="390" t="s">
        <v>70</v>
      </c>
      <c r="P104" s="391"/>
      <c r="Q104" s="391"/>
      <c r="R104" s="391"/>
      <c r="S104" s="391"/>
      <c r="T104" s="391"/>
      <c r="U104" s="392"/>
      <c r="V104" s="37" t="s">
        <v>66</v>
      </c>
      <c r="W104" s="382">
        <f>IFERROR(SUM(W96:W102),"0")</f>
        <v>24</v>
      </c>
      <c r="X104" s="382">
        <f>IFERROR(SUM(X96:X102),"0")</f>
        <v>25.2</v>
      </c>
      <c r="Y104" s="37"/>
      <c r="Z104" s="383"/>
      <c r="AA104" s="383"/>
    </row>
    <row r="105" spans="1:67" ht="14.25" hidden="1" customHeight="1" x14ac:dyDescent="0.25">
      <c r="A105" s="406" t="s">
        <v>72</v>
      </c>
      <c r="B105" s="400"/>
      <c r="C105" s="400"/>
      <c r="D105" s="400"/>
      <c r="E105" s="400"/>
      <c r="F105" s="400"/>
      <c r="G105" s="400"/>
      <c r="H105" s="400"/>
      <c r="I105" s="400"/>
      <c r="J105" s="400"/>
      <c r="K105" s="400"/>
      <c r="L105" s="400"/>
      <c r="M105" s="400"/>
      <c r="N105" s="400"/>
      <c r="O105" s="400"/>
      <c r="P105" s="400"/>
      <c r="Q105" s="400"/>
      <c r="R105" s="400"/>
      <c r="S105" s="400"/>
      <c r="T105" s="400"/>
      <c r="U105" s="400"/>
      <c r="V105" s="400"/>
      <c r="W105" s="400"/>
      <c r="X105" s="400"/>
      <c r="Y105" s="400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6">
        <v>4607091386967</v>
      </c>
      <c r="E106" s="387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6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9"/>
      <c r="Q106" s="389"/>
      <c r="R106" s="389"/>
      <c r="S106" s="387"/>
      <c r="T106" s="34"/>
      <c r="U106" s="34"/>
      <c r="V106" s="35" t="s">
        <v>66</v>
      </c>
      <c r="W106" s="380">
        <v>24</v>
      </c>
      <c r="X106" s="381">
        <f t="shared" ref="X106:X119" si="18">IFERROR(IF(W106="",0,CEILING((W106/$H106),1)*$H106),"")</f>
        <v>25.200000000000003</v>
      </c>
      <c r="Y106" s="36">
        <f>IFERROR(IF(X106=0,"",ROUNDUP(X106/H106,0)*0.02175),"")</f>
        <v>6.5250000000000002E-2</v>
      </c>
      <c r="Z106" s="56"/>
      <c r="AA106" s="57"/>
      <c r="AE106" s="64"/>
      <c r="BB106" s="115" t="s">
        <v>1</v>
      </c>
      <c r="BL106" s="64">
        <f t="shared" ref="BL106:BL119" si="19">IFERROR(W106*I106/H106,"0")</f>
        <v>25.611428571428572</v>
      </c>
      <c r="BM106" s="64">
        <f t="shared" ref="BM106:BM119" si="20">IFERROR(X106*I106/H106,"0")</f>
        <v>26.892000000000003</v>
      </c>
      <c r="BN106" s="64">
        <f t="shared" ref="BN106:BN119" si="21">IFERROR(1/J106*(W106/H106),"0")</f>
        <v>5.1020408163265307E-2</v>
      </c>
      <c r="BO106" s="64">
        <f t="shared" ref="BO106:BO119" si="22">IFERROR(1/J106*(X106/H106),"0")</f>
        <v>5.3571428571428568E-2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6">
        <v>4607091386967</v>
      </c>
      <c r="E107" s="387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4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9"/>
      <c r="Q107" s="389"/>
      <c r="R107" s="389"/>
      <c r="S107" s="387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6">
        <v>4607091385304</v>
      </c>
      <c r="E108" s="387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9"/>
      <c r="Q108" s="389"/>
      <c r="R108" s="389"/>
      <c r="S108" s="387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6">
        <v>4607091386264</v>
      </c>
      <c r="E109" s="387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7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9"/>
      <c r="Q109" s="389"/>
      <c r="R109" s="389"/>
      <c r="S109" s="387"/>
      <c r="T109" s="34"/>
      <c r="U109" s="34"/>
      <c r="V109" s="35" t="s">
        <v>66</v>
      </c>
      <c r="W109" s="380">
        <v>3</v>
      </c>
      <c r="X109" s="381">
        <f t="shared" si="18"/>
        <v>3</v>
      </c>
      <c r="Y109" s="36">
        <f>IFERROR(IF(X109=0,"",ROUNDUP(X109/H109,0)*0.00753),"")</f>
        <v>7.5300000000000002E-3</v>
      </c>
      <c r="Z109" s="56"/>
      <c r="AA109" s="57"/>
      <c r="AE109" s="64"/>
      <c r="BB109" s="118" t="s">
        <v>1</v>
      </c>
      <c r="BL109" s="64">
        <f t="shared" si="19"/>
        <v>3.278</v>
      </c>
      <c r="BM109" s="64">
        <f t="shared" si="20"/>
        <v>3.278</v>
      </c>
      <c r="BN109" s="64">
        <f t="shared" si="21"/>
        <v>6.41025641025641E-3</v>
      </c>
      <c r="BO109" s="64">
        <f t="shared" si="22"/>
        <v>6.41025641025641E-3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6">
        <v>4680115882584</v>
      </c>
      <c r="E110" s="387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44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9"/>
      <c r="Q110" s="389"/>
      <c r="R110" s="389"/>
      <c r="S110" s="387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6">
        <v>4680115882584</v>
      </c>
      <c r="E111" s="387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51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9"/>
      <c r="Q111" s="389"/>
      <c r="R111" s="389"/>
      <c r="S111" s="387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6">
        <v>4607091385731</v>
      </c>
      <c r="E112" s="387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4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9"/>
      <c r="Q112" s="389"/>
      <c r="R112" s="389"/>
      <c r="S112" s="387"/>
      <c r="T112" s="34"/>
      <c r="U112" s="34"/>
      <c r="V112" s="35" t="s">
        <v>66</v>
      </c>
      <c r="W112" s="380">
        <v>68</v>
      </c>
      <c r="X112" s="381">
        <f t="shared" si="18"/>
        <v>70.2</v>
      </c>
      <c r="Y112" s="36">
        <f>IFERROR(IF(X112=0,"",ROUNDUP(X112/H112,0)*0.00753),"")</f>
        <v>0.19578000000000001</v>
      </c>
      <c r="Z112" s="56"/>
      <c r="AA112" s="57"/>
      <c r="AE112" s="64"/>
      <c r="BB112" s="121" t="s">
        <v>1</v>
      </c>
      <c r="BL112" s="64">
        <f t="shared" si="19"/>
        <v>74.850370370370371</v>
      </c>
      <c r="BM112" s="64">
        <f t="shared" si="20"/>
        <v>77.271999999999991</v>
      </c>
      <c r="BN112" s="64">
        <f t="shared" si="21"/>
        <v>0.16144349477682809</v>
      </c>
      <c r="BO112" s="64">
        <f t="shared" si="22"/>
        <v>0.16666666666666666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6">
        <v>4680115880214</v>
      </c>
      <c r="E113" s="387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6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9"/>
      <c r="Q113" s="389"/>
      <c r="R113" s="389"/>
      <c r="S113" s="387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6">
        <v>4680115880894</v>
      </c>
      <c r="E114" s="387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46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9"/>
      <c r="Q114" s="389"/>
      <c r="R114" s="389"/>
      <c r="S114" s="387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6">
        <v>4680115884915</v>
      </c>
      <c r="E115" s="387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7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9"/>
      <c r="Q115" s="389"/>
      <c r="R115" s="389"/>
      <c r="S115" s="387"/>
      <c r="T115" s="34"/>
      <c r="U115" s="34"/>
      <c r="V115" s="35" t="s">
        <v>66</v>
      </c>
      <c r="W115" s="380">
        <v>9</v>
      </c>
      <c r="X115" s="381">
        <f t="shared" si="18"/>
        <v>9</v>
      </c>
      <c r="Y115" s="36">
        <f t="shared" si="23"/>
        <v>3.7650000000000003E-2</v>
      </c>
      <c r="Z115" s="56"/>
      <c r="AA115" s="57"/>
      <c r="AE115" s="64"/>
      <c r="BB115" s="124" t="s">
        <v>1</v>
      </c>
      <c r="BL115" s="64">
        <f t="shared" si="19"/>
        <v>10</v>
      </c>
      <c r="BM115" s="64">
        <f t="shared" si="20"/>
        <v>10</v>
      </c>
      <c r="BN115" s="64">
        <f t="shared" si="21"/>
        <v>3.2051282051282048E-2</v>
      </c>
      <c r="BO115" s="64">
        <f t="shared" si="22"/>
        <v>3.2051282051282048E-2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6">
        <v>4607091385427</v>
      </c>
      <c r="E116" s="387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9"/>
      <c r="Q116" s="389"/>
      <c r="R116" s="389"/>
      <c r="S116" s="387"/>
      <c r="T116" s="34"/>
      <c r="U116" s="34"/>
      <c r="V116" s="35" t="s">
        <v>66</v>
      </c>
      <c r="W116" s="380">
        <v>16</v>
      </c>
      <c r="X116" s="381">
        <f t="shared" si="18"/>
        <v>18</v>
      </c>
      <c r="Y116" s="36">
        <f t="shared" si="23"/>
        <v>4.5179999999999998E-2</v>
      </c>
      <c r="Z116" s="56"/>
      <c r="AA116" s="57"/>
      <c r="AE116" s="64"/>
      <c r="BB116" s="125" t="s">
        <v>1</v>
      </c>
      <c r="BL116" s="64">
        <f t="shared" si="19"/>
        <v>17.450666666666667</v>
      </c>
      <c r="BM116" s="64">
        <f t="shared" si="20"/>
        <v>19.631999999999998</v>
      </c>
      <c r="BN116" s="64">
        <f t="shared" si="21"/>
        <v>3.4188034188034185E-2</v>
      </c>
      <c r="BO116" s="64">
        <f t="shared" si="22"/>
        <v>3.8461538461538464E-2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6">
        <v>4680115882645</v>
      </c>
      <c r="E117" s="387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4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9"/>
      <c r="Q117" s="389"/>
      <c r="R117" s="389"/>
      <c r="S117" s="387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6">
        <v>4680115884311</v>
      </c>
      <c r="E118" s="387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64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9"/>
      <c r="Q118" s="389"/>
      <c r="R118" s="389"/>
      <c r="S118" s="387"/>
      <c r="T118" s="34"/>
      <c r="U118" s="34"/>
      <c r="V118" s="35" t="s">
        <v>66</v>
      </c>
      <c r="W118" s="380">
        <v>9</v>
      </c>
      <c r="X118" s="381">
        <f t="shared" si="18"/>
        <v>9</v>
      </c>
      <c r="Y118" s="36">
        <f t="shared" si="23"/>
        <v>3.7650000000000003E-2</v>
      </c>
      <c r="Z118" s="56"/>
      <c r="AA118" s="57"/>
      <c r="AE118" s="64"/>
      <c r="BB118" s="127" t="s">
        <v>1</v>
      </c>
      <c r="BL118" s="64">
        <f t="shared" si="19"/>
        <v>10.329999999999998</v>
      </c>
      <c r="BM118" s="64">
        <f t="shared" si="20"/>
        <v>10.329999999999998</v>
      </c>
      <c r="BN118" s="64">
        <f t="shared" si="21"/>
        <v>3.2051282051282048E-2</v>
      </c>
      <c r="BO118" s="64">
        <f t="shared" si="22"/>
        <v>3.2051282051282048E-2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6">
        <v>4680115884403</v>
      </c>
      <c r="E119" s="387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63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9"/>
      <c r="Q119" s="389"/>
      <c r="R119" s="389"/>
      <c r="S119" s="387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400"/>
      <c r="C120" s="400"/>
      <c r="D120" s="400"/>
      <c r="E120" s="400"/>
      <c r="F120" s="400"/>
      <c r="G120" s="400"/>
      <c r="H120" s="400"/>
      <c r="I120" s="400"/>
      <c r="J120" s="400"/>
      <c r="K120" s="400"/>
      <c r="L120" s="400"/>
      <c r="M120" s="400"/>
      <c r="N120" s="401"/>
      <c r="O120" s="390" t="s">
        <v>70</v>
      </c>
      <c r="P120" s="391"/>
      <c r="Q120" s="391"/>
      <c r="R120" s="391"/>
      <c r="S120" s="391"/>
      <c r="T120" s="391"/>
      <c r="U120" s="392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44.375661375661373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46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0.38904000000000005</v>
      </c>
      <c r="Z120" s="383"/>
      <c r="AA120" s="383"/>
    </row>
    <row r="121" spans="1:67" x14ac:dyDescent="0.2">
      <c r="A121" s="400"/>
      <c r="B121" s="400"/>
      <c r="C121" s="400"/>
      <c r="D121" s="400"/>
      <c r="E121" s="400"/>
      <c r="F121" s="400"/>
      <c r="G121" s="400"/>
      <c r="H121" s="400"/>
      <c r="I121" s="400"/>
      <c r="J121" s="400"/>
      <c r="K121" s="400"/>
      <c r="L121" s="400"/>
      <c r="M121" s="400"/>
      <c r="N121" s="401"/>
      <c r="O121" s="390" t="s">
        <v>70</v>
      </c>
      <c r="P121" s="391"/>
      <c r="Q121" s="391"/>
      <c r="R121" s="391"/>
      <c r="S121" s="391"/>
      <c r="T121" s="391"/>
      <c r="U121" s="392"/>
      <c r="V121" s="37" t="s">
        <v>66</v>
      </c>
      <c r="W121" s="382">
        <f>IFERROR(SUM(W106:W119),"0")</f>
        <v>129</v>
      </c>
      <c r="X121" s="382">
        <f>IFERROR(SUM(X106:X119),"0")</f>
        <v>134.4</v>
      </c>
      <c r="Y121" s="37"/>
      <c r="Z121" s="383"/>
      <c r="AA121" s="383"/>
    </row>
    <row r="122" spans="1:67" ht="14.25" hidden="1" customHeight="1" x14ac:dyDescent="0.25">
      <c r="A122" s="406" t="s">
        <v>206</v>
      </c>
      <c r="B122" s="400"/>
      <c r="C122" s="400"/>
      <c r="D122" s="400"/>
      <c r="E122" s="400"/>
      <c r="F122" s="400"/>
      <c r="G122" s="400"/>
      <c r="H122" s="400"/>
      <c r="I122" s="400"/>
      <c r="J122" s="400"/>
      <c r="K122" s="400"/>
      <c r="L122" s="400"/>
      <c r="M122" s="400"/>
      <c r="N122" s="400"/>
      <c r="O122" s="400"/>
      <c r="P122" s="400"/>
      <c r="Q122" s="400"/>
      <c r="R122" s="400"/>
      <c r="S122" s="400"/>
      <c r="T122" s="400"/>
      <c r="U122" s="400"/>
      <c r="V122" s="400"/>
      <c r="W122" s="400"/>
      <c r="X122" s="400"/>
      <c r="Y122" s="400"/>
      <c r="Z122" s="376"/>
      <c r="AA122" s="376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6">
        <v>4607091383065</v>
      </c>
      <c r="E123" s="387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43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9"/>
      <c r="Q123" s="389"/>
      <c r="R123" s="389"/>
      <c r="S123" s="387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6">
        <v>4680115881532</v>
      </c>
      <c r="E124" s="387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6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9"/>
      <c r="Q124" s="389"/>
      <c r="R124" s="389"/>
      <c r="S124" s="387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6">
        <v>4680115881532</v>
      </c>
      <c r="E125" s="387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46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87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6">
        <v>4680115881532</v>
      </c>
      <c r="E126" s="387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6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9"/>
      <c r="Q126" s="389"/>
      <c r="R126" s="389"/>
      <c r="S126" s="387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6">
        <v>4680115882652</v>
      </c>
      <c r="E127" s="387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6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9"/>
      <c r="Q127" s="389"/>
      <c r="R127" s="389"/>
      <c r="S127" s="387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6">
        <v>4680115880238</v>
      </c>
      <c r="E128" s="387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66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9"/>
      <c r="Q128" s="389"/>
      <c r="R128" s="389"/>
      <c r="S128" s="387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6">
        <v>4680115881464</v>
      </c>
      <c r="E129" s="387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6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9"/>
      <c r="Q129" s="389"/>
      <c r="R129" s="389"/>
      <c r="S129" s="387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idden="1" x14ac:dyDescent="0.2">
      <c r="A130" s="399"/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1"/>
      <c r="O130" s="390" t="s">
        <v>70</v>
      </c>
      <c r="P130" s="391"/>
      <c r="Q130" s="391"/>
      <c r="R130" s="391"/>
      <c r="S130" s="391"/>
      <c r="T130" s="391"/>
      <c r="U130" s="392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hidden="1" x14ac:dyDescent="0.2">
      <c r="A131" s="400"/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01"/>
      <c r="O131" s="390" t="s">
        <v>70</v>
      </c>
      <c r="P131" s="391"/>
      <c r="Q131" s="391"/>
      <c r="R131" s="391"/>
      <c r="S131" s="391"/>
      <c r="T131" s="391"/>
      <c r="U131" s="392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hidden="1" customHeight="1" x14ac:dyDescent="0.25">
      <c r="A132" s="402" t="s">
        <v>219</v>
      </c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375"/>
      <c r="AA132" s="375"/>
    </row>
    <row r="133" spans="1:67" ht="14.25" hidden="1" customHeight="1" x14ac:dyDescent="0.25">
      <c r="A133" s="406" t="s">
        <v>72</v>
      </c>
      <c r="B133" s="400"/>
      <c r="C133" s="400"/>
      <c r="D133" s="400"/>
      <c r="E133" s="400"/>
      <c r="F133" s="400"/>
      <c r="G133" s="400"/>
      <c r="H133" s="400"/>
      <c r="I133" s="400"/>
      <c r="J133" s="400"/>
      <c r="K133" s="400"/>
      <c r="L133" s="400"/>
      <c r="M133" s="400"/>
      <c r="N133" s="400"/>
      <c r="O133" s="400"/>
      <c r="P133" s="400"/>
      <c r="Q133" s="400"/>
      <c r="R133" s="400"/>
      <c r="S133" s="400"/>
      <c r="T133" s="400"/>
      <c r="U133" s="400"/>
      <c r="V133" s="400"/>
      <c r="W133" s="400"/>
      <c r="X133" s="400"/>
      <c r="Y133" s="400"/>
      <c r="Z133" s="376"/>
      <c r="AA133" s="376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6">
        <v>4607091385168</v>
      </c>
      <c r="E134" s="387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9"/>
      <c r="Q134" s="389"/>
      <c r="R134" s="389"/>
      <c r="S134" s="387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220</v>
      </c>
      <c r="B135" s="54" t="s">
        <v>222</v>
      </c>
      <c r="C135" s="31">
        <v>4301051612</v>
      </c>
      <c r="D135" s="386">
        <v>4607091385168</v>
      </c>
      <c r="E135" s="387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44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9"/>
      <c r="Q135" s="389"/>
      <c r="R135" s="389"/>
      <c r="S135" s="387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6">
        <v>4607091383256</v>
      </c>
      <c r="E136" s="387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7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9"/>
      <c r="Q136" s="389"/>
      <c r="R136" s="389"/>
      <c r="S136" s="387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6">
        <v>4607091385748</v>
      </c>
      <c r="E137" s="387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9"/>
      <c r="Q137" s="389"/>
      <c r="R137" s="389"/>
      <c r="S137" s="387"/>
      <c r="T137" s="34"/>
      <c r="U137" s="34"/>
      <c r="V137" s="35" t="s">
        <v>66</v>
      </c>
      <c r="W137" s="380">
        <v>15</v>
      </c>
      <c r="X137" s="381">
        <f>IFERROR(IF(W137="",0,CEILING((W137/$H137),1)*$H137),"")</f>
        <v>16.200000000000003</v>
      </c>
      <c r="Y137" s="36">
        <f>IFERROR(IF(X137=0,"",ROUNDUP(X137/H137,0)*0.00753),"")</f>
        <v>4.5179999999999998E-2</v>
      </c>
      <c r="Z137" s="56"/>
      <c r="AA137" s="57"/>
      <c r="AE137" s="64"/>
      <c r="BB137" s="139" t="s">
        <v>1</v>
      </c>
      <c r="BL137" s="64">
        <f>IFERROR(W137*I137/H137,"0")</f>
        <v>16.511111111111109</v>
      </c>
      <c r="BM137" s="64">
        <f>IFERROR(X137*I137/H137,"0")</f>
        <v>17.832000000000001</v>
      </c>
      <c r="BN137" s="64">
        <f>IFERROR(1/J137*(W137/H137),"0")</f>
        <v>3.5612535612535613E-2</v>
      </c>
      <c r="BO137" s="64">
        <f>IFERROR(1/J137*(X137/H137),"0")</f>
        <v>3.8461538461538464E-2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6">
        <v>4680115884533</v>
      </c>
      <c r="E138" s="387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7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9"/>
      <c r="Q138" s="389"/>
      <c r="R138" s="389"/>
      <c r="S138" s="387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1"/>
      <c r="O139" s="390" t="s">
        <v>70</v>
      </c>
      <c r="P139" s="391"/>
      <c r="Q139" s="391"/>
      <c r="R139" s="391"/>
      <c r="S139" s="391"/>
      <c r="T139" s="391"/>
      <c r="U139" s="392"/>
      <c r="V139" s="37" t="s">
        <v>71</v>
      </c>
      <c r="W139" s="382">
        <f>IFERROR(W134/H134,"0")+IFERROR(W135/H135,"0")+IFERROR(W136/H136,"0")+IFERROR(W137/H137,"0")+IFERROR(W138/H138,"0")</f>
        <v>5.5555555555555554</v>
      </c>
      <c r="X139" s="382">
        <f>IFERROR(X134/H134,"0")+IFERROR(X135/H135,"0")+IFERROR(X136/H136,"0")+IFERROR(X137/H137,"0")+IFERROR(X138/H138,"0")</f>
        <v>6.0000000000000009</v>
      </c>
      <c r="Y139" s="382">
        <f>IFERROR(IF(Y134="",0,Y134),"0")+IFERROR(IF(Y135="",0,Y135),"0")+IFERROR(IF(Y136="",0,Y136),"0")+IFERROR(IF(Y137="",0,Y137),"0")+IFERROR(IF(Y138="",0,Y138),"0")</f>
        <v>4.5179999999999998E-2</v>
      </c>
      <c r="Z139" s="383"/>
      <c r="AA139" s="383"/>
    </row>
    <row r="140" spans="1:67" x14ac:dyDescent="0.2">
      <c r="A140" s="400"/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01"/>
      <c r="O140" s="390" t="s">
        <v>70</v>
      </c>
      <c r="P140" s="391"/>
      <c r="Q140" s="391"/>
      <c r="R140" s="391"/>
      <c r="S140" s="391"/>
      <c r="T140" s="391"/>
      <c r="U140" s="392"/>
      <c r="V140" s="37" t="s">
        <v>66</v>
      </c>
      <c r="W140" s="382">
        <f>IFERROR(SUM(W134:W138),"0")</f>
        <v>15</v>
      </c>
      <c r="X140" s="382">
        <f>IFERROR(SUM(X134:X138),"0")</f>
        <v>16.200000000000003</v>
      </c>
      <c r="Y140" s="37"/>
      <c r="Z140" s="383"/>
      <c r="AA140" s="383"/>
    </row>
    <row r="141" spans="1:67" ht="27.75" hidden="1" customHeight="1" x14ac:dyDescent="0.2">
      <c r="A141" s="561" t="s">
        <v>229</v>
      </c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2"/>
      <c r="P141" s="562"/>
      <c r="Q141" s="562"/>
      <c r="R141" s="562"/>
      <c r="S141" s="562"/>
      <c r="T141" s="562"/>
      <c r="U141" s="562"/>
      <c r="V141" s="562"/>
      <c r="W141" s="562"/>
      <c r="X141" s="562"/>
      <c r="Y141" s="562"/>
      <c r="Z141" s="48"/>
      <c r="AA141" s="48"/>
    </row>
    <row r="142" spans="1:67" ht="16.5" hidden="1" customHeight="1" x14ac:dyDescent="0.25">
      <c r="A142" s="402" t="s">
        <v>230</v>
      </c>
      <c r="B142" s="400"/>
      <c r="C142" s="400"/>
      <c r="D142" s="400"/>
      <c r="E142" s="400"/>
      <c r="F142" s="400"/>
      <c r="G142" s="400"/>
      <c r="H142" s="400"/>
      <c r="I142" s="400"/>
      <c r="J142" s="400"/>
      <c r="K142" s="400"/>
      <c r="L142" s="400"/>
      <c r="M142" s="400"/>
      <c r="N142" s="400"/>
      <c r="O142" s="400"/>
      <c r="P142" s="400"/>
      <c r="Q142" s="400"/>
      <c r="R142" s="400"/>
      <c r="S142" s="400"/>
      <c r="T142" s="400"/>
      <c r="U142" s="400"/>
      <c r="V142" s="400"/>
      <c r="W142" s="400"/>
      <c r="X142" s="400"/>
      <c r="Y142" s="400"/>
      <c r="Z142" s="375"/>
      <c r="AA142" s="375"/>
    </row>
    <row r="143" spans="1:67" ht="14.25" hidden="1" customHeight="1" x14ac:dyDescent="0.25">
      <c r="A143" s="406" t="s">
        <v>108</v>
      </c>
      <c r="B143" s="400"/>
      <c r="C143" s="400"/>
      <c r="D143" s="400"/>
      <c r="E143" s="400"/>
      <c r="F143" s="400"/>
      <c r="G143" s="400"/>
      <c r="H143" s="400"/>
      <c r="I143" s="400"/>
      <c r="J143" s="400"/>
      <c r="K143" s="400"/>
      <c r="L143" s="400"/>
      <c r="M143" s="400"/>
      <c r="N143" s="400"/>
      <c r="O143" s="400"/>
      <c r="P143" s="400"/>
      <c r="Q143" s="400"/>
      <c r="R143" s="400"/>
      <c r="S143" s="400"/>
      <c r="T143" s="400"/>
      <c r="U143" s="400"/>
      <c r="V143" s="400"/>
      <c r="W143" s="400"/>
      <c r="X143" s="400"/>
      <c r="Y143" s="400"/>
      <c r="Z143" s="376"/>
      <c r="AA143" s="376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6">
        <v>4607091383423</v>
      </c>
      <c r="E144" s="387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7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9"/>
      <c r="Q144" s="389"/>
      <c r="R144" s="389"/>
      <c r="S144" s="387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6">
        <v>4607091381405</v>
      </c>
      <c r="E145" s="387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7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9"/>
      <c r="Q145" s="389"/>
      <c r="R145" s="389"/>
      <c r="S145" s="387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6">
        <v>4607091386516</v>
      </c>
      <c r="E146" s="387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42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9"/>
      <c r="Q146" s="389"/>
      <c r="R146" s="389"/>
      <c r="S146" s="387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9"/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1"/>
      <c r="O147" s="390" t="s">
        <v>70</v>
      </c>
      <c r="P147" s="391"/>
      <c r="Q147" s="391"/>
      <c r="R147" s="391"/>
      <c r="S147" s="391"/>
      <c r="T147" s="391"/>
      <c r="U147" s="392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400"/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1"/>
      <c r="O148" s="390" t="s">
        <v>70</v>
      </c>
      <c r="P148" s="391"/>
      <c r="Q148" s="391"/>
      <c r="R148" s="391"/>
      <c r="S148" s="391"/>
      <c r="T148" s="391"/>
      <c r="U148" s="392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02" t="s">
        <v>237</v>
      </c>
      <c r="B149" s="400"/>
      <c r="C149" s="400"/>
      <c r="D149" s="400"/>
      <c r="E149" s="400"/>
      <c r="F149" s="400"/>
      <c r="G149" s="400"/>
      <c r="H149" s="400"/>
      <c r="I149" s="400"/>
      <c r="J149" s="400"/>
      <c r="K149" s="400"/>
      <c r="L149" s="400"/>
      <c r="M149" s="400"/>
      <c r="N149" s="400"/>
      <c r="O149" s="400"/>
      <c r="P149" s="400"/>
      <c r="Q149" s="400"/>
      <c r="R149" s="400"/>
      <c r="S149" s="400"/>
      <c r="T149" s="400"/>
      <c r="U149" s="400"/>
      <c r="V149" s="400"/>
      <c r="W149" s="400"/>
      <c r="X149" s="400"/>
      <c r="Y149" s="400"/>
      <c r="Z149" s="375"/>
      <c r="AA149" s="375"/>
    </row>
    <row r="150" spans="1:67" ht="14.25" hidden="1" customHeight="1" x14ac:dyDescent="0.25">
      <c r="A150" s="406" t="s">
        <v>61</v>
      </c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0"/>
      <c r="P150" s="400"/>
      <c r="Q150" s="400"/>
      <c r="R150" s="400"/>
      <c r="S150" s="400"/>
      <c r="T150" s="400"/>
      <c r="U150" s="400"/>
      <c r="V150" s="400"/>
      <c r="W150" s="400"/>
      <c r="X150" s="400"/>
      <c r="Y150" s="400"/>
      <c r="Z150" s="376"/>
      <c r="AA150" s="376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86">
        <v>4680115880993</v>
      </c>
      <c r="E151" s="387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9"/>
      <c r="Q151" s="389"/>
      <c r="R151" s="389"/>
      <c r="S151" s="387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6">
        <v>4680115881761</v>
      </c>
      <c r="E152" s="387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9"/>
      <c r="Q152" s="389"/>
      <c r="R152" s="389"/>
      <c r="S152" s="387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86">
        <v>4680115881563</v>
      </c>
      <c r="E153" s="387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9"/>
      <c r="Q153" s="389"/>
      <c r="R153" s="389"/>
      <c r="S153" s="387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6">
        <v>4680115880986</v>
      </c>
      <c r="E154" s="387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5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9"/>
      <c r="Q154" s="389"/>
      <c r="R154" s="389"/>
      <c r="S154" s="387"/>
      <c r="T154" s="34"/>
      <c r="U154" s="34"/>
      <c r="V154" s="35" t="s">
        <v>66</v>
      </c>
      <c r="W154" s="380">
        <v>46</v>
      </c>
      <c r="X154" s="381">
        <f t="shared" si="29"/>
        <v>46.2</v>
      </c>
      <c r="Y154" s="36">
        <f>IFERROR(IF(X154=0,"",ROUNDUP(X154/H154,0)*0.00502),"")</f>
        <v>0.11044000000000001</v>
      </c>
      <c r="Z154" s="56"/>
      <c r="AA154" s="57"/>
      <c r="AE154" s="64"/>
      <c r="BB154" s="147" t="s">
        <v>1</v>
      </c>
      <c r="BL154" s="64">
        <f t="shared" si="30"/>
        <v>48.847619047619048</v>
      </c>
      <c r="BM154" s="64">
        <f t="shared" si="31"/>
        <v>49.06</v>
      </c>
      <c r="BN154" s="64">
        <f t="shared" si="32"/>
        <v>9.361009361009362E-2</v>
      </c>
      <c r="BO154" s="64">
        <f t="shared" si="33"/>
        <v>9.401709401709403E-2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6">
        <v>4680115880207</v>
      </c>
      <c r="E155" s="387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73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9"/>
      <c r="Q155" s="389"/>
      <c r="R155" s="389"/>
      <c r="S155" s="387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6">
        <v>4680115881785</v>
      </c>
      <c r="E156" s="387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9"/>
      <c r="Q156" s="389"/>
      <c r="R156" s="389"/>
      <c r="S156" s="387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6">
        <v>4680115881679</v>
      </c>
      <c r="E157" s="387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9"/>
      <c r="Q157" s="389"/>
      <c r="R157" s="389"/>
      <c r="S157" s="387"/>
      <c r="T157" s="34"/>
      <c r="U157" s="34"/>
      <c r="V157" s="35" t="s">
        <v>66</v>
      </c>
      <c r="W157" s="380">
        <v>43</v>
      </c>
      <c r="X157" s="381">
        <f t="shared" si="29"/>
        <v>44.1</v>
      </c>
      <c r="Y157" s="36">
        <f>IFERROR(IF(X157=0,"",ROUNDUP(X157/H157,0)*0.00502),"")</f>
        <v>0.10542</v>
      </c>
      <c r="Z157" s="56"/>
      <c r="AA157" s="57"/>
      <c r="AE157" s="64"/>
      <c r="BB157" s="150" t="s">
        <v>1</v>
      </c>
      <c r="BL157" s="64">
        <f t="shared" si="30"/>
        <v>45.047619047619051</v>
      </c>
      <c r="BM157" s="64">
        <f t="shared" si="31"/>
        <v>46.2</v>
      </c>
      <c r="BN157" s="64">
        <f t="shared" si="32"/>
        <v>8.7505087505087509E-2</v>
      </c>
      <c r="BO157" s="64">
        <f t="shared" si="33"/>
        <v>8.9743589743589758E-2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6">
        <v>4680115880191</v>
      </c>
      <c r="E158" s="387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9"/>
      <c r="Q158" s="389"/>
      <c r="R158" s="389"/>
      <c r="S158" s="387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6">
        <v>4680115883963</v>
      </c>
      <c r="E159" s="387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9"/>
      <c r="Q159" s="389"/>
      <c r="R159" s="389"/>
      <c r="S159" s="387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399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01"/>
      <c r="O160" s="390" t="s">
        <v>70</v>
      </c>
      <c r="P160" s="391"/>
      <c r="Q160" s="391"/>
      <c r="R160" s="391"/>
      <c r="S160" s="391"/>
      <c r="T160" s="391"/>
      <c r="U160" s="392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42.38095238095238</v>
      </c>
      <c r="X160" s="382">
        <f>IFERROR(X151/H151,"0")+IFERROR(X152/H152,"0")+IFERROR(X153/H153,"0")+IFERROR(X154/H154,"0")+IFERROR(X155/H155,"0")+IFERROR(X156/H156,"0")+IFERROR(X157/H157,"0")+IFERROR(X158/H158,"0")+IFERROR(X159/H159,"0")</f>
        <v>43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0.21586</v>
      </c>
      <c r="Z160" s="383"/>
      <c r="AA160" s="383"/>
    </row>
    <row r="161" spans="1:67" x14ac:dyDescent="0.2">
      <c r="A161" s="400"/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1"/>
      <c r="O161" s="390" t="s">
        <v>70</v>
      </c>
      <c r="P161" s="391"/>
      <c r="Q161" s="391"/>
      <c r="R161" s="391"/>
      <c r="S161" s="391"/>
      <c r="T161" s="391"/>
      <c r="U161" s="392"/>
      <c r="V161" s="37" t="s">
        <v>66</v>
      </c>
      <c r="W161" s="382">
        <f>IFERROR(SUM(W151:W159),"0")</f>
        <v>89</v>
      </c>
      <c r="X161" s="382">
        <f>IFERROR(SUM(X151:X159),"0")</f>
        <v>90.300000000000011</v>
      </c>
      <c r="Y161" s="37"/>
      <c r="Z161" s="383"/>
      <c r="AA161" s="383"/>
    </row>
    <row r="162" spans="1:67" ht="16.5" hidden="1" customHeight="1" x14ac:dyDescent="0.25">
      <c r="A162" s="402" t="s">
        <v>256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375"/>
      <c r="AA162" s="375"/>
    </row>
    <row r="163" spans="1:67" ht="14.25" hidden="1" customHeight="1" x14ac:dyDescent="0.25">
      <c r="A163" s="406" t="s">
        <v>108</v>
      </c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376"/>
      <c r="AA163" s="376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6">
        <v>4680115881402</v>
      </c>
      <c r="E164" s="387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4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9"/>
      <c r="Q164" s="389"/>
      <c r="R164" s="389"/>
      <c r="S164" s="387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6">
        <v>4680115881396</v>
      </c>
      <c r="E165" s="387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9"/>
      <c r="Q165" s="389"/>
      <c r="R165" s="389"/>
      <c r="S165" s="387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9"/>
      <c r="B166" s="400"/>
      <c r="C166" s="400"/>
      <c r="D166" s="400"/>
      <c r="E166" s="400"/>
      <c r="F166" s="400"/>
      <c r="G166" s="400"/>
      <c r="H166" s="400"/>
      <c r="I166" s="400"/>
      <c r="J166" s="400"/>
      <c r="K166" s="400"/>
      <c r="L166" s="400"/>
      <c r="M166" s="400"/>
      <c r="N166" s="401"/>
      <c r="O166" s="390" t="s">
        <v>70</v>
      </c>
      <c r="P166" s="391"/>
      <c r="Q166" s="391"/>
      <c r="R166" s="391"/>
      <c r="S166" s="391"/>
      <c r="T166" s="391"/>
      <c r="U166" s="392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400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1"/>
      <c r="O167" s="390" t="s">
        <v>70</v>
      </c>
      <c r="P167" s="391"/>
      <c r="Q167" s="391"/>
      <c r="R167" s="391"/>
      <c r="S167" s="391"/>
      <c r="T167" s="391"/>
      <c r="U167" s="392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406" t="s">
        <v>100</v>
      </c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0"/>
      <c r="P168" s="400"/>
      <c r="Q168" s="400"/>
      <c r="R168" s="400"/>
      <c r="S168" s="400"/>
      <c r="T168" s="400"/>
      <c r="U168" s="400"/>
      <c r="V168" s="400"/>
      <c r="W168" s="400"/>
      <c r="X168" s="400"/>
      <c r="Y168" s="400"/>
      <c r="Z168" s="376"/>
      <c r="AA168" s="376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6">
        <v>4680115882935</v>
      </c>
      <c r="E169" s="387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6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9"/>
      <c r="Q169" s="389"/>
      <c r="R169" s="389"/>
      <c r="S169" s="387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6">
        <v>4680115880764</v>
      </c>
      <c r="E170" s="387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70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9"/>
      <c r="Q170" s="389"/>
      <c r="R170" s="389"/>
      <c r="S170" s="387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9"/>
      <c r="B171" s="400"/>
      <c r="C171" s="400"/>
      <c r="D171" s="400"/>
      <c r="E171" s="400"/>
      <c r="F171" s="400"/>
      <c r="G171" s="400"/>
      <c r="H171" s="400"/>
      <c r="I171" s="400"/>
      <c r="J171" s="400"/>
      <c r="K171" s="400"/>
      <c r="L171" s="400"/>
      <c r="M171" s="400"/>
      <c r="N171" s="401"/>
      <c r="O171" s="390" t="s">
        <v>70</v>
      </c>
      <c r="P171" s="391"/>
      <c r="Q171" s="391"/>
      <c r="R171" s="391"/>
      <c r="S171" s="391"/>
      <c r="T171" s="391"/>
      <c r="U171" s="392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400"/>
      <c r="B172" s="400"/>
      <c r="C172" s="400"/>
      <c r="D172" s="400"/>
      <c r="E172" s="400"/>
      <c r="F172" s="400"/>
      <c r="G172" s="400"/>
      <c r="H172" s="400"/>
      <c r="I172" s="400"/>
      <c r="J172" s="400"/>
      <c r="K172" s="400"/>
      <c r="L172" s="400"/>
      <c r="M172" s="400"/>
      <c r="N172" s="401"/>
      <c r="O172" s="390" t="s">
        <v>70</v>
      </c>
      <c r="P172" s="391"/>
      <c r="Q172" s="391"/>
      <c r="R172" s="391"/>
      <c r="S172" s="391"/>
      <c r="T172" s="391"/>
      <c r="U172" s="392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406" t="s">
        <v>61</v>
      </c>
      <c r="B173" s="400"/>
      <c r="C173" s="400"/>
      <c r="D173" s="400"/>
      <c r="E173" s="400"/>
      <c r="F173" s="400"/>
      <c r="G173" s="400"/>
      <c r="H173" s="400"/>
      <c r="I173" s="400"/>
      <c r="J173" s="400"/>
      <c r="K173" s="400"/>
      <c r="L173" s="400"/>
      <c r="M173" s="400"/>
      <c r="N173" s="400"/>
      <c r="O173" s="400"/>
      <c r="P173" s="400"/>
      <c r="Q173" s="400"/>
      <c r="R173" s="400"/>
      <c r="S173" s="400"/>
      <c r="T173" s="400"/>
      <c r="U173" s="400"/>
      <c r="V173" s="400"/>
      <c r="W173" s="400"/>
      <c r="X173" s="400"/>
      <c r="Y173" s="400"/>
      <c r="Z173" s="376"/>
      <c r="AA173" s="376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6">
        <v>4680115882683</v>
      </c>
      <c r="E174" s="387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9"/>
      <c r="Q174" s="389"/>
      <c r="R174" s="389"/>
      <c r="S174" s="387"/>
      <c r="T174" s="34"/>
      <c r="U174" s="34"/>
      <c r="V174" s="35" t="s">
        <v>66</v>
      </c>
      <c r="W174" s="380">
        <v>90</v>
      </c>
      <c r="X174" s="381">
        <f>IFERROR(IF(W174="",0,CEILING((W174/$H174),1)*$H174),"")</f>
        <v>91.800000000000011</v>
      </c>
      <c r="Y174" s="36">
        <f>IFERROR(IF(X174=0,"",ROUNDUP(X174/H174,0)*0.00937),"")</f>
        <v>0.15928999999999999</v>
      </c>
      <c r="Z174" s="56"/>
      <c r="AA174" s="57"/>
      <c r="AE174" s="64"/>
      <c r="BB174" s="157" t="s">
        <v>1</v>
      </c>
      <c r="BL174" s="64">
        <f>IFERROR(W174*I174/H174,"0")</f>
        <v>93.5</v>
      </c>
      <c r="BM174" s="64">
        <f>IFERROR(X174*I174/H174,"0")</f>
        <v>95.37</v>
      </c>
      <c r="BN174" s="64">
        <f>IFERROR(1/J174*(W174/H174),"0")</f>
        <v>0.13888888888888887</v>
      </c>
      <c r="BO174" s="64">
        <f>IFERROR(1/J174*(X174/H174),"0")</f>
        <v>0.14166666666666666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6">
        <v>4680115882690</v>
      </c>
      <c r="E175" s="387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9"/>
      <c r="Q175" s="389"/>
      <c r="R175" s="389"/>
      <c r="S175" s="387"/>
      <c r="T175" s="34"/>
      <c r="U175" s="34"/>
      <c r="V175" s="35" t="s">
        <v>66</v>
      </c>
      <c r="W175" s="380">
        <v>30</v>
      </c>
      <c r="X175" s="381">
        <f>IFERROR(IF(W175="",0,CEILING((W175/$H175),1)*$H175),"")</f>
        <v>32.400000000000006</v>
      </c>
      <c r="Y175" s="36">
        <f>IFERROR(IF(X175=0,"",ROUNDUP(X175/H175,0)*0.00937),"")</f>
        <v>5.6219999999999999E-2</v>
      </c>
      <c r="Z175" s="56"/>
      <c r="AA175" s="57"/>
      <c r="AE175" s="64"/>
      <c r="BB175" s="158" t="s">
        <v>1</v>
      </c>
      <c r="BL175" s="64">
        <f>IFERROR(W175*I175/H175,"0")</f>
        <v>31.166666666666668</v>
      </c>
      <c r="BM175" s="64">
        <f>IFERROR(X175*I175/H175,"0")</f>
        <v>33.660000000000004</v>
      </c>
      <c r="BN175" s="64">
        <f>IFERROR(1/J175*(W175/H175),"0")</f>
        <v>4.6296296296296294E-2</v>
      </c>
      <c r="BO175" s="64">
        <f>IFERROR(1/J175*(X175/H175),"0")</f>
        <v>5.000000000000001E-2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6">
        <v>4680115882669</v>
      </c>
      <c r="E176" s="387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9"/>
      <c r="Q176" s="389"/>
      <c r="R176" s="389"/>
      <c r="S176" s="387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271</v>
      </c>
      <c r="B177" s="54" t="s">
        <v>272</v>
      </c>
      <c r="C177" s="31">
        <v>4301031221</v>
      </c>
      <c r="D177" s="386">
        <v>4680115882676</v>
      </c>
      <c r="E177" s="387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9"/>
      <c r="Q177" s="389"/>
      <c r="R177" s="389"/>
      <c r="S177" s="387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399"/>
      <c r="B178" s="400"/>
      <c r="C178" s="400"/>
      <c r="D178" s="400"/>
      <c r="E178" s="400"/>
      <c r="F178" s="400"/>
      <c r="G178" s="400"/>
      <c r="H178" s="400"/>
      <c r="I178" s="400"/>
      <c r="J178" s="400"/>
      <c r="K178" s="400"/>
      <c r="L178" s="400"/>
      <c r="M178" s="400"/>
      <c r="N178" s="401"/>
      <c r="O178" s="390" t="s">
        <v>70</v>
      </c>
      <c r="P178" s="391"/>
      <c r="Q178" s="391"/>
      <c r="R178" s="391"/>
      <c r="S178" s="391"/>
      <c r="T178" s="391"/>
      <c r="U178" s="392"/>
      <c r="V178" s="37" t="s">
        <v>71</v>
      </c>
      <c r="W178" s="382">
        <f>IFERROR(W174/H174,"0")+IFERROR(W175/H175,"0")+IFERROR(W176/H176,"0")+IFERROR(W177/H177,"0")</f>
        <v>22.222222222222221</v>
      </c>
      <c r="X178" s="382">
        <f>IFERROR(X174/H174,"0")+IFERROR(X175/H175,"0")+IFERROR(X176/H176,"0")+IFERROR(X177/H177,"0")</f>
        <v>23</v>
      </c>
      <c r="Y178" s="382">
        <f>IFERROR(IF(Y174="",0,Y174),"0")+IFERROR(IF(Y175="",0,Y175),"0")+IFERROR(IF(Y176="",0,Y176),"0")+IFERROR(IF(Y177="",0,Y177),"0")</f>
        <v>0.21550999999999998</v>
      </c>
      <c r="Z178" s="383"/>
      <c r="AA178" s="383"/>
    </row>
    <row r="179" spans="1:67" x14ac:dyDescent="0.2">
      <c r="A179" s="400"/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1"/>
      <c r="O179" s="390" t="s">
        <v>70</v>
      </c>
      <c r="P179" s="391"/>
      <c r="Q179" s="391"/>
      <c r="R179" s="391"/>
      <c r="S179" s="391"/>
      <c r="T179" s="391"/>
      <c r="U179" s="392"/>
      <c r="V179" s="37" t="s">
        <v>66</v>
      </c>
      <c r="W179" s="382">
        <f>IFERROR(SUM(W174:W177),"0")</f>
        <v>120</v>
      </c>
      <c r="X179" s="382">
        <f>IFERROR(SUM(X174:X177),"0")</f>
        <v>124.20000000000002</v>
      </c>
      <c r="Y179" s="37"/>
      <c r="Z179" s="383"/>
      <c r="AA179" s="383"/>
    </row>
    <row r="180" spans="1:67" ht="14.25" hidden="1" customHeight="1" x14ac:dyDescent="0.25">
      <c r="A180" s="406" t="s">
        <v>72</v>
      </c>
      <c r="B180" s="400"/>
      <c r="C180" s="400"/>
      <c r="D180" s="400"/>
      <c r="E180" s="400"/>
      <c r="F180" s="400"/>
      <c r="G180" s="400"/>
      <c r="H180" s="400"/>
      <c r="I180" s="400"/>
      <c r="J180" s="400"/>
      <c r="K180" s="400"/>
      <c r="L180" s="400"/>
      <c r="M180" s="400"/>
      <c r="N180" s="400"/>
      <c r="O180" s="400"/>
      <c r="P180" s="400"/>
      <c r="Q180" s="400"/>
      <c r="R180" s="400"/>
      <c r="S180" s="400"/>
      <c r="T180" s="400"/>
      <c r="U180" s="400"/>
      <c r="V180" s="400"/>
      <c r="W180" s="400"/>
      <c r="X180" s="400"/>
      <c r="Y180" s="400"/>
      <c r="Z180" s="376"/>
      <c r="AA180" s="376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6">
        <v>4680115881556</v>
      </c>
      <c r="E181" s="387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65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9"/>
      <c r="Q181" s="389"/>
      <c r="R181" s="389"/>
      <c r="S181" s="387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6">
        <v>4680115881594</v>
      </c>
      <c r="E182" s="387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6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9"/>
      <c r="Q182" s="389"/>
      <c r="R182" s="389"/>
      <c r="S182" s="387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6">
        <v>4680115881587</v>
      </c>
      <c r="E183" s="387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39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9"/>
      <c r="Q183" s="389"/>
      <c r="R183" s="389"/>
      <c r="S183" s="387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6">
        <v>4680115880962</v>
      </c>
      <c r="E184" s="387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66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9"/>
      <c r="Q184" s="389"/>
      <c r="R184" s="389"/>
      <c r="S184" s="387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6">
        <v>4680115880962</v>
      </c>
      <c r="E185" s="387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59" t="s">
        <v>282</v>
      </c>
      <c r="P185" s="389"/>
      <c r="Q185" s="389"/>
      <c r="R185" s="389"/>
      <c r="S185" s="387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6">
        <v>4680115881617</v>
      </c>
      <c r="E186" s="387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4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9"/>
      <c r="Q186" s="389"/>
      <c r="R186" s="389"/>
      <c r="S186" s="387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hidden="1" customHeight="1" x14ac:dyDescent="0.25">
      <c r="A187" s="54" t="s">
        <v>285</v>
      </c>
      <c r="B187" s="54" t="s">
        <v>286</v>
      </c>
      <c r="C187" s="31">
        <v>4301051538</v>
      </c>
      <c r="D187" s="386">
        <v>4680115880573</v>
      </c>
      <c r="E187" s="387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51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9"/>
      <c r="Q187" s="389"/>
      <c r="R187" s="389"/>
      <c r="S187" s="387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6">
        <v>4680115880573</v>
      </c>
      <c r="E188" s="387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621" t="s">
        <v>288</v>
      </c>
      <c r="P188" s="389"/>
      <c r="Q188" s="389"/>
      <c r="R188" s="389"/>
      <c r="S188" s="387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hidden="1" customHeight="1" x14ac:dyDescent="0.25">
      <c r="A189" s="54" t="s">
        <v>290</v>
      </c>
      <c r="B189" s="54" t="s">
        <v>291</v>
      </c>
      <c r="C189" s="31">
        <v>4301051487</v>
      </c>
      <c r="D189" s="386">
        <v>4680115881228</v>
      </c>
      <c r="E189" s="387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50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9"/>
      <c r="Q189" s="389"/>
      <c r="R189" s="389"/>
      <c r="S189" s="387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6">
        <v>4680115881037</v>
      </c>
      <c r="E190" s="387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47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9"/>
      <c r="Q190" s="389"/>
      <c r="R190" s="389"/>
      <c r="S190" s="387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hidden="1" customHeight="1" x14ac:dyDescent="0.25">
      <c r="A191" s="54" t="s">
        <v>294</v>
      </c>
      <c r="B191" s="54" t="s">
        <v>295</v>
      </c>
      <c r="C191" s="31">
        <v>4301051384</v>
      </c>
      <c r="D191" s="386">
        <v>4680115881211</v>
      </c>
      <c r="E191" s="387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6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9"/>
      <c r="Q191" s="389"/>
      <c r="R191" s="389"/>
      <c r="S191" s="387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6">
        <v>4680115881020</v>
      </c>
      <c r="E192" s="387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6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9"/>
      <c r="Q192" s="389"/>
      <c r="R192" s="389"/>
      <c r="S192" s="387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hidden="1" customHeight="1" x14ac:dyDescent="0.25">
      <c r="A193" s="54" t="s">
        <v>298</v>
      </c>
      <c r="B193" s="54" t="s">
        <v>299</v>
      </c>
      <c r="C193" s="31">
        <v>4301051407</v>
      </c>
      <c r="D193" s="386">
        <v>4680115882195</v>
      </c>
      <c r="E193" s="387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9"/>
      <c r="Q193" s="389"/>
      <c r="R193" s="389"/>
      <c r="S193" s="387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6">
        <v>4680115880092</v>
      </c>
      <c r="E194" s="387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63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9"/>
      <c r="Q194" s="389"/>
      <c r="R194" s="389"/>
      <c r="S194" s="387"/>
      <c r="T194" s="34"/>
      <c r="U194" s="34"/>
      <c r="V194" s="35" t="s">
        <v>66</v>
      </c>
      <c r="W194" s="380">
        <v>71</v>
      </c>
      <c r="X194" s="381">
        <f t="shared" si="34"/>
        <v>72</v>
      </c>
      <c r="Y194" s="36">
        <f t="shared" si="39"/>
        <v>0.22590000000000002</v>
      </c>
      <c r="Z194" s="56"/>
      <c r="AA194" s="57"/>
      <c r="AE194" s="64"/>
      <c r="BB194" s="174" t="s">
        <v>1</v>
      </c>
      <c r="BL194" s="64">
        <f t="shared" si="35"/>
        <v>79.046666666666681</v>
      </c>
      <c r="BM194" s="64">
        <f t="shared" si="36"/>
        <v>80.160000000000011</v>
      </c>
      <c r="BN194" s="64">
        <f t="shared" si="37"/>
        <v>0.18963675213675216</v>
      </c>
      <c r="BO194" s="64">
        <f t="shared" si="38"/>
        <v>0.19230769230769229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6">
        <v>4680115880092</v>
      </c>
      <c r="E195" s="387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48" t="s">
        <v>303</v>
      </c>
      <c r="P195" s="389"/>
      <c r="Q195" s="389"/>
      <c r="R195" s="389"/>
      <c r="S195" s="387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304</v>
      </c>
      <c r="B196" s="54" t="s">
        <v>305</v>
      </c>
      <c r="C196" s="31">
        <v>4301051469</v>
      </c>
      <c r="D196" s="386">
        <v>4680115880221</v>
      </c>
      <c r="E196" s="387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39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9"/>
      <c r="Q196" s="389"/>
      <c r="R196" s="389"/>
      <c r="S196" s="387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6">
        <v>4680115880221</v>
      </c>
      <c r="E197" s="387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8" t="s">
        <v>307</v>
      </c>
      <c r="P197" s="389"/>
      <c r="Q197" s="389"/>
      <c r="R197" s="389"/>
      <c r="S197" s="387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hidden="1" customHeight="1" x14ac:dyDescent="0.25">
      <c r="A198" s="54" t="s">
        <v>308</v>
      </c>
      <c r="B198" s="54" t="s">
        <v>309</v>
      </c>
      <c r="C198" s="31">
        <v>4301051326</v>
      </c>
      <c r="D198" s="386">
        <v>4680115880504</v>
      </c>
      <c r="E198" s="387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43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9"/>
      <c r="Q198" s="389"/>
      <c r="R198" s="389"/>
      <c r="S198" s="387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6">
        <v>4680115880504</v>
      </c>
      <c r="E199" s="387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23" t="s">
        <v>311</v>
      </c>
      <c r="P199" s="389"/>
      <c r="Q199" s="389"/>
      <c r="R199" s="389"/>
      <c r="S199" s="387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hidden="1" customHeight="1" x14ac:dyDescent="0.25">
      <c r="A200" s="54" t="s">
        <v>312</v>
      </c>
      <c r="B200" s="54" t="s">
        <v>313</v>
      </c>
      <c r="C200" s="31">
        <v>4301051410</v>
      </c>
      <c r="D200" s="386">
        <v>4680115882164</v>
      </c>
      <c r="E200" s="387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9"/>
      <c r="Q200" s="389"/>
      <c r="R200" s="389"/>
      <c r="S200" s="387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399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1"/>
      <c r="O201" s="390" t="s">
        <v>70</v>
      </c>
      <c r="P201" s="391"/>
      <c r="Q201" s="391"/>
      <c r="R201" s="391"/>
      <c r="S201" s="391"/>
      <c r="T201" s="391"/>
      <c r="U201" s="392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29.583333333333336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30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0.22590000000000002</v>
      </c>
      <c r="Z201" s="383"/>
      <c r="AA201" s="383"/>
    </row>
    <row r="202" spans="1:67" x14ac:dyDescent="0.2">
      <c r="A202" s="400"/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1"/>
      <c r="O202" s="390" t="s">
        <v>70</v>
      </c>
      <c r="P202" s="391"/>
      <c r="Q202" s="391"/>
      <c r="R202" s="391"/>
      <c r="S202" s="391"/>
      <c r="T202" s="391"/>
      <c r="U202" s="392"/>
      <c r="V202" s="37" t="s">
        <v>66</v>
      </c>
      <c r="W202" s="382">
        <f>IFERROR(SUM(W181:W200),"0")</f>
        <v>71</v>
      </c>
      <c r="X202" s="382">
        <f>IFERROR(SUM(X181:X200),"0")</f>
        <v>72</v>
      </c>
      <c r="Y202" s="37"/>
      <c r="Z202" s="383"/>
      <c r="AA202" s="383"/>
    </row>
    <row r="203" spans="1:67" ht="14.25" hidden="1" customHeight="1" x14ac:dyDescent="0.25">
      <c r="A203" s="406" t="s">
        <v>206</v>
      </c>
      <c r="B203" s="400"/>
      <c r="C203" s="400"/>
      <c r="D203" s="400"/>
      <c r="E203" s="400"/>
      <c r="F203" s="400"/>
      <c r="G203" s="400"/>
      <c r="H203" s="400"/>
      <c r="I203" s="400"/>
      <c r="J203" s="400"/>
      <c r="K203" s="400"/>
      <c r="L203" s="400"/>
      <c r="M203" s="400"/>
      <c r="N203" s="400"/>
      <c r="O203" s="400"/>
      <c r="P203" s="400"/>
      <c r="Q203" s="400"/>
      <c r="R203" s="400"/>
      <c r="S203" s="400"/>
      <c r="T203" s="400"/>
      <c r="U203" s="400"/>
      <c r="V203" s="400"/>
      <c r="W203" s="400"/>
      <c r="X203" s="400"/>
      <c r="Y203" s="400"/>
      <c r="Z203" s="376"/>
      <c r="AA203" s="376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6">
        <v>4680115882874</v>
      </c>
      <c r="E204" s="387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9"/>
      <c r="Q204" s="389"/>
      <c r="R204" s="389"/>
      <c r="S204" s="387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6">
        <v>4680115884434</v>
      </c>
      <c r="E205" s="387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9"/>
      <c r="Q205" s="389"/>
      <c r="R205" s="389"/>
      <c r="S205" s="387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318</v>
      </c>
      <c r="B206" s="54" t="s">
        <v>319</v>
      </c>
      <c r="C206" s="31">
        <v>4301060339</v>
      </c>
      <c r="D206" s="386">
        <v>4680115880818</v>
      </c>
      <c r="E206" s="387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54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9"/>
      <c r="Q206" s="389"/>
      <c r="R206" s="389"/>
      <c r="S206" s="387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6">
        <v>4680115880818</v>
      </c>
      <c r="E207" s="387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775" t="s">
        <v>321</v>
      </c>
      <c r="P207" s="389"/>
      <c r="Q207" s="389"/>
      <c r="R207" s="389"/>
      <c r="S207" s="387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hidden="1" customHeight="1" x14ac:dyDescent="0.25">
      <c r="A208" s="54" t="s">
        <v>322</v>
      </c>
      <c r="B208" s="54" t="s">
        <v>323</v>
      </c>
      <c r="C208" s="31">
        <v>4301060338</v>
      </c>
      <c r="D208" s="386">
        <v>4680115880801</v>
      </c>
      <c r="E208" s="387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2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9"/>
      <c r="Q208" s="389"/>
      <c r="R208" s="389"/>
      <c r="S208" s="387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6">
        <v>4680115880801</v>
      </c>
      <c r="E209" s="387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574" t="s">
        <v>325</v>
      </c>
      <c r="P209" s="389"/>
      <c r="Q209" s="389"/>
      <c r="R209" s="389"/>
      <c r="S209" s="387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hidden="1" x14ac:dyDescent="0.2">
      <c r="A210" s="399"/>
      <c r="B210" s="400"/>
      <c r="C210" s="400"/>
      <c r="D210" s="400"/>
      <c r="E210" s="400"/>
      <c r="F210" s="400"/>
      <c r="G210" s="400"/>
      <c r="H210" s="400"/>
      <c r="I210" s="400"/>
      <c r="J210" s="400"/>
      <c r="K210" s="400"/>
      <c r="L210" s="400"/>
      <c r="M210" s="400"/>
      <c r="N210" s="401"/>
      <c r="O210" s="390" t="s">
        <v>70</v>
      </c>
      <c r="P210" s="391"/>
      <c r="Q210" s="391"/>
      <c r="R210" s="391"/>
      <c r="S210" s="391"/>
      <c r="T210" s="391"/>
      <c r="U210" s="392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hidden="1" x14ac:dyDescent="0.2">
      <c r="A211" s="400"/>
      <c r="B211" s="400"/>
      <c r="C211" s="400"/>
      <c r="D211" s="400"/>
      <c r="E211" s="400"/>
      <c r="F211" s="400"/>
      <c r="G211" s="400"/>
      <c r="H211" s="400"/>
      <c r="I211" s="400"/>
      <c r="J211" s="400"/>
      <c r="K211" s="400"/>
      <c r="L211" s="400"/>
      <c r="M211" s="400"/>
      <c r="N211" s="401"/>
      <c r="O211" s="390" t="s">
        <v>70</v>
      </c>
      <c r="P211" s="391"/>
      <c r="Q211" s="391"/>
      <c r="R211" s="391"/>
      <c r="S211" s="391"/>
      <c r="T211" s="391"/>
      <c r="U211" s="392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hidden="1" customHeight="1" x14ac:dyDescent="0.25">
      <c r="A212" s="402" t="s">
        <v>326</v>
      </c>
      <c r="B212" s="400"/>
      <c r="C212" s="400"/>
      <c r="D212" s="400"/>
      <c r="E212" s="400"/>
      <c r="F212" s="400"/>
      <c r="G212" s="400"/>
      <c r="H212" s="400"/>
      <c r="I212" s="400"/>
      <c r="J212" s="400"/>
      <c r="K212" s="400"/>
      <c r="L212" s="400"/>
      <c r="M212" s="400"/>
      <c r="N212" s="400"/>
      <c r="O212" s="400"/>
      <c r="P212" s="400"/>
      <c r="Q212" s="400"/>
      <c r="R212" s="400"/>
      <c r="S212" s="400"/>
      <c r="T212" s="400"/>
      <c r="U212" s="400"/>
      <c r="V212" s="400"/>
      <c r="W212" s="400"/>
      <c r="X212" s="400"/>
      <c r="Y212" s="400"/>
      <c r="Z212" s="375"/>
      <c r="AA212" s="375"/>
    </row>
    <row r="213" spans="1:67" ht="14.25" hidden="1" customHeight="1" x14ac:dyDescent="0.25">
      <c r="A213" s="406" t="s">
        <v>108</v>
      </c>
      <c r="B213" s="400"/>
      <c r="C213" s="400"/>
      <c r="D213" s="400"/>
      <c r="E213" s="400"/>
      <c r="F213" s="400"/>
      <c r="G213" s="400"/>
      <c r="H213" s="400"/>
      <c r="I213" s="400"/>
      <c r="J213" s="400"/>
      <c r="K213" s="400"/>
      <c r="L213" s="400"/>
      <c r="M213" s="400"/>
      <c r="N213" s="400"/>
      <c r="O213" s="400"/>
      <c r="P213" s="400"/>
      <c r="Q213" s="400"/>
      <c r="R213" s="400"/>
      <c r="S213" s="400"/>
      <c r="T213" s="400"/>
      <c r="U213" s="400"/>
      <c r="V213" s="400"/>
      <c r="W213" s="400"/>
      <c r="X213" s="400"/>
      <c r="Y213" s="400"/>
      <c r="Z213" s="376"/>
      <c r="AA213" s="376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6">
        <v>4680115884274</v>
      </c>
      <c r="E214" s="387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54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9"/>
      <c r="Q214" s="389"/>
      <c r="R214" s="389"/>
      <c r="S214" s="387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6">
        <v>4680115884298</v>
      </c>
      <c r="E215" s="387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75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9"/>
      <c r="Q215" s="389"/>
      <c r="R215" s="389"/>
      <c r="S215" s="387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6">
        <v>4680115884250</v>
      </c>
      <c r="E216" s="387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9"/>
      <c r="Q216" s="389"/>
      <c r="R216" s="389"/>
      <c r="S216" s="387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6">
        <v>4680115884281</v>
      </c>
      <c r="E217" s="387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5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9"/>
      <c r="Q217" s="389"/>
      <c r="R217" s="389"/>
      <c r="S217" s="387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6">
        <v>4680115884199</v>
      </c>
      <c r="E218" s="387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5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9"/>
      <c r="Q218" s="389"/>
      <c r="R218" s="389"/>
      <c r="S218" s="387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6">
        <v>4680115884267</v>
      </c>
      <c r="E219" s="387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6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9"/>
      <c r="Q219" s="389"/>
      <c r="R219" s="389"/>
      <c r="S219" s="387"/>
      <c r="T219" s="34"/>
      <c r="U219" s="34"/>
      <c r="V219" s="35" t="s">
        <v>66</v>
      </c>
      <c r="W219" s="380">
        <v>20</v>
      </c>
      <c r="X219" s="381">
        <f t="shared" si="45"/>
        <v>20</v>
      </c>
      <c r="Y219" s="36">
        <f>IFERROR(IF(X219=0,"",ROUNDUP(X219/H219,0)*0.00937),"")</f>
        <v>4.6850000000000003E-2</v>
      </c>
      <c r="Z219" s="56"/>
      <c r="AA219" s="57"/>
      <c r="AE219" s="64"/>
      <c r="BB219" s="192" t="s">
        <v>1</v>
      </c>
      <c r="BL219" s="64">
        <f t="shared" si="46"/>
        <v>21.200000000000003</v>
      </c>
      <c r="BM219" s="64">
        <f t="shared" si="47"/>
        <v>21.200000000000003</v>
      </c>
      <c r="BN219" s="64">
        <f t="shared" si="48"/>
        <v>4.1666666666666664E-2</v>
      </c>
      <c r="BO219" s="64">
        <f t="shared" si="49"/>
        <v>4.1666666666666664E-2</v>
      </c>
    </row>
    <row r="220" spans="1:67" x14ac:dyDescent="0.2">
      <c r="A220" s="399"/>
      <c r="B220" s="400"/>
      <c r="C220" s="400"/>
      <c r="D220" s="400"/>
      <c r="E220" s="400"/>
      <c r="F220" s="400"/>
      <c r="G220" s="400"/>
      <c r="H220" s="400"/>
      <c r="I220" s="400"/>
      <c r="J220" s="400"/>
      <c r="K220" s="400"/>
      <c r="L220" s="400"/>
      <c r="M220" s="400"/>
      <c r="N220" s="401"/>
      <c r="O220" s="390" t="s">
        <v>70</v>
      </c>
      <c r="P220" s="391"/>
      <c r="Q220" s="391"/>
      <c r="R220" s="391"/>
      <c r="S220" s="391"/>
      <c r="T220" s="391"/>
      <c r="U220" s="392"/>
      <c r="V220" s="37" t="s">
        <v>71</v>
      </c>
      <c r="W220" s="382">
        <f>IFERROR(W214/H214,"0")+IFERROR(W215/H215,"0")+IFERROR(W216/H216,"0")+IFERROR(W217/H217,"0")+IFERROR(W218/H218,"0")+IFERROR(W219/H219,"0")</f>
        <v>5</v>
      </c>
      <c r="X220" s="382">
        <f>IFERROR(X214/H214,"0")+IFERROR(X215/H215,"0")+IFERROR(X216/H216,"0")+IFERROR(X217/H217,"0")+IFERROR(X218/H218,"0")+IFERROR(X219/H219,"0")</f>
        <v>5</v>
      </c>
      <c r="Y220" s="382">
        <f>IFERROR(IF(Y214="",0,Y214),"0")+IFERROR(IF(Y215="",0,Y215),"0")+IFERROR(IF(Y216="",0,Y216),"0")+IFERROR(IF(Y217="",0,Y217),"0")+IFERROR(IF(Y218="",0,Y218),"0")+IFERROR(IF(Y219="",0,Y219),"0")</f>
        <v>4.6850000000000003E-2</v>
      </c>
      <c r="Z220" s="383"/>
      <c r="AA220" s="383"/>
    </row>
    <row r="221" spans="1:67" x14ac:dyDescent="0.2">
      <c r="A221" s="400"/>
      <c r="B221" s="400"/>
      <c r="C221" s="400"/>
      <c r="D221" s="400"/>
      <c r="E221" s="400"/>
      <c r="F221" s="400"/>
      <c r="G221" s="400"/>
      <c r="H221" s="400"/>
      <c r="I221" s="400"/>
      <c r="J221" s="400"/>
      <c r="K221" s="400"/>
      <c r="L221" s="400"/>
      <c r="M221" s="400"/>
      <c r="N221" s="401"/>
      <c r="O221" s="390" t="s">
        <v>70</v>
      </c>
      <c r="P221" s="391"/>
      <c r="Q221" s="391"/>
      <c r="R221" s="391"/>
      <c r="S221" s="391"/>
      <c r="T221" s="391"/>
      <c r="U221" s="392"/>
      <c r="V221" s="37" t="s">
        <v>66</v>
      </c>
      <c r="W221" s="382">
        <f>IFERROR(SUM(W214:W219),"0")</f>
        <v>20</v>
      </c>
      <c r="X221" s="382">
        <f>IFERROR(SUM(X214:X219),"0")</f>
        <v>20</v>
      </c>
      <c r="Y221" s="37"/>
      <c r="Z221" s="383"/>
      <c r="AA221" s="383"/>
    </row>
    <row r="222" spans="1:67" ht="14.25" hidden="1" customHeight="1" x14ac:dyDescent="0.25">
      <c r="A222" s="406" t="s">
        <v>61</v>
      </c>
      <c r="B222" s="400"/>
      <c r="C222" s="400"/>
      <c r="D222" s="400"/>
      <c r="E222" s="400"/>
      <c r="F222" s="400"/>
      <c r="G222" s="400"/>
      <c r="H222" s="400"/>
      <c r="I222" s="400"/>
      <c r="J222" s="400"/>
      <c r="K222" s="400"/>
      <c r="L222" s="400"/>
      <c r="M222" s="400"/>
      <c r="N222" s="400"/>
      <c r="O222" s="400"/>
      <c r="P222" s="400"/>
      <c r="Q222" s="400"/>
      <c r="R222" s="400"/>
      <c r="S222" s="400"/>
      <c r="T222" s="400"/>
      <c r="U222" s="400"/>
      <c r="V222" s="400"/>
      <c r="W222" s="400"/>
      <c r="X222" s="400"/>
      <c r="Y222" s="400"/>
      <c r="Z222" s="376"/>
      <c r="AA222" s="376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6">
        <v>4607091389845</v>
      </c>
      <c r="E223" s="387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70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9"/>
      <c r="Q223" s="389"/>
      <c r="R223" s="389"/>
      <c r="S223" s="387"/>
      <c r="T223" s="34"/>
      <c r="U223" s="34"/>
      <c r="V223" s="35" t="s">
        <v>66</v>
      </c>
      <c r="W223" s="380">
        <v>23</v>
      </c>
      <c r="X223" s="381">
        <f>IFERROR(IF(W223="",0,CEILING((W223/$H223),1)*$H223),"")</f>
        <v>23.1</v>
      </c>
      <c r="Y223" s="36">
        <f>IFERROR(IF(X223=0,"",ROUNDUP(X223/H223,0)*0.00502),"")</f>
        <v>5.5220000000000005E-2</v>
      </c>
      <c r="Z223" s="56"/>
      <c r="AA223" s="57"/>
      <c r="AE223" s="64"/>
      <c r="BB223" s="193" t="s">
        <v>1</v>
      </c>
      <c r="BL223" s="64">
        <f>IFERROR(W223*I223/H223,"0")</f>
        <v>24.095238095238095</v>
      </c>
      <c r="BM223" s="64">
        <f>IFERROR(X223*I223/H223,"0")</f>
        <v>24.200000000000003</v>
      </c>
      <c r="BN223" s="64">
        <f>IFERROR(1/J223*(W223/H223),"0")</f>
        <v>4.680504680504681E-2</v>
      </c>
      <c r="BO223" s="64">
        <f>IFERROR(1/J223*(X223/H223),"0")</f>
        <v>4.7008547008547015E-2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6">
        <v>4680115882881</v>
      </c>
      <c r="E224" s="387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7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9"/>
      <c r="Q224" s="389"/>
      <c r="R224" s="389"/>
      <c r="S224" s="387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9"/>
      <c r="B225" s="400"/>
      <c r="C225" s="400"/>
      <c r="D225" s="400"/>
      <c r="E225" s="400"/>
      <c r="F225" s="400"/>
      <c r="G225" s="400"/>
      <c r="H225" s="400"/>
      <c r="I225" s="400"/>
      <c r="J225" s="400"/>
      <c r="K225" s="400"/>
      <c r="L225" s="400"/>
      <c r="M225" s="400"/>
      <c r="N225" s="401"/>
      <c r="O225" s="390" t="s">
        <v>70</v>
      </c>
      <c r="P225" s="391"/>
      <c r="Q225" s="391"/>
      <c r="R225" s="391"/>
      <c r="S225" s="391"/>
      <c r="T225" s="391"/>
      <c r="U225" s="392"/>
      <c r="V225" s="37" t="s">
        <v>71</v>
      </c>
      <c r="W225" s="382">
        <f>IFERROR(W223/H223,"0")+IFERROR(W224/H224,"0")</f>
        <v>10.952380952380953</v>
      </c>
      <c r="X225" s="382">
        <f>IFERROR(X223/H223,"0")+IFERROR(X224/H224,"0")</f>
        <v>11</v>
      </c>
      <c r="Y225" s="382">
        <f>IFERROR(IF(Y223="",0,Y223),"0")+IFERROR(IF(Y224="",0,Y224),"0")</f>
        <v>5.5220000000000005E-2</v>
      </c>
      <c r="Z225" s="383"/>
      <c r="AA225" s="383"/>
    </row>
    <row r="226" spans="1:67" x14ac:dyDescent="0.2">
      <c r="A226" s="400"/>
      <c r="B226" s="400"/>
      <c r="C226" s="400"/>
      <c r="D226" s="400"/>
      <c r="E226" s="400"/>
      <c r="F226" s="400"/>
      <c r="G226" s="400"/>
      <c r="H226" s="400"/>
      <c r="I226" s="400"/>
      <c r="J226" s="400"/>
      <c r="K226" s="400"/>
      <c r="L226" s="400"/>
      <c r="M226" s="400"/>
      <c r="N226" s="401"/>
      <c r="O226" s="390" t="s">
        <v>70</v>
      </c>
      <c r="P226" s="391"/>
      <c r="Q226" s="391"/>
      <c r="R226" s="391"/>
      <c r="S226" s="391"/>
      <c r="T226" s="391"/>
      <c r="U226" s="392"/>
      <c r="V226" s="37" t="s">
        <v>66</v>
      </c>
      <c r="W226" s="382">
        <f>IFERROR(SUM(W223:W224),"0")</f>
        <v>23</v>
      </c>
      <c r="X226" s="382">
        <f>IFERROR(SUM(X223:X224),"0")</f>
        <v>23.1</v>
      </c>
      <c r="Y226" s="37"/>
      <c r="Z226" s="383"/>
      <c r="AA226" s="383"/>
    </row>
    <row r="227" spans="1:67" ht="16.5" hidden="1" customHeight="1" x14ac:dyDescent="0.25">
      <c r="A227" s="402" t="s">
        <v>343</v>
      </c>
      <c r="B227" s="400"/>
      <c r="C227" s="400"/>
      <c r="D227" s="400"/>
      <c r="E227" s="400"/>
      <c r="F227" s="400"/>
      <c r="G227" s="400"/>
      <c r="H227" s="400"/>
      <c r="I227" s="400"/>
      <c r="J227" s="400"/>
      <c r="K227" s="400"/>
      <c r="L227" s="400"/>
      <c r="M227" s="400"/>
      <c r="N227" s="400"/>
      <c r="O227" s="400"/>
      <c r="P227" s="400"/>
      <c r="Q227" s="400"/>
      <c r="R227" s="400"/>
      <c r="S227" s="400"/>
      <c r="T227" s="400"/>
      <c r="U227" s="400"/>
      <c r="V227" s="400"/>
      <c r="W227" s="400"/>
      <c r="X227" s="400"/>
      <c r="Y227" s="400"/>
      <c r="Z227" s="375"/>
      <c r="AA227" s="375"/>
    </row>
    <row r="228" spans="1:67" ht="14.25" hidden="1" customHeight="1" x14ac:dyDescent="0.25">
      <c r="A228" s="406" t="s">
        <v>108</v>
      </c>
      <c r="B228" s="400"/>
      <c r="C228" s="400"/>
      <c r="D228" s="400"/>
      <c r="E228" s="400"/>
      <c r="F228" s="400"/>
      <c r="G228" s="400"/>
      <c r="H228" s="400"/>
      <c r="I228" s="400"/>
      <c r="J228" s="400"/>
      <c r="K228" s="400"/>
      <c r="L228" s="400"/>
      <c r="M228" s="400"/>
      <c r="N228" s="400"/>
      <c r="O228" s="400"/>
      <c r="P228" s="400"/>
      <c r="Q228" s="400"/>
      <c r="R228" s="400"/>
      <c r="S228" s="400"/>
      <c r="T228" s="400"/>
      <c r="U228" s="400"/>
      <c r="V228" s="400"/>
      <c r="W228" s="400"/>
      <c r="X228" s="400"/>
      <c r="Y228" s="400"/>
      <c r="Z228" s="376"/>
      <c r="AA228" s="376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86">
        <v>4680115884137</v>
      </c>
      <c r="E229" s="387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6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9"/>
      <c r="Q229" s="389"/>
      <c r="R229" s="389"/>
      <c r="S229" s="387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6">
        <v>4680115884236</v>
      </c>
      <c r="E230" s="387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6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9"/>
      <c r="Q230" s="389"/>
      <c r="R230" s="389"/>
      <c r="S230" s="387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6">
        <v>4680115884175</v>
      </c>
      <c r="E231" s="387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4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9"/>
      <c r="Q231" s="389"/>
      <c r="R231" s="389"/>
      <c r="S231" s="387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6">
        <v>4680115884144</v>
      </c>
      <c r="E232" s="387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5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9"/>
      <c r="Q232" s="389"/>
      <c r="R232" s="389"/>
      <c r="S232" s="387"/>
      <c r="T232" s="34"/>
      <c r="U232" s="34"/>
      <c r="V232" s="35" t="s">
        <v>66</v>
      </c>
      <c r="W232" s="380">
        <v>33</v>
      </c>
      <c r="X232" s="381">
        <f t="shared" si="50"/>
        <v>36</v>
      </c>
      <c r="Y232" s="36">
        <f>IFERROR(IF(X232=0,"",ROUNDUP(X232/H232,0)*0.00937),"")</f>
        <v>8.4330000000000002E-2</v>
      </c>
      <c r="Z232" s="56"/>
      <c r="AA232" s="57"/>
      <c r="AE232" s="64"/>
      <c r="BB232" s="198" t="s">
        <v>1</v>
      </c>
      <c r="BL232" s="64">
        <f t="shared" si="51"/>
        <v>34.980000000000004</v>
      </c>
      <c r="BM232" s="64">
        <f t="shared" si="52"/>
        <v>38.160000000000004</v>
      </c>
      <c r="BN232" s="64">
        <f t="shared" si="53"/>
        <v>6.8750000000000006E-2</v>
      </c>
      <c r="BO232" s="64">
        <f t="shared" si="54"/>
        <v>7.4999999999999997E-2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6">
        <v>4680115884182</v>
      </c>
      <c r="E233" s="387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4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9"/>
      <c r="Q233" s="389"/>
      <c r="R233" s="389"/>
      <c r="S233" s="387"/>
      <c r="T233" s="34"/>
      <c r="U233" s="34"/>
      <c r="V233" s="35" t="s">
        <v>66</v>
      </c>
      <c r="W233" s="380">
        <v>16</v>
      </c>
      <c r="X233" s="381">
        <f t="shared" si="50"/>
        <v>18.5</v>
      </c>
      <c r="Y233" s="36">
        <f>IFERROR(IF(X233=0,"",ROUNDUP(X233/H233,0)*0.00937),"")</f>
        <v>4.6850000000000003E-2</v>
      </c>
      <c r="Z233" s="56"/>
      <c r="AA233" s="57"/>
      <c r="AE233" s="64"/>
      <c r="BB233" s="199" t="s">
        <v>1</v>
      </c>
      <c r="BL233" s="64">
        <f t="shared" si="51"/>
        <v>17.037837837837838</v>
      </c>
      <c r="BM233" s="64">
        <f t="shared" si="52"/>
        <v>19.7</v>
      </c>
      <c r="BN233" s="64">
        <f t="shared" si="53"/>
        <v>3.6036036036036029E-2</v>
      </c>
      <c r="BO233" s="64">
        <f t="shared" si="54"/>
        <v>4.1666666666666664E-2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6">
        <v>4680115884205</v>
      </c>
      <c r="E234" s="387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7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9"/>
      <c r="Q234" s="389"/>
      <c r="R234" s="389"/>
      <c r="S234" s="387"/>
      <c r="T234" s="34"/>
      <c r="U234" s="34"/>
      <c r="V234" s="35" t="s">
        <v>66</v>
      </c>
      <c r="W234" s="380">
        <v>4</v>
      </c>
      <c r="X234" s="381">
        <f t="shared" si="50"/>
        <v>4</v>
      </c>
      <c r="Y234" s="36">
        <f>IFERROR(IF(X234=0,"",ROUNDUP(X234/H234,0)*0.00937),"")</f>
        <v>9.3699999999999999E-3</v>
      </c>
      <c r="Z234" s="56"/>
      <c r="AA234" s="57"/>
      <c r="AE234" s="64"/>
      <c r="BB234" s="200" t="s">
        <v>1</v>
      </c>
      <c r="BL234" s="64">
        <f t="shared" si="51"/>
        <v>4.24</v>
      </c>
      <c r="BM234" s="64">
        <f t="shared" si="52"/>
        <v>4.24</v>
      </c>
      <c r="BN234" s="64">
        <f t="shared" si="53"/>
        <v>8.3333333333333332E-3</v>
      </c>
      <c r="BO234" s="64">
        <f t="shared" si="54"/>
        <v>8.3333333333333332E-3</v>
      </c>
    </row>
    <row r="235" spans="1:67" x14ac:dyDescent="0.2">
      <c r="A235" s="399"/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1"/>
      <c r="O235" s="390" t="s">
        <v>70</v>
      </c>
      <c r="P235" s="391"/>
      <c r="Q235" s="391"/>
      <c r="R235" s="391"/>
      <c r="S235" s="391"/>
      <c r="T235" s="391"/>
      <c r="U235" s="392"/>
      <c r="V235" s="37" t="s">
        <v>71</v>
      </c>
      <c r="W235" s="382">
        <f>IFERROR(W229/H229,"0")+IFERROR(W230/H230,"0")+IFERROR(W231/H231,"0")+IFERROR(W232/H232,"0")+IFERROR(W233/H233,"0")+IFERROR(W234/H234,"0")</f>
        <v>13.574324324324323</v>
      </c>
      <c r="X235" s="382">
        <f>IFERROR(X229/H229,"0")+IFERROR(X230/H230,"0")+IFERROR(X231/H231,"0")+IFERROR(X232/H232,"0")+IFERROR(X233/H233,"0")+IFERROR(X234/H234,"0")</f>
        <v>15</v>
      </c>
      <c r="Y235" s="382">
        <f>IFERROR(IF(Y229="",0,Y229),"0")+IFERROR(IF(Y230="",0,Y230),"0")+IFERROR(IF(Y231="",0,Y231),"0")+IFERROR(IF(Y232="",0,Y232),"0")+IFERROR(IF(Y233="",0,Y233),"0")+IFERROR(IF(Y234="",0,Y234),"0")</f>
        <v>0.14055000000000001</v>
      </c>
      <c r="Z235" s="383"/>
      <c r="AA235" s="383"/>
    </row>
    <row r="236" spans="1:67" x14ac:dyDescent="0.2">
      <c r="A236" s="400"/>
      <c r="B236" s="400"/>
      <c r="C236" s="400"/>
      <c r="D236" s="400"/>
      <c r="E236" s="400"/>
      <c r="F236" s="400"/>
      <c r="G236" s="400"/>
      <c r="H236" s="400"/>
      <c r="I236" s="400"/>
      <c r="J236" s="400"/>
      <c r="K236" s="400"/>
      <c r="L236" s="400"/>
      <c r="M236" s="400"/>
      <c r="N236" s="401"/>
      <c r="O236" s="390" t="s">
        <v>70</v>
      </c>
      <c r="P236" s="391"/>
      <c r="Q236" s="391"/>
      <c r="R236" s="391"/>
      <c r="S236" s="391"/>
      <c r="T236" s="391"/>
      <c r="U236" s="392"/>
      <c r="V236" s="37" t="s">
        <v>66</v>
      </c>
      <c r="W236" s="382">
        <f>IFERROR(SUM(W229:W234),"0")</f>
        <v>53</v>
      </c>
      <c r="X236" s="382">
        <f>IFERROR(SUM(X229:X234),"0")</f>
        <v>58.5</v>
      </c>
      <c r="Y236" s="37"/>
      <c r="Z236" s="383"/>
      <c r="AA236" s="383"/>
    </row>
    <row r="237" spans="1:67" ht="16.5" hidden="1" customHeight="1" x14ac:dyDescent="0.25">
      <c r="A237" s="402" t="s">
        <v>356</v>
      </c>
      <c r="B237" s="400"/>
      <c r="C237" s="400"/>
      <c r="D237" s="400"/>
      <c r="E237" s="400"/>
      <c r="F237" s="400"/>
      <c r="G237" s="400"/>
      <c r="H237" s="400"/>
      <c r="I237" s="400"/>
      <c r="J237" s="400"/>
      <c r="K237" s="400"/>
      <c r="L237" s="400"/>
      <c r="M237" s="400"/>
      <c r="N237" s="400"/>
      <c r="O237" s="400"/>
      <c r="P237" s="400"/>
      <c r="Q237" s="400"/>
      <c r="R237" s="400"/>
      <c r="S237" s="400"/>
      <c r="T237" s="400"/>
      <c r="U237" s="400"/>
      <c r="V237" s="400"/>
      <c r="W237" s="400"/>
      <c r="X237" s="400"/>
      <c r="Y237" s="400"/>
      <c r="Z237" s="375"/>
      <c r="AA237" s="375"/>
    </row>
    <row r="238" spans="1:67" ht="14.25" hidden="1" customHeight="1" x14ac:dyDescent="0.25">
      <c r="A238" s="406" t="s">
        <v>108</v>
      </c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0"/>
      <c r="P238" s="400"/>
      <c r="Q238" s="400"/>
      <c r="R238" s="400"/>
      <c r="S238" s="400"/>
      <c r="T238" s="400"/>
      <c r="U238" s="400"/>
      <c r="V238" s="400"/>
      <c r="W238" s="400"/>
      <c r="X238" s="400"/>
      <c r="Y238" s="400"/>
      <c r="Z238" s="376"/>
      <c r="AA238" s="376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6">
        <v>4607091387445</v>
      </c>
      <c r="E239" s="387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6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9"/>
      <c r="Q239" s="389"/>
      <c r="R239" s="389"/>
      <c r="S239" s="387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6">
        <v>4607091386004</v>
      </c>
      <c r="E240" s="387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6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9"/>
      <c r="Q240" s="389"/>
      <c r="R240" s="389"/>
      <c r="S240" s="387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6">
        <v>4607091386004</v>
      </c>
      <c r="E241" s="387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4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9"/>
      <c r="Q241" s="389"/>
      <c r="R241" s="389"/>
      <c r="S241" s="387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6">
        <v>4607091386073</v>
      </c>
      <c r="E242" s="387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6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9"/>
      <c r="Q242" s="389"/>
      <c r="R242" s="389"/>
      <c r="S242" s="387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6">
        <v>4607091387322</v>
      </c>
      <c r="E243" s="387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48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9"/>
      <c r="Q243" s="389"/>
      <c r="R243" s="389"/>
      <c r="S243" s="387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6">
        <v>4607091387377</v>
      </c>
      <c r="E244" s="387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6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9"/>
      <c r="Q244" s="389"/>
      <c r="R244" s="389"/>
      <c r="S244" s="387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6">
        <v>4607091387353</v>
      </c>
      <c r="E245" s="387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65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9"/>
      <c r="Q245" s="389"/>
      <c r="R245" s="389"/>
      <c r="S245" s="387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6">
        <v>4607091386011</v>
      </c>
      <c r="E246" s="387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52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9"/>
      <c r="Q246" s="389"/>
      <c r="R246" s="389"/>
      <c r="S246" s="387"/>
      <c r="T246" s="34"/>
      <c r="U246" s="34"/>
      <c r="V246" s="35" t="s">
        <v>66</v>
      </c>
      <c r="W246" s="380">
        <v>9</v>
      </c>
      <c r="X246" s="381">
        <f t="shared" si="55"/>
        <v>10</v>
      </c>
      <c r="Y246" s="36">
        <f t="shared" ref="Y246:Y251" si="60">IFERROR(IF(X246=0,"",ROUNDUP(X246/H246,0)*0.00937),"")</f>
        <v>1.874E-2</v>
      </c>
      <c r="Z246" s="56"/>
      <c r="AA246" s="57"/>
      <c r="AE246" s="64"/>
      <c r="BB246" s="208" t="s">
        <v>1</v>
      </c>
      <c r="BL246" s="64">
        <f t="shared" si="56"/>
        <v>9.3780000000000001</v>
      </c>
      <c r="BM246" s="64">
        <f t="shared" si="57"/>
        <v>10.42</v>
      </c>
      <c r="BN246" s="64">
        <f t="shared" si="58"/>
        <v>1.4999999999999999E-2</v>
      </c>
      <c r="BO246" s="64">
        <f t="shared" si="59"/>
        <v>1.6666666666666666E-2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6">
        <v>4607091387308</v>
      </c>
      <c r="E247" s="387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47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9"/>
      <c r="Q247" s="389"/>
      <c r="R247" s="389"/>
      <c r="S247" s="387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6">
        <v>4607091387339</v>
      </c>
      <c r="E248" s="387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4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9"/>
      <c r="Q248" s="389"/>
      <c r="R248" s="389"/>
      <c r="S248" s="387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6">
        <v>4680115881938</v>
      </c>
      <c r="E249" s="387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9"/>
      <c r="Q249" s="389"/>
      <c r="R249" s="389"/>
      <c r="S249" s="387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6">
        <v>4607091387346</v>
      </c>
      <c r="E250" s="387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5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9"/>
      <c r="Q250" s="389"/>
      <c r="R250" s="389"/>
      <c r="S250" s="387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6">
        <v>4607091389807</v>
      </c>
      <c r="E251" s="387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9"/>
      <c r="Q251" s="389"/>
      <c r="R251" s="389"/>
      <c r="S251" s="387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9"/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01"/>
      <c r="O252" s="390" t="s">
        <v>70</v>
      </c>
      <c r="P252" s="391"/>
      <c r="Q252" s="391"/>
      <c r="R252" s="391"/>
      <c r="S252" s="391"/>
      <c r="T252" s="391"/>
      <c r="U252" s="392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1.8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2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1.874E-2</v>
      </c>
      <c r="Z252" s="383"/>
      <c r="AA252" s="383"/>
    </row>
    <row r="253" spans="1:67" x14ac:dyDescent="0.2">
      <c r="A253" s="400"/>
      <c r="B253" s="400"/>
      <c r="C253" s="400"/>
      <c r="D253" s="400"/>
      <c r="E253" s="400"/>
      <c r="F253" s="400"/>
      <c r="G253" s="400"/>
      <c r="H253" s="400"/>
      <c r="I253" s="400"/>
      <c r="J253" s="400"/>
      <c r="K253" s="400"/>
      <c r="L253" s="400"/>
      <c r="M253" s="400"/>
      <c r="N253" s="401"/>
      <c r="O253" s="390" t="s">
        <v>70</v>
      </c>
      <c r="P253" s="391"/>
      <c r="Q253" s="391"/>
      <c r="R253" s="391"/>
      <c r="S253" s="391"/>
      <c r="T253" s="391"/>
      <c r="U253" s="392"/>
      <c r="V253" s="37" t="s">
        <v>66</v>
      </c>
      <c r="W253" s="382">
        <f>IFERROR(SUM(W239:W251),"0")</f>
        <v>9</v>
      </c>
      <c r="X253" s="382">
        <f>IFERROR(SUM(X239:X251),"0")</f>
        <v>10</v>
      </c>
      <c r="Y253" s="37"/>
      <c r="Z253" s="383"/>
      <c r="AA253" s="383"/>
    </row>
    <row r="254" spans="1:67" ht="14.25" hidden="1" customHeight="1" x14ac:dyDescent="0.25">
      <c r="A254" s="406" t="s">
        <v>61</v>
      </c>
      <c r="B254" s="400"/>
      <c r="C254" s="400"/>
      <c r="D254" s="400"/>
      <c r="E254" s="400"/>
      <c r="F254" s="400"/>
      <c r="G254" s="400"/>
      <c r="H254" s="400"/>
      <c r="I254" s="400"/>
      <c r="J254" s="400"/>
      <c r="K254" s="400"/>
      <c r="L254" s="400"/>
      <c r="M254" s="400"/>
      <c r="N254" s="400"/>
      <c r="O254" s="400"/>
      <c r="P254" s="400"/>
      <c r="Q254" s="400"/>
      <c r="R254" s="400"/>
      <c r="S254" s="400"/>
      <c r="T254" s="400"/>
      <c r="U254" s="400"/>
      <c r="V254" s="400"/>
      <c r="W254" s="400"/>
      <c r="X254" s="400"/>
      <c r="Y254" s="400"/>
      <c r="Z254" s="376"/>
      <c r="AA254" s="376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6">
        <v>4607091387193</v>
      </c>
      <c r="E255" s="387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6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9"/>
      <c r="Q255" s="389"/>
      <c r="R255" s="389"/>
      <c r="S255" s="387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6">
        <v>4607091387230</v>
      </c>
      <c r="E256" s="387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9"/>
      <c r="Q256" s="389"/>
      <c r="R256" s="389"/>
      <c r="S256" s="387"/>
      <c r="T256" s="34"/>
      <c r="U256" s="34"/>
      <c r="V256" s="35" t="s">
        <v>66</v>
      </c>
      <c r="W256" s="380">
        <v>250</v>
      </c>
      <c r="X256" s="381">
        <f>IFERROR(IF(W256="",0,CEILING((W256/$H256),1)*$H256),"")</f>
        <v>252</v>
      </c>
      <c r="Y256" s="36">
        <f>IFERROR(IF(X256=0,"",ROUNDUP(X256/H256,0)*0.00753),"")</f>
        <v>0.45180000000000003</v>
      </c>
      <c r="Z256" s="56"/>
      <c r="AA256" s="57"/>
      <c r="AE256" s="64"/>
      <c r="BB256" s="215" t="s">
        <v>1</v>
      </c>
      <c r="BL256" s="64">
        <f>IFERROR(W256*I256/H256,"0")</f>
        <v>265.47619047619048</v>
      </c>
      <c r="BM256" s="64">
        <f>IFERROR(X256*I256/H256,"0")</f>
        <v>267.60000000000002</v>
      </c>
      <c r="BN256" s="64">
        <f>IFERROR(1/J256*(W256/H256),"0")</f>
        <v>0.38156288156288154</v>
      </c>
      <c r="BO256" s="64">
        <f>IFERROR(1/J256*(X256/H256),"0")</f>
        <v>0.38461538461538458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6">
        <v>4607091387285</v>
      </c>
      <c r="E257" s="387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5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9"/>
      <c r="Q257" s="389"/>
      <c r="R257" s="389"/>
      <c r="S257" s="387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6">
        <v>4680115880481</v>
      </c>
      <c r="E258" s="387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62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9"/>
      <c r="Q258" s="389"/>
      <c r="R258" s="389"/>
      <c r="S258" s="387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9"/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01"/>
      <c r="O259" s="390" t="s">
        <v>70</v>
      </c>
      <c r="P259" s="391"/>
      <c r="Q259" s="391"/>
      <c r="R259" s="391"/>
      <c r="S259" s="391"/>
      <c r="T259" s="391"/>
      <c r="U259" s="392"/>
      <c r="V259" s="37" t="s">
        <v>71</v>
      </c>
      <c r="W259" s="382">
        <f>IFERROR(W255/H255,"0")+IFERROR(W256/H256,"0")+IFERROR(W257/H257,"0")+IFERROR(W258/H258,"0")</f>
        <v>59.523809523809518</v>
      </c>
      <c r="X259" s="382">
        <f>IFERROR(X255/H255,"0")+IFERROR(X256/H256,"0")+IFERROR(X257/H257,"0")+IFERROR(X258/H258,"0")</f>
        <v>60</v>
      </c>
      <c r="Y259" s="382">
        <f>IFERROR(IF(Y255="",0,Y255),"0")+IFERROR(IF(Y256="",0,Y256),"0")+IFERROR(IF(Y257="",0,Y257),"0")+IFERROR(IF(Y258="",0,Y258),"0")</f>
        <v>0.45180000000000003</v>
      </c>
      <c r="Z259" s="383"/>
      <c r="AA259" s="383"/>
    </row>
    <row r="260" spans="1:67" x14ac:dyDescent="0.2">
      <c r="A260" s="400"/>
      <c r="B260" s="400"/>
      <c r="C260" s="400"/>
      <c r="D260" s="400"/>
      <c r="E260" s="400"/>
      <c r="F260" s="400"/>
      <c r="G260" s="400"/>
      <c r="H260" s="400"/>
      <c r="I260" s="400"/>
      <c r="J260" s="400"/>
      <c r="K260" s="400"/>
      <c r="L260" s="400"/>
      <c r="M260" s="400"/>
      <c r="N260" s="401"/>
      <c r="O260" s="390" t="s">
        <v>70</v>
      </c>
      <c r="P260" s="391"/>
      <c r="Q260" s="391"/>
      <c r="R260" s="391"/>
      <c r="S260" s="391"/>
      <c r="T260" s="391"/>
      <c r="U260" s="392"/>
      <c r="V260" s="37" t="s">
        <v>66</v>
      </c>
      <c r="W260" s="382">
        <f>IFERROR(SUM(W255:W258),"0")</f>
        <v>250</v>
      </c>
      <c r="X260" s="382">
        <f>IFERROR(SUM(X255:X258),"0")</f>
        <v>252</v>
      </c>
      <c r="Y260" s="37"/>
      <c r="Z260" s="383"/>
      <c r="AA260" s="383"/>
    </row>
    <row r="261" spans="1:67" ht="14.25" hidden="1" customHeight="1" x14ac:dyDescent="0.25">
      <c r="A261" s="406" t="s">
        <v>72</v>
      </c>
      <c r="B261" s="400"/>
      <c r="C261" s="400"/>
      <c r="D261" s="400"/>
      <c r="E261" s="400"/>
      <c r="F261" s="400"/>
      <c r="G261" s="400"/>
      <c r="H261" s="400"/>
      <c r="I261" s="400"/>
      <c r="J261" s="400"/>
      <c r="K261" s="400"/>
      <c r="L261" s="400"/>
      <c r="M261" s="400"/>
      <c r="N261" s="400"/>
      <c r="O261" s="400"/>
      <c r="P261" s="400"/>
      <c r="Q261" s="400"/>
      <c r="R261" s="400"/>
      <c r="S261" s="400"/>
      <c r="T261" s="400"/>
      <c r="U261" s="400"/>
      <c r="V261" s="400"/>
      <c r="W261" s="400"/>
      <c r="X261" s="400"/>
      <c r="Y261" s="400"/>
      <c r="Z261" s="376"/>
      <c r="AA261" s="376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6">
        <v>4607091387766</v>
      </c>
      <c r="E262" s="387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4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9"/>
      <c r="Q262" s="389"/>
      <c r="R262" s="389"/>
      <c r="S262" s="387"/>
      <c r="T262" s="34"/>
      <c r="U262" s="34"/>
      <c r="V262" s="35" t="s">
        <v>66</v>
      </c>
      <c r="W262" s="380">
        <v>699</v>
      </c>
      <c r="X262" s="381">
        <f t="shared" ref="X262:X270" si="61">IFERROR(IF(W262="",0,CEILING((W262/$H262),1)*$H262),"")</f>
        <v>702</v>
      </c>
      <c r="Y262" s="36">
        <f>IFERROR(IF(X262=0,"",ROUNDUP(X262/H262,0)*0.02175),"")</f>
        <v>1.9574999999999998</v>
      </c>
      <c r="Z262" s="56"/>
      <c r="AA262" s="57"/>
      <c r="AE262" s="64"/>
      <c r="BB262" s="218" t="s">
        <v>1</v>
      </c>
      <c r="BL262" s="64">
        <f t="shared" ref="BL262:BL270" si="62">IFERROR(W262*I262/H262,"0")</f>
        <v>749.00538461538463</v>
      </c>
      <c r="BM262" s="64">
        <f t="shared" ref="BM262:BM270" si="63">IFERROR(X262*I262/H262,"0")</f>
        <v>752.22000000000014</v>
      </c>
      <c r="BN262" s="64">
        <f t="shared" ref="BN262:BN270" si="64">IFERROR(1/J262*(W262/H262),"0")</f>
        <v>1.6002747252747251</v>
      </c>
      <c r="BO262" s="64">
        <f t="shared" ref="BO262:BO270" si="65">IFERROR(1/J262*(X262/H262),"0")</f>
        <v>1.607142857142857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6">
        <v>4607091387957</v>
      </c>
      <c r="E263" s="387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9"/>
      <c r="Q263" s="389"/>
      <c r="R263" s="389"/>
      <c r="S263" s="387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6">
        <v>4607091387964</v>
      </c>
      <c r="E264" s="387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4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9"/>
      <c r="Q264" s="389"/>
      <c r="R264" s="389"/>
      <c r="S264" s="387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6">
        <v>4680115884618</v>
      </c>
      <c r="E265" s="387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7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9"/>
      <c r="Q265" s="389"/>
      <c r="R265" s="389"/>
      <c r="S265" s="387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6">
        <v>4607091381672</v>
      </c>
      <c r="E266" s="387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6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9"/>
      <c r="Q266" s="389"/>
      <c r="R266" s="389"/>
      <c r="S266" s="387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6">
        <v>4607091387537</v>
      </c>
      <c r="E267" s="387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5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9"/>
      <c r="Q267" s="389"/>
      <c r="R267" s="389"/>
      <c r="S267" s="387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6">
        <v>4607091387513</v>
      </c>
      <c r="E268" s="387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9"/>
      <c r="Q268" s="389"/>
      <c r="R268" s="389"/>
      <c r="S268" s="387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6">
        <v>4680115880511</v>
      </c>
      <c r="E269" s="387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9"/>
      <c r="Q269" s="389"/>
      <c r="R269" s="389"/>
      <c r="S269" s="387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6">
        <v>4680115880412</v>
      </c>
      <c r="E270" s="387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77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9"/>
      <c r="Q270" s="389"/>
      <c r="R270" s="389"/>
      <c r="S270" s="387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9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01"/>
      <c r="O271" s="390" t="s">
        <v>70</v>
      </c>
      <c r="P271" s="391"/>
      <c r="Q271" s="391"/>
      <c r="R271" s="391"/>
      <c r="S271" s="391"/>
      <c r="T271" s="391"/>
      <c r="U271" s="392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89.615384615384613</v>
      </c>
      <c r="X271" s="382">
        <f>IFERROR(X262/H262,"0")+IFERROR(X263/H263,"0")+IFERROR(X264/H264,"0")+IFERROR(X265/H265,"0")+IFERROR(X266/H266,"0")+IFERROR(X267/H267,"0")+IFERROR(X268/H268,"0")+IFERROR(X269/H269,"0")+IFERROR(X270/H270,"0")</f>
        <v>90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1.9574999999999998</v>
      </c>
      <c r="Z271" s="383"/>
      <c r="AA271" s="383"/>
    </row>
    <row r="272" spans="1:67" x14ac:dyDescent="0.2">
      <c r="A272" s="400"/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1"/>
      <c r="O272" s="390" t="s">
        <v>70</v>
      </c>
      <c r="P272" s="391"/>
      <c r="Q272" s="391"/>
      <c r="R272" s="391"/>
      <c r="S272" s="391"/>
      <c r="T272" s="391"/>
      <c r="U272" s="392"/>
      <c r="V272" s="37" t="s">
        <v>66</v>
      </c>
      <c r="W272" s="382">
        <f>IFERROR(SUM(W262:W270),"0")</f>
        <v>699</v>
      </c>
      <c r="X272" s="382">
        <f>IFERROR(SUM(X262:X270),"0")</f>
        <v>702</v>
      </c>
      <c r="Y272" s="37"/>
      <c r="Z272" s="383"/>
      <c r="AA272" s="383"/>
    </row>
    <row r="273" spans="1:67" ht="14.25" hidden="1" customHeight="1" x14ac:dyDescent="0.25">
      <c r="A273" s="406" t="s">
        <v>206</v>
      </c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0"/>
      <c r="P273" s="400"/>
      <c r="Q273" s="400"/>
      <c r="R273" s="400"/>
      <c r="S273" s="400"/>
      <c r="T273" s="400"/>
      <c r="U273" s="400"/>
      <c r="V273" s="400"/>
      <c r="W273" s="400"/>
      <c r="X273" s="400"/>
      <c r="Y273" s="400"/>
      <c r="Z273" s="376"/>
      <c r="AA273" s="376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86">
        <v>4607091380880</v>
      </c>
      <c r="E274" s="387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4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9"/>
      <c r="Q274" s="389"/>
      <c r="R274" s="389"/>
      <c r="S274" s="387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6">
        <v>4607091384482</v>
      </c>
      <c r="E275" s="387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4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9"/>
      <c r="Q275" s="389"/>
      <c r="R275" s="389"/>
      <c r="S275" s="387"/>
      <c r="T275" s="34"/>
      <c r="U275" s="34"/>
      <c r="V275" s="35" t="s">
        <v>66</v>
      </c>
      <c r="W275" s="380">
        <v>24</v>
      </c>
      <c r="X275" s="381">
        <f>IFERROR(IF(W275="",0,CEILING((W275/$H275),1)*$H275),"")</f>
        <v>31.2</v>
      </c>
      <c r="Y275" s="36">
        <f>IFERROR(IF(X275=0,"",ROUNDUP(X275/H275,0)*0.02175),"")</f>
        <v>8.6999999999999994E-2</v>
      </c>
      <c r="Z275" s="56"/>
      <c r="AA275" s="57"/>
      <c r="AE275" s="64"/>
      <c r="BB275" s="228" t="s">
        <v>1</v>
      </c>
      <c r="BL275" s="64">
        <f>IFERROR(W275*I275/H275,"0")</f>
        <v>25.735384615384618</v>
      </c>
      <c r="BM275" s="64">
        <f>IFERROR(X275*I275/H275,"0")</f>
        <v>33.456000000000003</v>
      </c>
      <c r="BN275" s="64">
        <f>IFERROR(1/J275*(W275/H275),"0")</f>
        <v>5.4945054945054944E-2</v>
      </c>
      <c r="BO275" s="64">
        <f>IFERROR(1/J275*(X275/H275),"0")</f>
        <v>7.1428571428571425E-2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6">
        <v>4607091380897</v>
      </c>
      <c r="E276" s="387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5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9"/>
      <c r="Q276" s="389"/>
      <c r="R276" s="389"/>
      <c r="S276" s="387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9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01"/>
      <c r="O277" s="390" t="s">
        <v>70</v>
      </c>
      <c r="P277" s="391"/>
      <c r="Q277" s="391"/>
      <c r="R277" s="391"/>
      <c r="S277" s="391"/>
      <c r="T277" s="391"/>
      <c r="U277" s="392"/>
      <c r="V277" s="37" t="s">
        <v>71</v>
      </c>
      <c r="W277" s="382">
        <f>IFERROR(W274/H274,"0")+IFERROR(W275/H275,"0")+IFERROR(W276/H276,"0")</f>
        <v>3.0769230769230771</v>
      </c>
      <c r="X277" s="382">
        <f>IFERROR(X274/H274,"0")+IFERROR(X275/H275,"0")+IFERROR(X276/H276,"0")</f>
        <v>4</v>
      </c>
      <c r="Y277" s="382">
        <f>IFERROR(IF(Y274="",0,Y274),"0")+IFERROR(IF(Y275="",0,Y275),"0")+IFERROR(IF(Y276="",0,Y276),"0")</f>
        <v>8.6999999999999994E-2</v>
      </c>
      <c r="Z277" s="383"/>
      <c r="AA277" s="383"/>
    </row>
    <row r="278" spans="1:67" x14ac:dyDescent="0.2">
      <c r="A278" s="400"/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01"/>
      <c r="O278" s="390" t="s">
        <v>70</v>
      </c>
      <c r="P278" s="391"/>
      <c r="Q278" s="391"/>
      <c r="R278" s="391"/>
      <c r="S278" s="391"/>
      <c r="T278" s="391"/>
      <c r="U278" s="392"/>
      <c r="V278" s="37" t="s">
        <v>66</v>
      </c>
      <c r="W278" s="382">
        <f>IFERROR(SUM(W274:W276),"0")</f>
        <v>24</v>
      </c>
      <c r="X278" s="382">
        <f>IFERROR(SUM(X274:X276),"0")</f>
        <v>31.2</v>
      </c>
      <c r="Y278" s="37"/>
      <c r="Z278" s="383"/>
      <c r="AA278" s="383"/>
    </row>
    <row r="279" spans="1:67" ht="14.25" hidden="1" customHeight="1" x14ac:dyDescent="0.25">
      <c r="A279" s="406" t="s">
        <v>86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376"/>
      <c r="AA279" s="376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6">
        <v>4607091388374</v>
      </c>
      <c r="E280" s="387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569" t="s">
        <v>416</v>
      </c>
      <c r="P280" s="389"/>
      <c r="Q280" s="389"/>
      <c r="R280" s="389"/>
      <c r="S280" s="387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6">
        <v>4607091388381</v>
      </c>
      <c r="E281" s="387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96" t="s">
        <v>419</v>
      </c>
      <c r="P281" s="389"/>
      <c r="Q281" s="389"/>
      <c r="R281" s="389"/>
      <c r="S281" s="387"/>
      <c r="T281" s="34"/>
      <c r="U281" s="34"/>
      <c r="V281" s="35" t="s">
        <v>66</v>
      </c>
      <c r="W281" s="380">
        <v>15</v>
      </c>
      <c r="X281" s="381">
        <f>IFERROR(IF(W281="",0,CEILING((W281/$H281),1)*$H281),"")</f>
        <v>15.2</v>
      </c>
      <c r="Y281" s="36">
        <f>IFERROR(IF(X281=0,"",ROUNDUP(X281/H281,0)*0.00753),"")</f>
        <v>3.7650000000000003E-2</v>
      </c>
      <c r="Z281" s="56"/>
      <c r="AA281" s="57"/>
      <c r="AE281" s="64"/>
      <c r="BB281" s="231" t="s">
        <v>1</v>
      </c>
      <c r="BL281" s="64">
        <f>IFERROR(W281*I281/H281,"0")</f>
        <v>16.381578947368421</v>
      </c>
      <c r="BM281" s="64">
        <f>IFERROR(X281*I281/H281,"0")</f>
        <v>16.599999999999998</v>
      </c>
      <c r="BN281" s="64">
        <f>IFERROR(1/J281*(W281/H281),"0")</f>
        <v>3.1629554655870445E-2</v>
      </c>
      <c r="BO281" s="64">
        <f>IFERROR(1/J281*(X281/H281),"0")</f>
        <v>3.2051282051282048E-2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6">
        <v>4607091388404</v>
      </c>
      <c r="E282" s="387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9"/>
      <c r="Q282" s="389"/>
      <c r="R282" s="389"/>
      <c r="S282" s="387"/>
      <c r="T282" s="34"/>
      <c r="U282" s="34"/>
      <c r="V282" s="35" t="s">
        <v>66</v>
      </c>
      <c r="W282" s="380">
        <v>2</v>
      </c>
      <c r="X282" s="381">
        <f>IFERROR(IF(W282="",0,CEILING((W282/$H282),1)*$H282),"")</f>
        <v>2.5499999999999998</v>
      </c>
      <c r="Y282" s="36">
        <f>IFERROR(IF(X282=0,"",ROUNDUP(X282/H282,0)*0.00753),"")</f>
        <v>7.5300000000000002E-3</v>
      </c>
      <c r="Z282" s="56"/>
      <c r="AA282" s="57"/>
      <c r="AE282" s="64"/>
      <c r="BB282" s="232" t="s">
        <v>1</v>
      </c>
      <c r="BL282" s="64">
        <f>IFERROR(W282*I282/H282,"0")</f>
        <v>2.2745098039215685</v>
      </c>
      <c r="BM282" s="64">
        <f>IFERROR(X282*I282/H282,"0")</f>
        <v>2.9</v>
      </c>
      <c r="BN282" s="64">
        <f>IFERROR(1/J282*(W282/H282),"0")</f>
        <v>5.0276520864756162E-3</v>
      </c>
      <c r="BO282" s="64">
        <f>IFERROR(1/J282*(X282/H282),"0")</f>
        <v>6.41025641025641E-3</v>
      </c>
    </row>
    <row r="283" spans="1:67" x14ac:dyDescent="0.2">
      <c r="A283" s="399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01"/>
      <c r="O283" s="390" t="s">
        <v>70</v>
      </c>
      <c r="P283" s="391"/>
      <c r="Q283" s="391"/>
      <c r="R283" s="391"/>
      <c r="S283" s="391"/>
      <c r="T283" s="391"/>
      <c r="U283" s="392"/>
      <c r="V283" s="37" t="s">
        <v>71</v>
      </c>
      <c r="W283" s="382">
        <f>IFERROR(W280/H280,"0")+IFERROR(W281/H281,"0")+IFERROR(W282/H282,"0")</f>
        <v>5.7185242518059853</v>
      </c>
      <c r="X283" s="382">
        <f>IFERROR(X280/H280,"0")+IFERROR(X281/H281,"0")+IFERROR(X282/H282,"0")</f>
        <v>6</v>
      </c>
      <c r="Y283" s="382">
        <f>IFERROR(IF(Y280="",0,Y280),"0")+IFERROR(IF(Y281="",0,Y281),"0")+IFERROR(IF(Y282="",0,Y282),"0")</f>
        <v>4.5180000000000005E-2</v>
      </c>
      <c r="Z283" s="383"/>
      <c r="AA283" s="383"/>
    </row>
    <row r="284" spans="1:67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01"/>
      <c r="O284" s="390" t="s">
        <v>70</v>
      </c>
      <c r="P284" s="391"/>
      <c r="Q284" s="391"/>
      <c r="R284" s="391"/>
      <c r="S284" s="391"/>
      <c r="T284" s="391"/>
      <c r="U284" s="392"/>
      <c r="V284" s="37" t="s">
        <v>66</v>
      </c>
      <c r="W284" s="382">
        <f>IFERROR(SUM(W280:W282),"0")</f>
        <v>17</v>
      </c>
      <c r="X284" s="382">
        <f>IFERROR(SUM(X280:X282),"0")</f>
        <v>17.75</v>
      </c>
      <c r="Y284" s="37"/>
      <c r="Z284" s="383"/>
      <c r="AA284" s="383"/>
    </row>
    <row r="285" spans="1:67" ht="14.25" hidden="1" customHeight="1" x14ac:dyDescent="0.25">
      <c r="A285" s="406" t="s">
        <v>422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376"/>
      <c r="AA285" s="376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6">
        <v>4680115881808</v>
      </c>
      <c r="E286" s="387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7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9"/>
      <c r="Q286" s="389"/>
      <c r="R286" s="389"/>
      <c r="S286" s="387"/>
      <c r="T286" s="34"/>
      <c r="U286" s="34"/>
      <c r="V286" s="35" t="s">
        <v>66</v>
      </c>
      <c r="W286" s="380">
        <v>20</v>
      </c>
      <c r="X286" s="381">
        <f>IFERROR(IF(W286="",0,CEILING((W286/$H286),1)*$H286),"")</f>
        <v>20</v>
      </c>
      <c r="Y286" s="36">
        <f>IFERROR(IF(X286=0,"",ROUNDUP(X286/H286,0)*0.00474),"")</f>
        <v>4.7400000000000005E-2</v>
      </c>
      <c r="Z286" s="56"/>
      <c r="AA286" s="57"/>
      <c r="AE286" s="64"/>
      <c r="BB286" s="233" t="s">
        <v>1</v>
      </c>
      <c r="BL286" s="64">
        <f>IFERROR(W286*I286/H286,"0")</f>
        <v>22.400000000000002</v>
      </c>
      <c r="BM286" s="64">
        <f>IFERROR(X286*I286/H286,"0")</f>
        <v>22.400000000000002</v>
      </c>
      <c r="BN286" s="64">
        <f>IFERROR(1/J286*(W286/H286),"0")</f>
        <v>4.2016806722689072E-2</v>
      </c>
      <c r="BO286" s="64">
        <f>IFERROR(1/J286*(X286/H286),"0")</f>
        <v>4.2016806722689072E-2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6">
        <v>4680115881822</v>
      </c>
      <c r="E287" s="387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9"/>
      <c r="Q287" s="389"/>
      <c r="R287" s="389"/>
      <c r="S287" s="387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6">
        <v>4680115880016</v>
      </c>
      <c r="E288" s="387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5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9"/>
      <c r="Q288" s="389"/>
      <c r="R288" s="389"/>
      <c r="S288" s="387"/>
      <c r="T288" s="34"/>
      <c r="U288" s="34"/>
      <c r="V288" s="35" t="s">
        <v>66</v>
      </c>
      <c r="W288" s="380">
        <v>30</v>
      </c>
      <c r="X288" s="381">
        <f>IFERROR(IF(W288="",0,CEILING((W288/$H288),1)*$H288),"")</f>
        <v>30</v>
      </c>
      <c r="Y288" s="36">
        <f>IFERROR(IF(X288=0,"",ROUNDUP(X288/H288,0)*0.00474),"")</f>
        <v>7.110000000000001E-2</v>
      </c>
      <c r="Z288" s="56"/>
      <c r="AA288" s="57"/>
      <c r="AE288" s="64"/>
      <c r="BB288" s="235" t="s">
        <v>1</v>
      </c>
      <c r="BL288" s="64">
        <f>IFERROR(W288*I288/H288,"0")</f>
        <v>33.6</v>
      </c>
      <c r="BM288" s="64">
        <f>IFERROR(X288*I288/H288,"0")</f>
        <v>33.6</v>
      </c>
      <c r="BN288" s="64">
        <f>IFERROR(1/J288*(W288/H288),"0")</f>
        <v>6.3025210084033612E-2</v>
      </c>
      <c r="BO288" s="64">
        <f>IFERROR(1/J288*(X288/H288),"0")</f>
        <v>6.3025210084033612E-2</v>
      </c>
    </row>
    <row r="289" spans="1:67" x14ac:dyDescent="0.2">
      <c r="A289" s="399"/>
      <c r="B289" s="400"/>
      <c r="C289" s="400"/>
      <c r="D289" s="400"/>
      <c r="E289" s="400"/>
      <c r="F289" s="400"/>
      <c r="G289" s="400"/>
      <c r="H289" s="400"/>
      <c r="I289" s="400"/>
      <c r="J289" s="400"/>
      <c r="K289" s="400"/>
      <c r="L289" s="400"/>
      <c r="M289" s="400"/>
      <c r="N289" s="401"/>
      <c r="O289" s="390" t="s">
        <v>70</v>
      </c>
      <c r="P289" s="391"/>
      <c r="Q289" s="391"/>
      <c r="R289" s="391"/>
      <c r="S289" s="391"/>
      <c r="T289" s="391"/>
      <c r="U289" s="392"/>
      <c r="V289" s="37" t="s">
        <v>71</v>
      </c>
      <c r="W289" s="382">
        <f>IFERROR(W286/H286,"0")+IFERROR(W287/H287,"0")+IFERROR(W288/H288,"0")</f>
        <v>25</v>
      </c>
      <c r="X289" s="382">
        <f>IFERROR(X286/H286,"0")+IFERROR(X287/H287,"0")+IFERROR(X288/H288,"0")</f>
        <v>25</v>
      </c>
      <c r="Y289" s="382">
        <f>IFERROR(IF(Y286="",0,Y286),"0")+IFERROR(IF(Y287="",0,Y287),"0")+IFERROR(IF(Y288="",0,Y288),"0")</f>
        <v>0.11850000000000002</v>
      </c>
      <c r="Z289" s="383"/>
      <c r="AA289" s="383"/>
    </row>
    <row r="290" spans="1:67" x14ac:dyDescent="0.2">
      <c r="A290" s="400"/>
      <c r="B290" s="400"/>
      <c r="C290" s="400"/>
      <c r="D290" s="400"/>
      <c r="E290" s="400"/>
      <c r="F290" s="400"/>
      <c r="G290" s="400"/>
      <c r="H290" s="400"/>
      <c r="I290" s="400"/>
      <c r="J290" s="400"/>
      <c r="K290" s="400"/>
      <c r="L290" s="400"/>
      <c r="M290" s="400"/>
      <c r="N290" s="401"/>
      <c r="O290" s="390" t="s">
        <v>70</v>
      </c>
      <c r="P290" s="391"/>
      <c r="Q290" s="391"/>
      <c r="R290" s="391"/>
      <c r="S290" s="391"/>
      <c r="T290" s="391"/>
      <c r="U290" s="392"/>
      <c r="V290" s="37" t="s">
        <v>66</v>
      </c>
      <c r="W290" s="382">
        <f>IFERROR(SUM(W286:W288),"0")</f>
        <v>50</v>
      </c>
      <c r="X290" s="382">
        <f>IFERROR(SUM(X286:X288),"0")</f>
        <v>50</v>
      </c>
      <c r="Y290" s="37"/>
      <c r="Z290" s="383"/>
      <c r="AA290" s="383"/>
    </row>
    <row r="291" spans="1:67" ht="16.5" hidden="1" customHeight="1" x14ac:dyDescent="0.25">
      <c r="A291" s="402" t="s">
        <v>431</v>
      </c>
      <c r="B291" s="400"/>
      <c r="C291" s="400"/>
      <c r="D291" s="400"/>
      <c r="E291" s="400"/>
      <c r="F291" s="400"/>
      <c r="G291" s="400"/>
      <c r="H291" s="400"/>
      <c r="I291" s="400"/>
      <c r="J291" s="400"/>
      <c r="K291" s="400"/>
      <c r="L291" s="400"/>
      <c r="M291" s="400"/>
      <c r="N291" s="400"/>
      <c r="O291" s="400"/>
      <c r="P291" s="400"/>
      <c r="Q291" s="400"/>
      <c r="R291" s="400"/>
      <c r="S291" s="400"/>
      <c r="T291" s="400"/>
      <c r="U291" s="400"/>
      <c r="V291" s="400"/>
      <c r="W291" s="400"/>
      <c r="X291" s="400"/>
      <c r="Y291" s="400"/>
      <c r="Z291" s="375"/>
      <c r="AA291" s="375"/>
    </row>
    <row r="292" spans="1:67" ht="14.25" hidden="1" customHeight="1" x14ac:dyDescent="0.25">
      <c r="A292" s="406" t="s">
        <v>108</v>
      </c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0"/>
      <c r="P292" s="400"/>
      <c r="Q292" s="400"/>
      <c r="R292" s="400"/>
      <c r="S292" s="400"/>
      <c r="T292" s="400"/>
      <c r="U292" s="400"/>
      <c r="V292" s="400"/>
      <c r="W292" s="400"/>
      <c r="X292" s="400"/>
      <c r="Y292" s="400"/>
      <c r="Z292" s="376"/>
      <c r="AA292" s="376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6">
        <v>4607091387421</v>
      </c>
      <c r="E293" s="387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7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9"/>
      <c r="Q293" s="389"/>
      <c r="R293" s="389"/>
      <c r="S293" s="387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6">
        <v>4607091387421</v>
      </c>
      <c r="E294" s="387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47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9"/>
      <c r="Q294" s="389"/>
      <c r="R294" s="389"/>
      <c r="S294" s="387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6">
        <v>4607091387452</v>
      </c>
      <c r="E295" s="387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5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9"/>
      <c r="Q295" s="389"/>
      <c r="R295" s="389"/>
      <c r="S295" s="387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6">
        <v>4607091387452</v>
      </c>
      <c r="E296" s="387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7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9"/>
      <c r="Q296" s="389"/>
      <c r="R296" s="389"/>
      <c r="S296" s="387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6">
        <v>4607091385984</v>
      </c>
      <c r="E297" s="387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48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9"/>
      <c r="Q297" s="389"/>
      <c r="R297" s="389"/>
      <c r="S297" s="387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6">
        <v>4607091387438</v>
      </c>
      <c r="E298" s="387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9"/>
      <c r="Q298" s="389"/>
      <c r="R298" s="389"/>
      <c r="S298" s="387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6">
        <v>4607091387469</v>
      </c>
      <c r="E299" s="387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45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9"/>
      <c r="Q299" s="389"/>
      <c r="R299" s="389"/>
      <c r="S299" s="387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399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1"/>
      <c r="O300" s="390" t="s">
        <v>70</v>
      </c>
      <c r="P300" s="391"/>
      <c r="Q300" s="391"/>
      <c r="R300" s="391"/>
      <c r="S300" s="391"/>
      <c r="T300" s="391"/>
      <c r="U300" s="392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400"/>
      <c r="B301" s="400"/>
      <c r="C301" s="400"/>
      <c r="D301" s="400"/>
      <c r="E301" s="400"/>
      <c r="F301" s="400"/>
      <c r="G301" s="400"/>
      <c r="H301" s="400"/>
      <c r="I301" s="400"/>
      <c r="J301" s="400"/>
      <c r="K301" s="400"/>
      <c r="L301" s="400"/>
      <c r="M301" s="400"/>
      <c r="N301" s="401"/>
      <c r="O301" s="390" t="s">
        <v>70</v>
      </c>
      <c r="P301" s="391"/>
      <c r="Q301" s="391"/>
      <c r="R301" s="391"/>
      <c r="S301" s="391"/>
      <c r="T301" s="391"/>
      <c r="U301" s="392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406" t="s">
        <v>61</v>
      </c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376"/>
      <c r="AA302" s="376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6">
        <v>4607091387292</v>
      </c>
      <c r="E303" s="387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9"/>
      <c r="Q303" s="389"/>
      <c r="R303" s="389"/>
      <c r="S303" s="387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6">
        <v>4607091387315</v>
      </c>
      <c r="E304" s="387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9"/>
      <c r="Q304" s="389"/>
      <c r="R304" s="389"/>
      <c r="S304" s="387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99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01"/>
      <c r="O305" s="390" t="s">
        <v>70</v>
      </c>
      <c r="P305" s="391"/>
      <c r="Q305" s="391"/>
      <c r="R305" s="391"/>
      <c r="S305" s="391"/>
      <c r="T305" s="391"/>
      <c r="U305" s="392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400"/>
      <c r="B306" s="400"/>
      <c r="C306" s="400"/>
      <c r="D306" s="400"/>
      <c r="E306" s="400"/>
      <c r="F306" s="400"/>
      <c r="G306" s="400"/>
      <c r="H306" s="400"/>
      <c r="I306" s="400"/>
      <c r="J306" s="400"/>
      <c r="K306" s="400"/>
      <c r="L306" s="400"/>
      <c r="M306" s="400"/>
      <c r="N306" s="401"/>
      <c r="O306" s="390" t="s">
        <v>70</v>
      </c>
      <c r="P306" s="391"/>
      <c r="Q306" s="391"/>
      <c r="R306" s="391"/>
      <c r="S306" s="391"/>
      <c r="T306" s="391"/>
      <c r="U306" s="392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02" t="s">
        <v>448</v>
      </c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0"/>
      <c r="P307" s="400"/>
      <c r="Q307" s="400"/>
      <c r="R307" s="400"/>
      <c r="S307" s="400"/>
      <c r="T307" s="400"/>
      <c r="U307" s="400"/>
      <c r="V307" s="400"/>
      <c r="W307" s="400"/>
      <c r="X307" s="400"/>
      <c r="Y307" s="400"/>
      <c r="Z307" s="375"/>
      <c r="AA307" s="375"/>
    </row>
    <row r="308" spans="1:67" ht="14.25" hidden="1" customHeight="1" x14ac:dyDescent="0.25">
      <c r="A308" s="406" t="s">
        <v>61</v>
      </c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0"/>
      <c r="P308" s="400"/>
      <c r="Q308" s="400"/>
      <c r="R308" s="400"/>
      <c r="S308" s="400"/>
      <c r="T308" s="400"/>
      <c r="U308" s="400"/>
      <c r="V308" s="400"/>
      <c r="W308" s="400"/>
      <c r="X308" s="400"/>
      <c r="Y308" s="400"/>
      <c r="Z308" s="376"/>
      <c r="AA308" s="376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6">
        <v>4607091383836</v>
      </c>
      <c r="E309" s="387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9"/>
      <c r="Q309" s="389"/>
      <c r="R309" s="389"/>
      <c r="S309" s="387"/>
      <c r="T309" s="34"/>
      <c r="U309" s="34"/>
      <c r="V309" s="35" t="s">
        <v>66</v>
      </c>
      <c r="W309" s="380">
        <v>13</v>
      </c>
      <c r="X309" s="381">
        <f>IFERROR(IF(W309="",0,CEILING((W309/$H309),1)*$H309),"")</f>
        <v>14.4</v>
      </c>
      <c r="Y309" s="36">
        <f>IFERROR(IF(X309=0,"",ROUNDUP(X309/H309,0)*0.00753),"")</f>
        <v>6.0240000000000002E-2</v>
      </c>
      <c r="Z309" s="56"/>
      <c r="AA309" s="57"/>
      <c r="AE309" s="64"/>
      <c r="BB309" s="245" t="s">
        <v>1</v>
      </c>
      <c r="BL309" s="64">
        <f>IFERROR(W309*I309/H309,"0")</f>
        <v>14.791111111111112</v>
      </c>
      <c r="BM309" s="64">
        <f>IFERROR(X309*I309/H309,"0")</f>
        <v>16.384</v>
      </c>
      <c r="BN309" s="64">
        <f>IFERROR(1/J309*(W309/H309),"0")</f>
        <v>4.6296296296296294E-2</v>
      </c>
      <c r="BO309" s="64">
        <f>IFERROR(1/J309*(X309/H309),"0")</f>
        <v>5.128205128205128E-2</v>
      </c>
    </row>
    <row r="310" spans="1:67" x14ac:dyDescent="0.2">
      <c r="A310" s="399"/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01"/>
      <c r="O310" s="390" t="s">
        <v>70</v>
      </c>
      <c r="P310" s="391"/>
      <c r="Q310" s="391"/>
      <c r="R310" s="391"/>
      <c r="S310" s="391"/>
      <c r="T310" s="391"/>
      <c r="U310" s="392"/>
      <c r="V310" s="37" t="s">
        <v>71</v>
      </c>
      <c r="W310" s="382">
        <f>IFERROR(W309/H309,"0")</f>
        <v>7.2222222222222223</v>
      </c>
      <c r="X310" s="382">
        <f>IFERROR(X309/H309,"0")</f>
        <v>8</v>
      </c>
      <c r="Y310" s="382">
        <f>IFERROR(IF(Y309="",0,Y309),"0")</f>
        <v>6.0240000000000002E-2</v>
      </c>
      <c r="Z310" s="383"/>
      <c r="AA310" s="383"/>
    </row>
    <row r="311" spans="1:67" x14ac:dyDescent="0.2">
      <c r="A311" s="400"/>
      <c r="B311" s="400"/>
      <c r="C311" s="400"/>
      <c r="D311" s="400"/>
      <c r="E311" s="400"/>
      <c r="F311" s="400"/>
      <c r="G311" s="400"/>
      <c r="H311" s="400"/>
      <c r="I311" s="400"/>
      <c r="J311" s="400"/>
      <c r="K311" s="400"/>
      <c r="L311" s="400"/>
      <c r="M311" s="400"/>
      <c r="N311" s="401"/>
      <c r="O311" s="390" t="s">
        <v>70</v>
      </c>
      <c r="P311" s="391"/>
      <c r="Q311" s="391"/>
      <c r="R311" s="391"/>
      <c r="S311" s="391"/>
      <c r="T311" s="391"/>
      <c r="U311" s="392"/>
      <c r="V311" s="37" t="s">
        <v>66</v>
      </c>
      <c r="W311" s="382">
        <f>IFERROR(SUM(W309:W309),"0")</f>
        <v>13</v>
      </c>
      <c r="X311" s="382">
        <f>IFERROR(SUM(X309:X309),"0")</f>
        <v>14.4</v>
      </c>
      <c r="Y311" s="37"/>
      <c r="Z311" s="383"/>
      <c r="AA311" s="383"/>
    </row>
    <row r="312" spans="1:67" ht="14.25" hidden="1" customHeight="1" x14ac:dyDescent="0.25">
      <c r="A312" s="406" t="s">
        <v>72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400"/>
      <c r="Z312" s="376"/>
      <c r="AA312" s="376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6">
        <v>4607091387919</v>
      </c>
      <c r="E313" s="387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4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9"/>
      <c r="Q313" s="389"/>
      <c r="R313" s="389"/>
      <c r="S313" s="387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6">
        <v>4680115883604</v>
      </c>
      <c r="E314" s="387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6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9"/>
      <c r="Q314" s="389"/>
      <c r="R314" s="389"/>
      <c r="S314" s="387"/>
      <c r="T314" s="34"/>
      <c r="U314" s="34"/>
      <c r="V314" s="35" t="s">
        <v>66</v>
      </c>
      <c r="W314" s="380">
        <v>66</v>
      </c>
      <c r="X314" s="381">
        <f>IFERROR(IF(W314="",0,CEILING((W314/$H314),1)*$H314),"")</f>
        <v>67.2</v>
      </c>
      <c r="Y314" s="36">
        <f>IFERROR(IF(X314=0,"",ROUNDUP(X314/H314,0)*0.00753),"")</f>
        <v>0.24096000000000001</v>
      </c>
      <c r="Z314" s="56"/>
      <c r="AA314" s="57"/>
      <c r="AE314" s="64"/>
      <c r="BB314" s="247" t="s">
        <v>1</v>
      </c>
      <c r="BL314" s="64">
        <f>IFERROR(W314*I314/H314,"0")</f>
        <v>74.548571428571421</v>
      </c>
      <c r="BM314" s="64">
        <f>IFERROR(X314*I314/H314,"0")</f>
        <v>75.903999999999996</v>
      </c>
      <c r="BN314" s="64">
        <f>IFERROR(1/J314*(W314/H314),"0")</f>
        <v>0.20146520146520144</v>
      </c>
      <c r="BO314" s="64">
        <f>IFERROR(1/J314*(X314/H314),"0")</f>
        <v>0.20512820512820512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6">
        <v>4680115883567</v>
      </c>
      <c r="E315" s="387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4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9"/>
      <c r="Q315" s="389"/>
      <c r="R315" s="389"/>
      <c r="S315" s="387"/>
      <c r="T315" s="34"/>
      <c r="U315" s="34"/>
      <c r="V315" s="35" t="s">
        <v>66</v>
      </c>
      <c r="W315" s="380">
        <v>25</v>
      </c>
      <c r="X315" s="381">
        <f>IFERROR(IF(W315="",0,CEILING((W315/$H315),1)*$H315),"")</f>
        <v>25.200000000000003</v>
      </c>
      <c r="Y315" s="36">
        <f>IFERROR(IF(X315=0,"",ROUNDUP(X315/H315,0)*0.00753),"")</f>
        <v>9.0359999999999996E-2</v>
      </c>
      <c r="Z315" s="56"/>
      <c r="AA315" s="57"/>
      <c r="AE315" s="64"/>
      <c r="BB315" s="248" t="s">
        <v>1</v>
      </c>
      <c r="BL315" s="64">
        <f>IFERROR(W315*I315/H315,"0")</f>
        <v>28.095238095238095</v>
      </c>
      <c r="BM315" s="64">
        <f>IFERROR(X315*I315/H315,"0")</f>
        <v>28.32</v>
      </c>
      <c r="BN315" s="64">
        <f>IFERROR(1/J315*(W315/H315),"0")</f>
        <v>7.6312576312576319E-2</v>
      </c>
      <c r="BO315" s="64">
        <f>IFERROR(1/J315*(X315/H315),"0")</f>
        <v>7.6923076923076927E-2</v>
      </c>
    </row>
    <row r="316" spans="1:67" x14ac:dyDescent="0.2">
      <c r="A316" s="399"/>
      <c r="B316" s="400"/>
      <c r="C316" s="400"/>
      <c r="D316" s="400"/>
      <c r="E316" s="400"/>
      <c r="F316" s="400"/>
      <c r="G316" s="400"/>
      <c r="H316" s="400"/>
      <c r="I316" s="400"/>
      <c r="J316" s="400"/>
      <c r="K316" s="400"/>
      <c r="L316" s="400"/>
      <c r="M316" s="400"/>
      <c r="N316" s="401"/>
      <c r="O316" s="390" t="s">
        <v>70</v>
      </c>
      <c r="P316" s="391"/>
      <c r="Q316" s="391"/>
      <c r="R316" s="391"/>
      <c r="S316" s="391"/>
      <c r="T316" s="391"/>
      <c r="U316" s="392"/>
      <c r="V316" s="37" t="s">
        <v>71</v>
      </c>
      <c r="W316" s="382">
        <f>IFERROR(W313/H313,"0")+IFERROR(W314/H314,"0")+IFERROR(W315/H315,"0")</f>
        <v>43.333333333333329</v>
      </c>
      <c r="X316" s="382">
        <f>IFERROR(X313/H313,"0")+IFERROR(X314/H314,"0")+IFERROR(X315/H315,"0")</f>
        <v>44</v>
      </c>
      <c r="Y316" s="382">
        <f>IFERROR(IF(Y313="",0,Y313),"0")+IFERROR(IF(Y314="",0,Y314),"0")+IFERROR(IF(Y315="",0,Y315),"0")</f>
        <v>0.33132</v>
      </c>
      <c r="Z316" s="383"/>
      <c r="AA316" s="383"/>
    </row>
    <row r="317" spans="1:67" x14ac:dyDescent="0.2">
      <c r="A317" s="400"/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01"/>
      <c r="O317" s="390" t="s">
        <v>70</v>
      </c>
      <c r="P317" s="391"/>
      <c r="Q317" s="391"/>
      <c r="R317" s="391"/>
      <c r="S317" s="391"/>
      <c r="T317" s="391"/>
      <c r="U317" s="392"/>
      <c r="V317" s="37" t="s">
        <v>66</v>
      </c>
      <c r="W317" s="382">
        <f>IFERROR(SUM(W313:W315),"0")</f>
        <v>91</v>
      </c>
      <c r="X317" s="382">
        <f>IFERROR(SUM(X313:X315),"0")</f>
        <v>92.4</v>
      </c>
      <c r="Y317" s="37"/>
      <c r="Z317" s="383"/>
      <c r="AA317" s="383"/>
    </row>
    <row r="318" spans="1:67" ht="14.25" hidden="1" customHeight="1" x14ac:dyDescent="0.25">
      <c r="A318" s="406" t="s">
        <v>206</v>
      </c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400"/>
      <c r="Z318" s="376"/>
      <c r="AA318" s="376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6">
        <v>4607091388831</v>
      </c>
      <c r="E319" s="387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47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9"/>
      <c r="Q319" s="389"/>
      <c r="R319" s="389"/>
      <c r="S319" s="387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99"/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1"/>
      <c r="O320" s="390" t="s">
        <v>70</v>
      </c>
      <c r="P320" s="391"/>
      <c r="Q320" s="391"/>
      <c r="R320" s="391"/>
      <c r="S320" s="391"/>
      <c r="T320" s="391"/>
      <c r="U320" s="392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400"/>
      <c r="B321" s="400"/>
      <c r="C321" s="400"/>
      <c r="D321" s="400"/>
      <c r="E321" s="400"/>
      <c r="F321" s="400"/>
      <c r="G321" s="400"/>
      <c r="H321" s="400"/>
      <c r="I321" s="400"/>
      <c r="J321" s="400"/>
      <c r="K321" s="400"/>
      <c r="L321" s="400"/>
      <c r="M321" s="400"/>
      <c r="N321" s="401"/>
      <c r="O321" s="390" t="s">
        <v>70</v>
      </c>
      <c r="P321" s="391"/>
      <c r="Q321" s="391"/>
      <c r="R321" s="391"/>
      <c r="S321" s="391"/>
      <c r="T321" s="391"/>
      <c r="U321" s="392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406" t="s">
        <v>86</v>
      </c>
      <c r="B322" s="400"/>
      <c r="C322" s="400"/>
      <c r="D322" s="400"/>
      <c r="E322" s="400"/>
      <c r="F322" s="400"/>
      <c r="G322" s="400"/>
      <c r="H322" s="400"/>
      <c r="I322" s="400"/>
      <c r="J322" s="400"/>
      <c r="K322" s="400"/>
      <c r="L322" s="400"/>
      <c r="M322" s="400"/>
      <c r="N322" s="400"/>
      <c r="O322" s="400"/>
      <c r="P322" s="400"/>
      <c r="Q322" s="400"/>
      <c r="R322" s="400"/>
      <c r="S322" s="400"/>
      <c r="T322" s="400"/>
      <c r="U322" s="400"/>
      <c r="V322" s="400"/>
      <c r="W322" s="400"/>
      <c r="X322" s="400"/>
      <c r="Y322" s="400"/>
      <c r="Z322" s="376"/>
      <c r="AA322" s="376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6">
        <v>4607091383102</v>
      </c>
      <c r="E323" s="387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6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9"/>
      <c r="Q323" s="389"/>
      <c r="R323" s="389"/>
      <c r="S323" s="387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99"/>
      <c r="B324" s="400"/>
      <c r="C324" s="400"/>
      <c r="D324" s="400"/>
      <c r="E324" s="400"/>
      <c r="F324" s="400"/>
      <c r="G324" s="400"/>
      <c r="H324" s="400"/>
      <c r="I324" s="400"/>
      <c r="J324" s="400"/>
      <c r="K324" s="400"/>
      <c r="L324" s="400"/>
      <c r="M324" s="400"/>
      <c r="N324" s="401"/>
      <c r="O324" s="390" t="s">
        <v>70</v>
      </c>
      <c r="P324" s="391"/>
      <c r="Q324" s="391"/>
      <c r="R324" s="391"/>
      <c r="S324" s="391"/>
      <c r="T324" s="391"/>
      <c r="U324" s="392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400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01"/>
      <c r="O325" s="390" t="s">
        <v>70</v>
      </c>
      <c r="P325" s="391"/>
      <c r="Q325" s="391"/>
      <c r="R325" s="391"/>
      <c r="S325" s="391"/>
      <c r="T325" s="391"/>
      <c r="U325" s="392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561" t="s">
        <v>461</v>
      </c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2"/>
      <c r="P326" s="562"/>
      <c r="Q326" s="562"/>
      <c r="R326" s="562"/>
      <c r="S326" s="562"/>
      <c r="T326" s="562"/>
      <c r="U326" s="562"/>
      <c r="V326" s="562"/>
      <c r="W326" s="562"/>
      <c r="X326" s="562"/>
      <c r="Y326" s="562"/>
      <c r="Z326" s="48"/>
      <c r="AA326" s="48"/>
    </row>
    <row r="327" spans="1:67" ht="16.5" hidden="1" customHeight="1" x14ac:dyDescent="0.25">
      <c r="A327" s="402" t="s">
        <v>462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375"/>
      <c r="AA327" s="375"/>
    </row>
    <row r="328" spans="1:67" ht="14.25" hidden="1" customHeight="1" x14ac:dyDescent="0.25">
      <c r="A328" s="406" t="s">
        <v>108</v>
      </c>
      <c r="B328" s="400"/>
      <c r="C328" s="400"/>
      <c r="D328" s="400"/>
      <c r="E328" s="400"/>
      <c r="F328" s="400"/>
      <c r="G328" s="400"/>
      <c r="H328" s="400"/>
      <c r="I328" s="400"/>
      <c r="J328" s="400"/>
      <c r="K328" s="400"/>
      <c r="L328" s="400"/>
      <c r="M328" s="400"/>
      <c r="N328" s="400"/>
      <c r="O328" s="400"/>
      <c r="P328" s="400"/>
      <c r="Q328" s="400"/>
      <c r="R328" s="400"/>
      <c r="S328" s="400"/>
      <c r="T328" s="400"/>
      <c r="U328" s="400"/>
      <c r="V328" s="400"/>
      <c r="W328" s="400"/>
      <c r="X328" s="400"/>
      <c r="Y328" s="400"/>
      <c r="Z328" s="376"/>
      <c r="AA328" s="376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6">
        <v>4680115884076</v>
      </c>
      <c r="E329" s="387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617" t="s">
        <v>465</v>
      </c>
      <c r="P329" s="389"/>
      <c r="Q329" s="389"/>
      <c r="R329" s="389"/>
      <c r="S329" s="387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6">
        <v>4680115884076</v>
      </c>
      <c r="E330" s="387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60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9"/>
      <c r="Q330" s="389"/>
      <c r="R330" s="389"/>
      <c r="S330" s="387"/>
      <c r="T330" s="34"/>
      <c r="U330" s="34"/>
      <c r="V330" s="35" t="s">
        <v>66</v>
      </c>
      <c r="W330" s="380">
        <v>1200</v>
      </c>
      <c r="X330" s="381">
        <f t="shared" si="71"/>
        <v>1200</v>
      </c>
      <c r="Y330" s="36">
        <f>IFERROR(IF(X330=0,"",ROUNDUP(X330/H330,0)*0.02175),"")</f>
        <v>1.7399999999999998</v>
      </c>
      <c r="Z330" s="56"/>
      <c r="AA330" s="57"/>
      <c r="AE330" s="64"/>
      <c r="BB330" s="252" t="s">
        <v>1</v>
      </c>
      <c r="BL330" s="64">
        <f t="shared" si="72"/>
        <v>1238.4000000000001</v>
      </c>
      <c r="BM330" s="64">
        <f t="shared" si="73"/>
        <v>1238.4000000000001</v>
      </c>
      <c r="BN330" s="64">
        <f t="shared" si="74"/>
        <v>1.6666666666666665</v>
      </c>
      <c r="BO330" s="64">
        <f t="shared" si="75"/>
        <v>1.6666666666666665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6">
        <v>4607091384130</v>
      </c>
      <c r="E331" s="387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7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9"/>
      <c r="Q331" s="389"/>
      <c r="R331" s="389"/>
      <c r="S331" s="387"/>
      <c r="T331" s="34"/>
      <c r="U331" s="34"/>
      <c r="V331" s="35" t="s">
        <v>66</v>
      </c>
      <c r="W331" s="380">
        <v>19</v>
      </c>
      <c r="X331" s="381">
        <f t="shared" si="71"/>
        <v>30</v>
      </c>
      <c r="Y331" s="36">
        <f>IFERROR(IF(X331=0,"",ROUNDUP(X331/H331,0)*0.02175),"")</f>
        <v>4.3499999999999997E-2</v>
      </c>
      <c r="Z331" s="56"/>
      <c r="AA331" s="57"/>
      <c r="AE331" s="64"/>
      <c r="BB331" s="253" t="s">
        <v>1</v>
      </c>
      <c r="BL331" s="64">
        <f t="shared" si="72"/>
        <v>19.608000000000001</v>
      </c>
      <c r="BM331" s="64">
        <f t="shared" si="73"/>
        <v>30.96</v>
      </c>
      <c r="BN331" s="64">
        <f t="shared" si="74"/>
        <v>2.6388888888888885E-2</v>
      </c>
      <c r="BO331" s="64">
        <f t="shared" si="75"/>
        <v>4.1666666666666664E-2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6">
        <v>4607091384130</v>
      </c>
      <c r="E332" s="387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58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9"/>
      <c r="Q332" s="389"/>
      <c r="R332" s="389"/>
      <c r="S332" s="387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6">
        <v>4680115884854</v>
      </c>
      <c r="E333" s="387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6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9"/>
      <c r="Q333" s="389"/>
      <c r="R333" s="389"/>
      <c r="S333" s="387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6">
        <v>4680115884854</v>
      </c>
      <c r="E334" s="387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778" t="s">
        <v>473</v>
      </c>
      <c r="P334" s="389"/>
      <c r="Q334" s="389"/>
      <c r="R334" s="389"/>
      <c r="S334" s="387"/>
      <c r="T334" s="34"/>
      <c r="U334" s="34"/>
      <c r="V334" s="35" t="s">
        <v>66</v>
      </c>
      <c r="W334" s="380">
        <v>23</v>
      </c>
      <c r="X334" s="381">
        <f t="shared" si="71"/>
        <v>30</v>
      </c>
      <c r="Y334" s="36">
        <f>IFERROR(IF(X334=0,"",ROUNDUP(X334/H334,0)*0.02175),"")</f>
        <v>4.3499999999999997E-2</v>
      </c>
      <c r="Z334" s="56"/>
      <c r="AA334" s="57"/>
      <c r="AE334" s="64"/>
      <c r="BB334" s="256" t="s">
        <v>1</v>
      </c>
      <c r="BL334" s="64">
        <f t="shared" si="72"/>
        <v>23.736000000000001</v>
      </c>
      <c r="BM334" s="64">
        <f t="shared" si="73"/>
        <v>30.96</v>
      </c>
      <c r="BN334" s="64">
        <f t="shared" si="74"/>
        <v>3.1944444444444442E-2</v>
      </c>
      <c r="BO334" s="64">
        <f t="shared" si="75"/>
        <v>4.1666666666666664E-2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6">
        <v>4607091384154</v>
      </c>
      <c r="E335" s="387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48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9"/>
      <c r="Q335" s="389"/>
      <c r="R335" s="389"/>
      <c r="S335" s="387"/>
      <c r="T335" s="34"/>
      <c r="U335" s="34"/>
      <c r="V335" s="35" t="s">
        <v>66</v>
      </c>
      <c r="W335" s="380">
        <v>10</v>
      </c>
      <c r="X335" s="381">
        <f t="shared" si="71"/>
        <v>10</v>
      </c>
      <c r="Y335" s="36">
        <f>IFERROR(IF(X335=0,"",ROUNDUP(X335/H335,0)*0.00937),"")</f>
        <v>1.874E-2</v>
      </c>
      <c r="Z335" s="56"/>
      <c r="AA335" s="57"/>
      <c r="AE335" s="64"/>
      <c r="BB335" s="257" t="s">
        <v>1</v>
      </c>
      <c r="BL335" s="64">
        <f t="shared" si="72"/>
        <v>10.42</v>
      </c>
      <c r="BM335" s="64">
        <f t="shared" si="73"/>
        <v>10.42</v>
      </c>
      <c r="BN335" s="64">
        <f t="shared" si="74"/>
        <v>1.6666666666666666E-2</v>
      </c>
      <c r="BO335" s="64">
        <f t="shared" si="75"/>
        <v>1.6666666666666666E-2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6">
        <v>4680115884922</v>
      </c>
      <c r="E336" s="387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20" t="s">
        <v>478</v>
      </c>
      <c r="P336" s="389"/>
      <c r="Q336" s="389"/>
      <c r="R336" s="389"/>
      <c r="S336" s="387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6">
        <v>4680115882638</v>
      </c>
      <c r="E337" s="387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71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9"/>
      <c r="Q337" s="389"/>
      <c r="R337" s="389"/>
      <c r="S337" s="387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400"/>
      <c r="C338" s="400"/>
      <c r="D338" s="400"/>
      <c r="E338" s="400"/>
      <c r="F338" s="400"/>
      <c r="G338" s="400"/>
      <c r="H338" s="400"/>
      <c r="I338" s="400"/>
      <c r="J338" s="400"/>
      <c r="K338" s="400"/>
      <c r="L338" s="400"/>
      <c r="M338" s="400"/>
      <c r="N338" s="401"/>
      <c r="O338" s="390" t="s">
        <v>70</v>
      </c>
      <c r="P338" s="391"/>
      <c r="Q338" s="391"/>
      <c r="R338" s="391"/>
      <c r="S338" s="391"/>
      <c r="T338" s="391"/>
      <c r="U338" s="392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84.8</v>
      </c>
      <c r="X338" s="382">
        <f>IFERROR(X329/H329,"0")+IFERROR(X330/H330,"0")+IFERROR(X331/H331,"0")+IFERROR(X332/H332,"0")+IFERROR(X333/H333,"0")+IFERROR(X334/H334,"0")+IFERROR(X335/H335,"0")+IFERROR(X336/H336,"0")+IFERROR(X337/H337,"0")</f>
        <v>86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1.8457399999999999</v>
      </c>
      <c r="Z338" s="383"/>
      <c r="AA338" s="383"/>
    </row>
    <row r="339" spans="1:67" x14ac:dyDescent="0.2">
      <c r="A339" s="400"/>
      <c r="B339" s="400"/>
      <c r="C339" s="400"/>
      <c r="D339" s="400"/>
      <c r="E339" s="400"/>
      <c r="F339" s="400"/>
      <c r="G339" s="400"/>
      <c r="H339" s="400"/>
      <c r="I339" s="400"/>
      <c r="J339" s="400"/>
      <c r="K339" s="400"/>
      <c r="L339" s="400"/>
      <c r="M339" s="400"/>
      <c r="N339" s="401"/>
      <c r="O339" s="390" t="s">
        <v>70</v>
      </c>
      <c r="P339" s="391"/>
      <c r="Q339" s="391"/>
      <c r="R339" s="391"/>
      <c r="S339" s="391"/>
      <c r="T339" s="391"/>
      <c r="U339" s="392"/>
      <c r="V339" s="37" t="s">
        <v>66</v>
      </c>
      <c r="W339" s="382">
        <f>IFERROR(SUM(W329:W337),"0")</f>
        <v>1252</v>
      </c>
      <c r="X339" s="382">
        <f>IFERROR(SUM(X329:X337),"0")</f>
        <v>1270</v>
      </c>
      <c r="Y339" s="37"/>
      <c r="Z339" s="383"/>
      <c r="AA339" s="383"/>
    </row>
    <row r="340" spans="1:67" ht="14.25" hidden="1" customHeight="1" x14ac:dyDescent="0.25">
      <c r="A340" s="406" t="s">
        <v>100</v>
      </c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0"/>
      <c r="O340" s="400"/>
      <c r="P340" s="400"/>
      <c r="Q340" s="400"/>
      <c r="R340" s="400"/>
      <c r="S340" s="400"/>
      <c r="T340" s="400"/>
      <c r="U340" s="400"/>
      <c r="V340" s="400"/>
      <c r="W340" s="400"/>
      <c r="X340" s="400"/>
      <c r="Y340" s="400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6">
        <v>4607091383980</v>
      </c>
      <c r="E341" s="387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4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9"/>
      <c r="Q341" s="389"/>
      <c r="R341" s="389"/>
      <c r="S341" s="387"/>
      <c r="T341" s="34"/>
      <c r="U341" s="34"/>
      <c r="V341" s="35" t="s">
        <v>66</v>
      </c>
      <c r="W341" s="380">
        <v>800</v>
      </c>
      <c r="X341" s="381">
        <f>IFERROR(IF(W341="",0,CEILING((W341/$H341),1)*$H341),"")</f>
        <v>810</v>
      </c>
      <c r="Y341" s="36">
        <f>IFERROR(IF(X341=0,"",ROUNDUP(X341/H341,0)*0.02175),"")</f>
        <v>1.1744999999999999</v>
      </c>
      <c r="Z341" s="56"/>
      <c r="AA341" s="57"/>
      <c r="AE341" s="64"/>
      <c r="BB341" s="260" t="s">
        <v>1</v>
      </c>
      <c r="BL341" s="64">
        <f>IFERROR(W341*I341/H341,"0")</f>
        <v>825.6</v>
      </c>
      <c r="BM341" s="64">
        <f>IFERROR(X341*I341/H341,"0")</f>
        <v>835.92000000000007</v>
      </c>
      <c r="BN341" s="64">
        <f>IFERROR(1/J341*(W341/H341),"0")</f>
        <v>1.1111111111111112</v>
      </c>
      <c r="BO341" s="64">
        <f>IFERROR(1/J341*(X341/H341),"0")</f>
        <v>1.125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6">
        <v>4680115883314</v>
      </c>
      <c r="E342" s="387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5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9"/>
      <c r="Q342" s="389"/>
      <c r="R342" s="389"/>
      <c r="S342" s="387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6">
        <v>4607091384178</v>
      </c>
      <c r="E343" s="387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5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9"/>
      <c r="Q343" s="389"/>
      <c r="R343" s="389"/>
      <c r="S343" s="387"/>
      <c r="T343" s="34"/>
      <c r="U343" s="34"/>
      <c r="V343" s="35" t="s">
        <v>66</v>
      </c>
      <c r="W343" s="380">
        <v>4</v>
      </c>
      <c r="X343" s="381">
        <f>IFERROR(IF(W343="",0,CEILING((W343/$H343),1)*$H343),"")</f>
        <v>4</v>
      </c>
      <c r="Y343" s="36">
        <f>IFERROR(IF(X343=0,"",ROUNDUP(X343/H343,0)*0.00937),"")</f>
        <v>9.3699999999999999E-3</v>
      </c>
      <c r="Z343" s="56"/>
      <c r="AA343" s="57"/>
      <c r="AE343" s="64"/>
      <c r="BB343" s="262" t="s">
        <v>1</v>
      </c>
      <c r="BL343" s="64">
        <f>IFERROR(W343*I343/H343,"0")</f>
        <v>4.24</v>
      </c>
      <c r="BM343" s="64">
        <f>IFERROR(X343*I343/H343,"0")</f>
        <v>4.24</v>
      </c>
      <c r="BN343" s="64">
        <f>IFERROR(1/J343*(W343/H343),"0")</f>
        <v>8.3333333333333332E-3</v>
      </c>
      <c r="BO343" s="64">
        <f>IFERROR(1/J343*(X343/H343),"0")</f>
        <v>8.3333333333333332E-3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6">
        <v>4680115881914</v>
      </c>
      <c r="E344" s="387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43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9"/>
      <c r="Q344" s="389"/>
      <c r="R344" s="389"/>
      <c r="S344" s="387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9"/>
      <c r="B345" s="400"/>
      <c r="C345" s="400"/>
      <c r="D345" s="400"/>
      <c r="E345" s="400"/>
      <c r="F345" s="400"/>
      <c r="G345" s="400"/>
      <c r="H345" s="400"/>
      <c r="I345" s="400"/>
      <c r="J345" s="400"/>
      <c r="K345" s="400"/>
      <c r="L345" s="400"/>
      <c r="M345" s="400"/>
      <c r="N345" s="401"/>
      <c r="O345" s="390" t="s">
        <v>70</v>
      </c>
      <c r="P345" s="391"/>
      <c r="Q345" s="391"/>
      <c r="R345" s="391"/>
      <c r="S345" s="391"/>
      <c r="T345" s="391"/>
      <c r="U345" s="392"/>
      <c r="V345" s="37" t="s">
        <v>71</v>
      </c>
      <c r="W345" s="382">
        <f>IFERROR(W341/H341,"0")+IFERROR(W342/H342,"0")+IFERROR(W343/H343,"0")+IFERROR(W344/H344,"0")</f>
        <v>54.333333333333336</v>
      </c>
      <c r="X345" s="382">
        <f>IFERROR(X341/H341,"0")+IFERROR(X342/H342,"0")+IFERROR(X343/H343,"0")+IFERROR(X344/H344,"0")</f>
        <v>55</v>
      </c>
      <c r="Y345" s="382">
        <f>IFERROR(IF(Y341="",0,Y341),"0")+IFERROR(IF(Y342="",0,Y342),"0")+IFERROR(IF(Y343="",0,Y343),"0")+IFERROR(IF(Y344="",0,Y344),"0")</f>
        <v>1.18387</v>
      </c>
      <c r="Z345" s="383"/>
      <c r="AA345" s="383"/>
    </row>
    <row r="346" spans="1:67" x14ac:dyDescent="0.2">
      <c r="A346" s="400"/>
      <c r="B346" s="400"/>
      <c r="C346" s="400"/>
      <c r="D346" s="400"/>
      <c r="E346" s="400"/>
      <c r="F346" s="400"/>
      <c r="G346" s="400"/>
      <c r="H346" s="400"/>
      <c r="I346" s="400"/>
      <c r="J346" s="400"/>
      <c r="K346" s="400"/>
      <c r="L346" s="400"/>
      <c r="M346" s="400"/>
      <c r="N346" s="401"/>
      <c r="O346" s="390" t="s">
        <v>70</v>
      </c>
      <c r="P346" s="391"/>
      <c r="Q346" s="391"/>
      <c r="R346" s="391"/>
      <c r="S346" s="391"/>
      <c r="T346" s="391"/>
      <c r="U346" s="392"/>
      <c r="V346" s="37" t="s">
        <v>66</v>
      </c>
      <c r="W346" s="382">
        <f>IFERROR(SUM(W341:W344),"0")</f>
        <v>804</v>
      </c>
      <c r="X346" s="382">
        <f>IFERROR(SUM(X341:X344),"0")</f>
        <v>814</v>
      </c>
      <c r="Y346" s="37"/>
      <c r="Z346" s="383"/>
      <c r="AA346" s="383"/>
    </row>
    <row r="347" spans="1:67" ht="14.25" hidden="1" customHeight="1" x14ac:dyDescent="0.25">
      <c r="A347" s="406" t="s">
        <v>72</v>
      </c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0"/>
      <c r="O347" s="400"/>
      <c r="P347" s="400"/>
      <c r="Q347" s="400"/>
      <c r="R347" s="400"/>
      <c r="S347" s="400"/>
      <c r="T347" s="400"/>
      <c r="U347" s="400"/>
      <c r="V347" s="400"/>
      <c r="W347" s="400"/>
      <c r="X347" s="400"/>
      <c r="Y347" s="400"/>
      <c r="Z347" s="376"/>
      <c r="AA347" s="376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6">
        <v>4607091383928</v>
      </c>
      <c r="E348" s="387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46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9"/>
      <c r="Q348" s="389"/>
      <c r="R348" s="389"/>
      <c r="S348" s="387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6">
        <v>4607091383928</v>
      </c>
      <c r="E349" s="387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658" t="s">
        <v>492</v>
      </c>
      <c r="P349" s="389"/>
      <c r="Q349" s="389"/>
      <c r="R349" s="389"/>
      <c r="S349" s="387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6">
        <v>4607091384260</v>
      </c>
      <c r="E350" s="387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72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9"/>
      <c r="Q350" s="389"/>
      <c r="R350" s="389"/>
      <c r="S350" s="387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99"/>
      <c r="B351" s="400"/>
      <c r="C351" s="400"/>
      <c r="D351" s="400"/>
      <c r="E351" s="400"/>
      <c r="F351" s="400"/>
      <c r="G351" s="400"/>
      <c r="H351" s="400"/>
      <c r="I351" s="400"/>
      <c r="J351" s="400"/>
      <c r="K351" s="400"/>
      <c r="L351" s="400"/>
      <c r="M351" s="400"/>
      <c r="N351" s="401"/>
      <c r="O351" s="390" t="s">
        <v>70</v>
      </c>
      <c r="P351" s="391"/>
      <c r="Q351" s="391"/>
      <c r="R351" s="391"/>
      <c r="S351" s="391"/>
      <c r="T351" s="391"/>
      <c r="U351" s="392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400"/>
      <c r="B352" s="400"/>
      <c r="C352" s="400"/>
      <c r="D352" s="400"/>
      <c r="E352" s="400"/>
      <c r="F352" s="400"/>
      <c r="G352" s="400"/>
      <c r="H352" s="400"/>
      <c r="I352" s="400"/>
      <c r="J352" s="400"/>
      <c r="K352" s="400"/>
      <c r="L352" s="400"/>
      <c r="M352" s="400"/>
      <c r="N352" s="401"/>
      <c r="O352" s="390" t="s">
        <v>70</v>
      </c>
      <c r="P352" s="391"/>
      <c r="Q352" s="391"/>
      <c r="R352" s="391"/>
      <c r="S352" s="391"/>
      <c r="T352" s="391"/>
      <c r="U352" s="392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406" t="s">
        <v>206</v>
      </c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0"/>
      <c r="O353" s="400"/>
      <c r="P353" s="400"/>
      <c r="Q353" s="400"/>
      <c r="R353" s="400"/>
      <c r="S353" s="400"/>
      <c r="T353" s="400"/>
      <c r="U353" s="400"/>
      <c r="V353" s="400"/>
      <c r="W353" s="400"/>
      <c r="X353" s="400"/>
      <c r="Y353" s="400"/>
      <c r="Z353" s="376"/>
      <c r="AA353" s="376"/>
    </row>
    <row r="354" spans="1:67" ht="16.5" hidden="1" customHeight="1" x14ac:dyDescent="0.25">
      <c r="A354" s="54" t="s">
        <v>495</v>
      </c>
      <c r="B354" s="54" t="s">
        <v>496</v>
      </c>
      <c r="C354" s="31">
        <v>4301060314</v>
      </c>
      <c r="D354" s="386">
        <v>4607091384673</v>
      </c>
      <c r="E354" s="387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46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9"/>
      <c r="Q354" s="389"/>
      <c r="R354" s="389"/>
      <c r="S354" s="387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399"/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1"/>
      <c r="O355" s="390" t="s">
        <v>70</v>
      </c>
      <c r="P355" s="391"/>
      <c r="Q355" s="391"/>
      <c r="R355" s="391"/>
      <c r="S355" s="391"/>
      <c r="T355" s="391"/>
      <c r="U355" s="392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hidden="1" x14ac:dyDescent="0.2">
      <c r="A356" s="400"/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1"/>
      <c r="O356" s="390" t="s">
        <v>70</v>
      </c>
      <c r="P356" s="391"/>
      <c r="Q356" s="391"/>
      <c r="R356" s="391"/>
      <c r="S356" s="391"/>
      <c r="T356" s="391"/>
      <c r="U356" s="392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hidden="1" customHeight="1" x14ac:dyDescent="0.25">
      <c r="A357" s="402" t="s">
        <v>497</v>
      </c>
      <c r="B357" s="400"/>
      <c r="C357" s="400"/>
      <c r="D357" s="400"/>
      <c r="E357" s="400"/>
      <c r="F357" s="400"/>
      <c r="G357" s="400"/>
      <c r="H357" s="400"/>
      <c r="I357" s="400"/>
      <c r="J357" s="400"/>
      <c r="K357" s="400"/>
      <c r="L357" s="400"/>
      <c r="M357" s="400"/>
      <c r="N357" s="400"/>
      <c r="O357" s="400"/>
      <c r="P357" s="400"/>
      <c r="Q357" s="400"/>
      <c r="R357" s="400"/>
      <c r="S357" s="400"/>
      <c r="T357" s="400"/>
      <c r="U357" s="400"/>
      <c r="V357" s="400"/>
      <c r="W357" s="400"/>
      <c r="X357" s="400"/>
      <c r="Y357" s="400"/>
      <c r="Z357" s="375"/>
      <c r="AA357" s="375"/>
    </row>
    <row r="358" spans="1:67" ht="14.25" hidden="1" customHeight="1" x14ac:dyDescent="0.25">
      <c r="A358" s="406" t="s">
        <v>108</v>
      </c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0"/>
      <c r="P358" s="400"/>
      <c r="Q358" s="400"/>
      <c r="R358" s="400"/>
      <c r="S358" s="400"/>
      <c r="T358" s="400"/>
      <c r="U358" s="400"/>
      <c r="V358" s="400"/>
      <c r="W358" s="400"/>
      <c r="X358" s="400"/>
      <c r="Y358" s="400"/>
      <c r="Z358" s="376"/>
      <c r="AA358" s="376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6">
        <v>4607091384185</v>
      </c>
      <c r="E359" s="387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55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9"/>
      <c r="Q359" s="389"/>
      <c r="R359" s="389"/>
      <c r="S359" s="387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6">
        <v>4607091384192</v>
      </c>
      <c r="E360" s="387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6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9"/>
      <c r="Q360" s="389"/>
      <c r="R360" s="389"/>
      <c r="S360" s="387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6">
        <v>4680115881907</v>
      </c>
      <c r="E361" s="387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57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9"/>
      <c r="Q361" s="389"/>
      <c r="R361" s="389"/>
      <c r="S361" s="387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6">
        <v>4680115883925</v>
      </c>
      <c r="E362" s="387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7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9"/>
      <c r="Q362" s="389"/>
      <c r="R362" s="389"/>
      <c r="S362" s="387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6">
        <v>4607091384680</v>
      </c>
      <c r="E363" s="387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72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9"/>
      <c r="Q363" s="389"/>
      <c r="R363" s="389"/>
      <c r="S363" s="387"/>
      <c r="T363" s="34"/>
      <c r="U363" s="34"/>
      <c r="V363" s="35" t="s">
        <v>66</v>
      </c>
      <c r="W363" s="380">
        <v>4</v>
      </c>
      <c r="X363" s="381">
        <f>IFERROR(IF(W363="",0,CEILING((W363/$H363),1)*$H363),"")</f>
        <v>4</v>
      </c>
      <c r="Y363" s="36">
        <f>IFERROR(IF(X363=0,"",ROUNDUP(X363/H363,0)*0.00937),"")</f>
        <v>9.3699999999999999E-3</v>
      </c>
      <c r="Z363" s="56"/>
      <c r="AA363" s="57"/>
      <c r="AE363" s="64"/>
      <c r="BB363" s="272" t="s">
        <v>1</v>
      </c>
      <c r="BL363" s="64">
        <f>IFERROR(W363*I363/H363,"0")</f>
        <v>4.21</v>
      </c>
      <c r="BM363" s="64">
        <f>IFERROR(X363*I363/H363,"0")</f>
        <v>4.21</v>
      </c>
      <c r="BN363" s="64">
        <f>IFERROR(1/J363*(W363/H363),"0")</f>
        <v>8.3333333333333332E-3</v>
      </c>
      <c r="BO363" s="64">
        <f>IFERROR(1/J363*(X363/H363),"0")</f>
        <v>8.3333333333333332E-3</v>
      </c>
    </row>
    <row r="364" spans="1:67" x14ac:dyDescent="0.2">
      <c r="A364" s="399"/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01"/>
      <c r="O364" s="390" t="s">
        <v>70</v>
      </c>
      <c r="P364" s="391"/>
      <c r="Q364" s="391"/>
      <c r="R364" s="391"/>
      <c r="S364" s="391"/>
      <c r="T364" s="391"/>
      <c r="U364" s="392"/>
      <c r="V364" s="37" t="s">
        <v>71</v>
      </c>
      <c r="W364" s="382">
        <f>IFERROR(W359/H359,"0")+IFERROR(W360/H360,"0")+IFERROR(W361/H361,"0")+IFERROR(W362/H362,"0")+IFERROR(W363/H363,"0")</f>
        <v>1</v>
      </c>
      <c r="X364" s="382">
        <f>IFERROR(X359/H359,"0")+IFERROR(X360/H360,"0")+IFERROR(X361/H361,"0")+IFERROR(X362/H362,"0")+IFERROR(X363/H363,"0")</f>
        <v>1</v>
      </c>
      <c r="Y364" s="382">
        <f>IFERROR(IF(Y359="",0,Y359),"0")+IFERROR(IF(Y360="",0,Y360),"0")+IFERROR(IF(Y361="",0,Y361),"0")+IFERROR(IF(Y362="",0,Y362),"0")+IFERROR(IF(Y363="",0,Y363),"0")</f>
        <v>9.3699999999999999E-3</v>
      </c>
      <c r="Z364" s="383"/>
      <c r="AA364" s="383"/>
    </row>
    <row r="365" spans="1:67" x14ac:dyDescent="0.2">
      <c r="A365" s="400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01"/>
      <c r="O365" s="390" t="s">
        <v>70</v>
      </c>
      <c r="P365" s="391"/>
      <c r="Q365" s="391"/>
      <c r="R365" s="391"/>
      <c r="S365" s="391"/>
      <c r="T365" s="391"/>
      <c r="U365" s="392"/>
      <c r="V365" s="37" t="s">
        <v>66</v>
      </c>
      <c r="W365" s="382">
        <f>IFERROR(SUM(W359:W363),"0")</f>
        <v>4</v>
      </c>
      <c r="X365" s="382">
        <f>IFERROR(SUM(X359:X363),"0")</f>
        <v>4</v>
      </c>
      <c r="Y365" s="37"/>
      <c r="Z365" s="383"/>
      <c r="AA365" s="383"/>
    </row>
    <row r="366" spans="1:67" ht="14.25" hidden="1" customHeight="1" x14ac:dyDescent="0.25">
      <c r="A366" s="406" t="s">
        <v>61</v>
      </c>
      <c r="B366" s="400"/>
      <c r="C366" s="400"/>
      <c r="D366" s="400"/>
      <c r="E366" s="400"/>
      <c r="F366" s="400"/>
      <c r="G366" s="400"/>
      <c r="H366" s="400"/>
      <c r="I366" s="400"/>
      <c r="J366" s="400"/>
      <c r="K366" s="400"/>
      <c r="L366" s="400"/>
      <c r="M366" s="400"/>
      <c r="N366" s="400"/>
      <c r="O366" s="400"/>
      <c r="P366" s="400"/>
      <c r="Q366" s="400"/>
      <c r="R366" s="400"/>
      <c r="S366" s="400"/>
      <c r="T366" s="400"/>
      <c r="U366" s="400"/>
      <c r="V366" s="400"/>
      <c r="W366" s="400"/>
      <c r="X366" s="400"/>
      <c r="Y366" s="400"/>
      <c r="Z366" s="376"/>
      <c r="AA366" s="376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6">
        <v>4607091384802</v>
      </c>
      <c r="E367" s="387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9"/>
      <c r="Q367" s="389"/>
      <c r="R367" s="389"/>
      <c r="S367" s="387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6">
        <v>4607091384826</v>
      </c>
      <c r="E368" s="387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5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9"/>
      <c r="Q368" s="389"/>
      <c r="R368" s="389"/>
      <c r="S368" s="387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399"/>
      <c r="B369" s="400"/>
      <c r="C369" s="400"/>
      <c r="D369" s="400"/>
      <c r="E369" s="400"/>
      <c r="F369" s="400"/>
      <c r="G369" s="400"/>
      <c r="H369" s="400"/>
      <c r="I369" s="400"/>
      <c r="J369" s="400"/>
      <c r="K369" s="400"/>
      <c r="L369" s="400"/>
      <c r="M369" s="400"/>
      <c r="N369" s="401"/>
      <c r="O369" s="390" t="s">
        <v>70</v>
      </c>
      <c r="P369" s="391"/>
      <c r="Q369" s="391"/>
      <c r="R369" s="391"/>
      <c r="S369" s="391"/>
      <c r="T369" s="391"/>
      <c r="U369" s="392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400"/>
      <c r="B370" s="400"/>
      <c r="C370" s="400"/>
      <c r="D370" s="400"/>
      <c r="E370" s="400"/>
      <c r="F370" s="400"/>
      <c r="G370" s="400"/>
      <c r="H370" s="400"/>
      <c r="I370" s="400"/>
      <c r="J370" s="400"/>
      <c r="K370" s="400"/>
      <c r="L370" s="400"/>
      <c r="M370" s="400"/>
      <c r="N370" s="401"/>
      <c r="O370" s="390" t="s">
        <v>70</v>
      </c>
      <c r="P370" s="391"/>
      <c r="Q370" s="391"/>
      <c r="R370" s="391"/>
      <c r="S370" s="391"/>
      <c r="T370" s="391"/>
      <c r="U370" s="392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406" t="s">
        <v>72</v>
      </c>
      <c r="B371" s="400"/>
      <c r="C371" s="400"/>
      <c r="D371" s="400"/>
      <c r="E371" s="400"/>
      <c r="F371" s="400"/>
      <c r="G371" s="400"/>
      <c r="H371" s="400"/>
      <c r="I371" s="400"/>
      <c r="J371" s="400"/>
      <c r="K371" s="400"/>
      <c r="L371" s="400"/>
      <c r="M371" s="400"/>
      <c r="N371" s="400"/>
      <c r="O371" s="400"/>
      <c r="P371" s="400"/>
      <c r="Q371" s="400"/>
      <c r="R371" s="400"/>
      <c r="S371" s="400"/>
      <c r="T371" s="400"/>
      <c r="U371" s="400"/>
      <c r="V371" s="400"/>
      <c r="W371" s="400"/>
      <c r="X371" s="400"/>
      <c r="Y371" s="400"/>
      <c r="Z371" s="376"/>
      <c r="AA371" s="376"/>
    </row>
    <row r="372" spans="1:67" ht="27" hidden="1" customHeight="1" x14ac:dyDescent="0.25">
      <c r="A372" s="54" t="s">
        <v>512</v>
      </c>
      <c r="B372" s="54" t="s">
        <v>513</v>
      </c>
      <c r="C372" s="31">
        <v>4301051303</v>
      </c>
      <c r="D372" s="386">
        <v>4607091384246</v>
      </c>
      <c r="E372" s="387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9"/>
      <c r="Q372" s="389"/>
      <c r="R372" s="389"/>
      <c r="S372" s="387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6">
        <v>4680115881976</v>
      </c>
      <c r="E373" s="387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53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9"/>
      <c r="Q373" s="389"/>
      <c r="R373" s="389"/>
      <c r="S373" s="387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6">
        <v>4607091384253</v>
      </c>
      <c r="E374" s="387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5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9"/>
      <c r="Q374" s="389"/>
      <c r="R374" s="389"/>
      <c r="S374" s="387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6">
        <v>4680115881969</v>
      </c>
      <c r="E375" s="387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9"/>
      <c r="Q375" s="389"/>
      <c r="R375" s="389"/>
      <c r="S375" s="387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99"/>
      <c r="B376" s="400"/>
      <c r="C376" s="400"/>
      <c r="D376" s="400"/>
      <c r="E376" s="400"/>
      <c r="F376" s="400"/>
      <c r="G376" s="400"/>
      <c r="H376" s="400"/>
      <c r="I376" s="400"/>
      <c r="J376" s="400"/>
      <c r="K376" s="400"/>
      <c r="L376" s="400"/>
      <c r="M376" s="400"/>
      <c r="N376" s="401"/>
      <c r="O376" s="390" t="s">
        <v>70</v>
      </c>
      <c r="P376" s="391"/>
      <c r="Q376" s="391"/>
      <c r="R376" s="391"/>
      <c r="S376" s="391"/>
      <c r="T376" s="391"/>
      <c r="U376" s="392"/>
      <c r="V376" s="37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hidden="1" x14ac:dyDescent="0.2">
      <c r="A377" s="400"/>
      <c r="B377" s="400"/>
      <c r="C377" s="400"/>
      <c r="D377" s="400"/>
      <c r="E377" s="400"/>
      <c r="F377" s="400"/>
      <c r="G377" s="400"/>
      <c r="H377" s="400"/>
      <c r="I377" s="400"/>
      <c r="J377" s="400"/>
      <c r="K377" s="400"/>
      <c r="L377" s="400"/>
      <c r="M377" s="400"/>
      <c r="N377" s="401"/>
      <c r="O377" s="390" t="s">
        <v>70</v>
      </c>
      <c r="P377" s="391"/>
      <c r="Q377" s="391"/>
      <c r="R377" s="391"/>
      <c r="S377" s="391"/>
      <c r="T377" s="391"/>
      <c r="U377" s="392"/>
      <c r="V377" s="37" t="s">
        <v>66</v>
      </c>
      <c r="W377" s="382">
        <f>IFERROR(SUM(W372:W375),"0")</f>
        <v>0</v>
      </c>
      <c r="X377" s="382">
        <f>IFERROR(SUM(X372:X375),"0")</f>
        <v>0</v>
      </c>
      <c r="Y377" s="37"/>
      <c r="Z377" s="383"/>
      <c r="AA377" s="383"/>
    </row>
    <row r="378" spans="1:67" ht="14.25" hidden="1" customHeight="1" x14ac:dyDescent="0.25">
      <c r="A378" s="406" t="s">
        <v>206</v>
      </c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0"/>
      <c r="O378" s="400"/>
      <c r="P378" s="400"/>
      <c r="Q378" s="400"/>
      <c r="R378" s="400"/>
      <c r="S378" s="400"/>
      <c r="T378" s="400"/>
      <c r="U378" s="400"/>
      <c r="V378" s="400"/>
      <c r="W378" s="400"/>
      <c r="X378" s="400"/>
      <c r="Y378" s="400"/>
      <c r="Z378" s="376"/>
      <c r="AA378" s="376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6">
        <v>4607091389357</v>
      </c>
      <c r="E379" s="387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7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9"/>
      <c r="Q379" s="389"/>
      <c r="R379" s="389"/>
      <c r="S379" s="387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399"/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01"/>
      <c r="O380" s="390" t="s">
        <v>70</v>
      </c>
      <c r="P380" s="391"/>
      <c r="Q380" s="391"/>
      <c r="R380" s="391"/>
      <c r="S380" s="391"/>
      <c r="T380" s="391"/>
      <c r="U380" s="392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400"/>
      <c r="B381" s="400"/>
      <c r="C381" s="400"/>
      <c r="D381" s="400"/>
      <c r="E381" s="400"/>
      <c r="F381" s="400"/>
      <c r="G381" s="400"/>
      <c r="H381" s="400"/>
      <c r="I381" s="400"/>
      <c r="J381" s="400"/>
      <c r="K381" s="400"/>
      <c r="L381" s="400"/>
      <c r="M381" s="400"/>
      <c r="N381" s="401"/>
      <c r="O381" s="390" t="s">
        <v>70</v>
      </c>
      <c r="P381" s="391"/>
      <c r="Q381" s="391"/>
      <c r="R381" s="391"/>
      <c r="S381" s="391"/>
      <c r="T381" s="391"/>
      <c r="U381" s="392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561" t="s">
        <v>522</v>
      </c>
      <c r="B382" s="562"/>
      <c r="C382" s="562"/>
      <c r="D382" s="562"/>
      <c r="E382" s="562"/>
      <c r="F382" s="562"/>
      <c r="G382" s="562"/>
      <c r="H382" s="562"/>
      <c r="I382" s="562"/>
      <c r="J382" s="562"/>
      <c r="K382" s="562"/>
      <c r="L382" s="562"/>
      <c r="M382" s="562"/>
      <c r="N382" s="562"/>
      <c r="O382" s="562"/>
      <c r="P382" s="562"/>
      <c r="Q382" s="562"/>
      <c r="R382" s="562"/>
      <c r="S382" s="562"/>
      <c r="T382" s="562"/>
      <c r="U382" s="562"/>
      <c r="V382" s="562"/>
      <c r="W382" s="562"/>
      <c r="X382" s="562"/>
      <c r="Y382" s="562"/>
      <c r="Z382" s="48"/>
      <c r="AA382" s="48"/>
    </row>
    <row r="383" spans="1:67" ht="16.5" hidden="1" customHeight="1" x14ac:dyDescent="0.25">
      <c r="A383" s="402" t="s">
        <v>523</v>
      </c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0"/>
      <c r="P383" s="400"/>
      <c r="Q383" s="400"/>
      <c r="R383" s="400"/>
      <c r="S383" s="400"/>
      <c r="T383" s="400"/>
      <c r="U383" s="400"/>
      <c r="V383" s="400"/>
      <c r="W383" s="400"/>
      <c r="X383" s="400"/>
      <c r="Y383" s="400"/>
      <c r="Z383" s="375"/>
      <c r="AA383" s="375"/>
    </row>
    <row r="384" spans="1:67" ht="14.25" hidden="1" customHeight="1" x14ac:dyDescent="0.25">
      <c r="A384" s="406" t="s">
        <v>108</v>
      </c>
      <c r="B384" s="400"/>
      <c r="C384" s="400"/>
      <c r="D384" s="400"/>
      <c r="E384" s="400"/>
      <c r="F384" s="400"/>
      <c r="G384" s="400"/>
      <c r="H384" s="400"/>
      <c r="I384" s="400"/>
      <c r="J384" s="400"/>
      <c r="K384" s="400"/>
      <c r="L384" s="400"/>
      <c r="M384" s="400"/>
      <c r="N384" s="400"/>
      <c r="O384" s="400"/>
      <c r="P384" s="400"/>
      <c r="Q384" s="400"/>
      <c r="R384" s="400"/>
      <c r="S384" s="400"/>
      <c r="T384" s="400"/>
      <c r="U384" s="400"/>
      <c r="V384" s="400"/>
      <c r="W384" s="400"/>
      <c r="X384" s="400"/>
      <c r="Y384" s="400"/>
      <c r="Z384" s="376"/>
      <c r="AA384" s="376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6">
        <v>4607091389708</v>
      </c>
      <c r="E385" s="387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7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9"/>
      <c r="Q385" s="389"/>
      <c r="R385" s="389"/>
      <c r="S385" s="387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6">
        <v>4607091389692</v>
      </c>
      <c r="E386" s="387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9"/>
      <c r="Q386" s="389"/>
      <c r="R386" s="389"/>
      <c r="S386" s="387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399"/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01"/>
      <c r="O387" s="390" t="s">
        <v>70</v>
      </c>
      <c r="P387" s="391"/>
      <c r="Q387" s="391"/>
      <c r="R387" s="391"/>
      <c r="S387" s="391"/>
      <c r="T387" s="391"/>
      <c r="U387" s="392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400"/>
      <c r="B388" s="400"/>
      <c r="C388" s="400"/>
      <c r="D388" s="400"/>
      <c r="E388" s="400"/>
      <c r="F388" s="400"/>
      <c r="G388" s="400"/>
      <c r="H388" s="400"/>
      <c r="I388" s="400"/>
      <c r="J388" s="400"/>
      <c r="K388" s="400"/>
      <c r="L388" s="400"/>
      <c r="M388" s="400"/>
      <c r="N388" s="401"/>
      <c r="O388" s="390" t="s">
        <v>70</v>
      </c>
      <c r="P388" s="391"/>
      <c r="Q388" s="391"/>
      <c r="R388" s="391"/>
      <c r="S388" s="391"/>
      <c r="T388" s="391"/>
      <c r="U388" s="392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406" t="s">
        <v>61</v>
      </c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0"/>
      <c r="P389" s="400"/>
      <c r="Q389" s="400"/>
      <c r="R389" s="400"/>
      <c r="S389" s="400"/>
      <c r="T389" s="400"/>
      <c r="U389" s="400"/>
      <c r="V389" s="400"/>
      <c r="W389" s="400"/>
      <c r="X389" s="400"/>
      <c r="Y389" s="400"/>
      <c r="Z389" s="376"/>
      <c r="AA389" s="376"/>
    </row>
    <row r="390" spans="1:67" ht="27" hidden="1" customHeight="1" x14ac:dyDescent="0.25">
      <c r="A390" s="54" t="s">
        <v>528</v>
      </c>
      <c r="B390" s="54" t="s">
        <v>529</v>
      </c>
      <c r="C390" s="31">
        <v>4301031177</v>
      </c>
      <c r="D390" s="386">
        <v>4607091389753</v>
      </c>
      <c r="E390" s="387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9"/>
      <c r="Q390" s="389"/>
      <c r="R390" s="389"/>
      <c r="S390" s="387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6">
        <v>4607091389760</v>
      </c>
      <c r="E391" s="387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7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9"/>
      <c r="Q391" s="389"/>
      <c r="R391" s="389"/>
      <c r="S391" s="387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hidden="1" customHeight="1" x14ac:dyDescent="0.25">
      <c r="A392" s="54" t="s">
        <v>532</v>
      </c>
      <c r="B392" s="54" t="s">
        <v>533</v>
      </c>
      <c r="C392" s="31">
        <v>4301031175</v>
      </c>
      <c r="D392" s="386">
        <v>4607091389746</v>
      </c>
      <c r="E392" s="387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4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9"/>
      <c r="Q392" s="389"/>
      <c r="R392" s="389"/>
      <c r="S392" s="387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6">
        <v>4680115882928</v>
      </c>
      <c r="E393" s="387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6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9"/>
      <c r="Q393" s="389"/>
      <c r="R393" s="389"/>
      <c r="S393" s="387"/>
      <c r="T393" s="34"/>
      <c r="U393" s="34"/>
      <c r="V393" s="35" t="s">
        <v>66</v>
      </c>
      <c r="W393" s="380">
        <v>6</v>
      </c>
      <c r="X393" s="381">
        <f t="shared" si="76"/>
        <v>6.72</v>
      </c>
      <c r="Y393" s="36">
        <f>IFERROR(IF(X393=0,"",ROUNDUP(X393/H393,0)*0.00753),"")</f>
        <v>3.0120000000000001E-2</v>
      </c>
      <c r="Z393" s="56"/>
      <c r="AA393" s="57"/>
      <c r="AE393" s="64"/>
      <c r="BB393" s="285" t="s">
        <v>1</v>
      </c>
      <c r="BL393" s="64">
        <f t="shared" si="77"/>
        <v>9.2857142857142865</v>
      </c>
      <c r="BM393" s="64">
        <f t="shared" si="78"/>
        <v>10.4</v>
      </c>
      <c r="BN393" s="64">
        <f t="shared" si="79"/>
        <v>2.2893772893772896E-2</v>
      </c>
      <c r="BO393" s="64">
        <f t="shared" si="80"/>
        <v>2.564102564102564E-2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6">
        <v>4680115883147</v>
      </c>
      <c r="E394" s="387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4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9"/>
      <c r="Q394" s="389"/>
      <c r="R394" s="389"/>
      <c r="S394" s="387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6">
        <v>4607091384338</v>
      </c>
      <c r="E395" s="387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3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9"/>
      <c r="Q395" s="389"/>
      <c r="R395" s="389"/>
      <c r="S395" s="387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6">
        <v>4680115883154</v>
      </c>
      <c r="E396" s="387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9"/>
      <c r="Q396" s="389"/>
      <c r="R396" s="389"/>
      <c r="S396" s="387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6">
        <v>4607091389524</v>
      </c>
      <c r="E397" s="387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5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9"/>
      <c r="Q397" s="389"/>
      <c r="R397" s="389"/>
      <c r="S397" s="387"/>
      <c r="T397" s="34"/>
      <c r="U397" s="34"/>
      <c r="V397" s="35" t="s">
        <v>66</v>
      </c>
      <c r="W397" s="380">
        <v>11</v>
      </c>
      <c r="X397" s="381">
        <f t="shared" si="76"/>
        <v>12.600000000000001</v>
      </c>
      <c r="Y397" s="36">
        <f t="shared" si="81"/>
        <v>3.0120000000000001E-2</v>
      </c>
      <c r="Z397" s="56"/>
      <c r="AA397" s="57"/>
      <c r="AE397" s="64"/>
      <c r="BB397" s="289" t="s">
        <v>1</v>
      </c>
      <c r="BL397" s="64">
        <f t="shared" si="77"/>
        <v>11.68095238095238</v>
      </c>
      <c r="BM397" s="64">
        <f t="shared" si="78"/>
        <v>13.38</v>
      </c>
      <c r="BN397" s="64">
        <f t="shared" si="79"/>
        <v>2.2385022385022386E-2</v>
      </c>
      <c r="BO397" s="64">
        <f t="shared" si="80"/>
        <v>2.5641025641025644E-2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6">
        <v>4680115883161</v>
      </c>
      <c r="E398" s="387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3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9"/>
      <c r="Q398" s="389"/>
      <c r="R398" s="389"/>
      <c r="S398" s="387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6">
        <v>4607091384345</v>
      </c>
      <c r="E399" s="387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48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9"/>
      <c r="Q399" s="389"/>
      <c r="R399" s="389"/>
      <c r="S399" s="387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6">
        <v>4680115883178</v>
      </c>
      <c r="E400" s="387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7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9"/>
      <c r="Q400" s="389"/>
      <c r="R400" s="389"/>
      <c r="S400" s="387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6">
        <v>4607091389531</v>
      </c>
      <c r="E401" s="387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9"/>
      <c r="Q401" s="389"/>
      <c r="R401" s="389"/>
      <c r="S401" s="387"/>
      <c r="T401" s="34"/>
      <c r="U401" s="34"/>
      <c r="V401" s="35" t="s">
        <v>66</v>
      </c>
      <c r="W401" s="380">
        <v>11</v>
      </c>
      <c r="X401" s="381">
        <f t="shared" si="76"/>
        <v>12.600000000000001</v>
      </c>
      <c r="Y401" s="36">
        <f t="shared" si="81"/>
        <v>3.0120000000000001E-2</v>
      </c>
      <c r="Z401" s="56"/>
      <c r="AA401" s="57"/>
      <c r="AE401" s="64"/>
      <c r="BB401" s="293" t="s">
        <v>1</v>
      </c>
      <c r="BL401" s="64">
        <f t="shared" si="77"/>
        <v>11.68095238095238</v>
      </c>
      <c r="BM401" s="64">
        <f t="shared" si="78"/>
        <v>13.38</v>
      </c>
      <c r="BN401" s="64">
        <f t="shared" si="79"/>
        <v>2.2385022385022386E-2</v>
      </c>
      <c r="BO401" s="64">
        <f t="shared" si="80"/>
        <v>2.5641025641025644E-2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6">
        <v>4680115883185</v>
      </c>
      <c r="E402" s="387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4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9"/>
      <c r="Q402" s="389"/>
      <c r="R402" s="389"/>
      <c r="S402" s="387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399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01"/>
      <c r="O403" s="390" t="s">
        <v>70</v>
      </c>
      <c r="P403" s="391"/>
      <c r="Q403" s="391"/>
      <c r="R403" s="391"/>
      <c r="S403" s="391"/>
      <c r="T403" s="391"/>
      <c r="U403" s="392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14.047619047619047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16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9.0359999999999996E-2</v>
      </c>
      <c r="Z403" s="383"/>
      <c r="AA403" s="383"/>
    </row>
    <row r="404" spans="1:67" x14ac:dyDescent="0.2">
      <c r="A404" s="400"/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1"/>
      <c r="O404" s="390" t="s">
        <v>70</v>
      </c>
      <c r="P404" s="391"/>
      <c r="Q404" s="391"/>
      <c r="R404" s="391"/>
      <c r="S404" s="391"/>
      <c r="T404" s="391"/>
      <c r="U404" s="392"/>
      <c r="V404" s="37" t="s">
        <v>66</v>
      </c>
      <c r="W404" s="382">
        <f>IFERROR(SUM(W390:W402),"0")</f>
        <v>28</v>
      </c>
      <c r="X404" s="382">
        <f>IFERROR(SUM(X390:X402),"0")</f>
        <v>31.92</v>
      </c>
      <c r="Y404" s="37"/>
      <c r="Z404" s="383"/>
      <c r="AA404" s="383"/>
    </row>
    <row r="405" spans="1:67" ht="14.25" hidden="1" customHeight="1" x14ac:dyDescent="0.25">
      <c r="A405" s="406" t="s">
        <v>72</v>
      </c>
      <c r="B405" s="400"/>
      <c r="C405" s="400"/>
      <c r="D405" s="400"/>
      <c r="E405" s="400"/>
      <c r="F405" s="400"/>
      <c r="G405" s="400"/>
      <c r="H405" s="400"/>
      <c r="I405" s="400"/>
      <c r="J405" s="400"/>
      <c r="K405" s="400"/>
      <c r="L405" s="400"/>
      <c r="M405" s="400"/>
      <c r="N405" s="400"/>
      <c r="O405" s="400"/>
      <c r="P405" s="400"/>
      <c r="Q405" s="400"/>
      <c r="R405" s="400"/>
      <c r="S405" s="400"/>
      <c r="T405" s="400"/>
      <c r="U405" s="400"/>
      <c r="V405" s="400"/>
      <c r="W405" s="400"/>
      <c r="X405" s="400"/>
      <c r="Y405" s="400"/>
      <c r="Z405" s="376"/>
      <c r="AA405" s="376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6">
        <v>4607091389685</v>
      </c>
      <c r="E406" s="387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61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9"/>
      <c r="Q406" s="389"/>
      <c r="R406" s="389"/>
      <c r="S406" s="387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6">
        <v>4607091389654</v>
      </c>
      <c r="E407" s="387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4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9"/>
      <c r="Q407" s="389"/>
      <c r="R407" s="389"/>
      <c r="S407" s="387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6">
        <v>4607091384352</v>
      </c>
      <c r="E408" s="387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9"/>
      <c r="Q408" s="389"/>
      <c r="R408" s="389"/>
      <c r="S408" s="387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99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01"/>
      <c r="O409" s="390" t="s">
        <v>70</v>
      </c>
      <c r="P409" s="391"/>
      <c r="Q409" s="391"/>
      <c r="R409" s="391"/>
      <c r="S409" s="391"/>
      <c r="T409" s="391"/>
      <c r="U409" s="392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400"/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01"/>
      <c r="O410" s="390" t="s">
        <v>70</v>
      </c>
      <c r="P410" s="391"/>
      <c r="Q410" s="391"/>
      <c r="R410" s="391"/>
      <c r="S410" s="391"/>
      <c r="T410" s="391"/>
      <c r="U410" s="392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406" t="s">
        <v>206</v>
      </c>
      <c r="B411" s="400"/>
      <c r="C411" s="400"/>
      <c r="D411" s="400"/>
      <c r="E411" s="400"/>
      <c r="F411" s="400"/>
      <c r="G411" s="400"/>
      <c r="H411" s="400"/>
      <c r="I411" s="400"/>
      <c r="J411" s="400"/>
      <c r="K411" s="400"/>
      <c r="L411" s="400"/>
      <c r="M411" s="400"/>
      <c r="N411" s="400"/>
      <c r="O411" s="400"/>
      <c r="P411" s="400"/>
      <c r="Q411" s="400"/>
      <c r="R411" s="400"/>
      <c r="S411" s="400"/>
      <c r="T411" s="400"/>
      <c r="U411" s="400"/>
      <c r="V411" s="400"/>
      <c r="W411" s="400"/>
      <c r="X411" s="400"/>
      <c r="Y411" s="400"/>
      <c r="Z411" s="376"/>
      <c r="AA411" s="376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6">
        <v>4680115881648</v>
      </c>
      <c r="E412" s="387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47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9"/>
      <c r="Q412" s="389"/>
      <c r="R412" s="389"/>
      <c r="S412" s="387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9"/>
      <c r="B413" s="400"/>
      <c r="C413" s="400"/>
      <c r="D413" s="400"/>
      <c r="E413" s="400"/>
      <c r="F413" s="400"/>
      <c r="G413" s="400"/>
      <c r="H413" s="400"/>
      <c r="I413" s="400"/>
      <c r="J413" s="400"/>
      <c r="K413" s="400"/>
      <c r="L413" s="400"/>
      <c r="M413" s="400"/>
      <c r="N413" s="401"/>
      <c r="O413" s="390" t="s">
        <v>70</v>
      </c>
      <c r="P413" s="391"/>
      <c r="Q413" s="391"/>
      <c r="R413" s="391"/>
      <c r="S413" s="391"/>
      <c r="T413" s="391"/>
      <c r="U413" s="392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400"/>
      <c r="B414" s="400"/>
      <c r="C414" s="400"/>
      <c r="D414" s="400"/>
      <c r="E414" s="400"/>
      <c r="F414" s="400"/>
      <c r="G414" s="400"/>
      <c r="H414" s="400"/>
      <c r="I414" s="400"/>
      <c r="J414" s="400"/>
      <c r="K414" s="400"/>
      <c r="L414" s="400"/>
      <c r="M414" s="400"/>
      <c r="N414" s="401"/>
      <c r="O414" s="390" t="s">
        <v>70</v>
      </c>
      <c r="P414" s="391"/>
      <c r="Q414" s="391"/>
      <c r="R414" s="391"/>
      <c r="S414" s="391"/>
      <c r="T414" s="391"/>
      <c r="U414" s="392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406" t="s">
        <v>86</v>
      </c>
      <c r="B415" s="400"/>
      <c r="C415" s="400"/>
      <c r="D415" s="400"/>
      <c r="E415" s="400"/>
      <c r="F415" s="400"/>
      <c r="G415" s="400"/>
      <c r="H415" s="400"/>
      <c r="I415" s="400"/>
      <c r="J415" s="400"/>
      <c r="K415" s="400"/>
      <c r="L415" s="400"/>
      <c r="M415" s="400"/>
      <c r="N415" s="400"/>
      <c r="O415" s="400"/>
      <c r="P415" s="400"/>
      <c r="Q415" s="400"/>
      <c r="R415" s="400"/>
      <c r="S415" s="400"/>
      <c r="T415" s="400"/>
      <c r="U415" s="400"/>
      <c r="V415" s="400"/>
      <c r="W415" s="400"/>
      <c r="X415" s="400"/>
      <c r="Y415" s="400"/>
      <c r="Z415" s="376"/>
      <c r="AA415" s="376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6">
        <v>4680115884335</v>
      </c>
      <c r="E416" s="387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63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9"/>
      <c r="Q416" s="389"/>
      <c r="R416" s="389"/>
      <c r="S416" s="387"/>
      <c r="T416" s="34"/>
      <c r="U416" s="34"/>
      <c r="V416" s="35" t="s">
        <v>66</v>
      </c>
      <c r="W416" s="380">
        <v>3</v>
      </c>
      <c r="X416" s="381">
        <f>IFERROR(IF(W416="",0,CEILING((W416/$H416),1)*$H416),"")</f>
        <v>3.5999999999999996</v>
      </c>
      <c r="Y416" s="36">
        <f>IFERROR(IF(X416=0,"",ROUNDUP(X416/H416,0)*0.00627),"")</f>
        <v>1.881E-2</v>
      </c>
      <c r="Z416" s="56"/>
      <c r="AA416" s="57"/>
      <c r="AE416" s="64"/>
      <c r="BB416" s="299" t="s">
        <v>1</v>
      </c>
      <c r="BL416" s="64">
        <f>IFERROR(W416*I416/H416,"0")</f>
        <v>4.5000000000000009</v>
      </c>
      <c r="BM416" s="64">
        <f>IFERROR(X416*I416/H416,"0")</f>
        <v>5.3999999999999995</v>
      </c>
      <c r="BN416" s="64">
        <f>IFERROR(1/J416*(W416/H416),"0")</f>
        <v>1.2500000000000001E-2</v>
      </c>
      <c r="BO416" s="64">
        <f>IFERROR(1/J416*(X416/H416),"0")</f>
        <v>1.4999999999999999E-2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6">
        <v>4680115884342</v>
      </c>
      <c r="E417" s="387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49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9"/>
      <c r="Q417" s="389"/>
      <c r="R417" s="389"/>
      <c r="S417" s="387"/>
      <c r="T417" s="34"/>
      <c r="U417" s="34"/>
      <c r="V417" s="35" t="s">
        <v>66</v>
      </c>
      <c r="W417" s="380">
        <v>9</v>
      </c>
      <c r="X417" s="381">
        <f>IFERROR(IF(W417="",0,CEILING((W417/$H417),1)*$H417),"")</f>
        <v>9.6</v>
      </c>
      <c r="Y417" s="36">
        <f>IFERROR(IF(X417=0,"",ROUNDUP(X417/H417,0)*0.00627),"")</f>
        <v>5.0160000000000003E-2</v>
      </c>
      <c r="Z417" s="56"/>
      <c r="AA417" s="57"/>
      <c r="AE417" s="64"/>
      <c r="BB417" s="300" t="s">
        <v>1</v>
      </c>
      <c r="BL417" s="64">
        <f>IFERROR(W417*I417/H417,"0")</f>
        <v>13.5</v>
      </c>
      <c r="BM417" s="64">
        <f>IFERROR(X417*I417/H417,"0")</f>
        <v>14.400000000000002</v>
      </c>
      <c r="BN417" s="64">
        <f>IFERROR(1/J417*(W417/H417),"0")</f>
        <v>3.7499999999999999E-2</v>
      </c>
      <c r="BO417" s="64">
        <f>IFERROR(1/J417*(X417/H417),"0")</f>
        <v>0.04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6">
        <v>4680115884113</v>
      </c>
      <c r="E418" s="387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43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9"/>
      <c r="Q418" s="389"/>
      <c r="R418" s="389"/>
      <c r="S418" s="387"/>
      <c r="T418" s="34"/>
      <c r="U418" s="34"/>
      <c r="V418" s="35" t="s">
        <v>66</v>
      </c>
      <c r="W418" s="380">
        <v>1</v>
      </c>
      <c r="X418" s="381">
        <f>IFERROR(IF(W418="",0,CEILING((W418/$H418),1)*$H418),"")</f>
        <v>1.32</v>
      </c>
      <c r="Y418" s="36">
        <f>IFERROR(IF(X418=0,"",ROUNDUP(X418/H418,0)*0.00627),"")</f>
        <v>6.2700000000000004E-3</v>
      </c>
      <c r="Z418" s="56"/>
      <c r="AA418" s="57"/>
      <c r="AE418" s="64"/>
      <c r="BB418" s="301" t="s">
        <v>1</v>
      </c>
      <c r="BL418" s="64">
        <f>IFERROR(W418*I418/H418,"0")</f>
        <v>1.4242424242424241</v>
      </c>
      <c r="BM418" s="64">
        <f>IFERROR(X418*I418/H418,"0")</f>
        <v>1.8799999999999997</v>
      </c>
      <c r="BN418" s="64">
        <f>IFERROR(1/J418*(W418/H418),"0")</f>
        <v>3.787878787878788E-3</v>
      </c>
      <c r="BO418" s="64">
        <f>IFERROR(1/J418*(X418/H418),"0")</f>
        <v>5.0000000000000001E-3</v>
      </c>
    </row>
    <row r="419" spans="1:67" x14ac:dyDescent="0.2">
      <c r="A419" s="399"/>
      <c r="B419" s="400"/>
      <c r="C419" s="400"/>
      <c r="D419" s="400"/>
      <c r="E419" s="400"/>
      <c r="F419" s="400"/>
      <c r="G419" s="400"/>
      <c r="H419" s="400"/>
      <c r="I419" s="400"/>
      <c r="J419" s="400"/>
      <c r="K419" s="400"/>
      <c r="L419" s="400"/>
      <c r="M419" s="400"/>
      <c r="N419" s="401"/>
      <c r="O419" s="390" t="s">
        <v>70</v>
      </c>
      <c r="P419" s="391"/>
      <c r="Q419" s="391"/>
      <c r="R419" s="391"/>
      <c r="S419" s="391"/>
      <c r="T419" s="391"/>
      <c r="U419" s="392"/>
      <c r="V419" s="37" t="s">
        <v>71</v>
      </c>
      <c r="W419" s="382">
        <f>IFERROR(W416/H416,"0")+IFERROR(W417/H417,"0")+IFERROR(W418/H418,"0")</f>
        <v>10.757575757575758</v>
      </c>
      <c r="X419" s="382">
        <f>IFERROR(X416/H416,"0")+IFERROR(X417/H417,"0")+IFERROR(X418/H418,"0")</f>
        <v>12</v>
      </c>
      <c r="Y419" s="382">
        <f>IFERROR(IF(Y416="",0,Y416),"0")+IFERROR(IF(Y417="",0,Y417),"0")+IFERROR(IF(Y418="",0,Y418),"0")</f>
        <v>7.5240000000000001E-2</v>
      </c>
      <c r="Z419" s="383"/>
      <c r="AA419" s="383"/>
    </row>
    <row r="420" spans="1:67" x14ac:dyDescent="0.2">
      <c r="A420" s="400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01"/>
      <c r="O420" s="390" t="s">
        <v>70</v>
      </c>
      <c r="P420" s="391"/>
      <c r="Q420" s="391"/>
      <c r="R420" s="391"/>
      <c r="S420" s="391"/>
      <c r="T420" s="391"/>
      <c r="U420" s="392"/>
      <c r="V420" s="37" t="s">
        <v>66</v>
      </c>
      <c r="W420" s="382">
        <f>IFERROR(SUM(W416:W418),"0")</f>
        <v>13</v>
      </c>
      <c r="X420" s="382">
        <f>IFERROR(SUM(X416:X418),"0")</f>
        <v>14.52</v>
      </c>
      <c r="Y420" s="37"/>
      <c r="Z420" s="383"/>
      <c r="AA420" s="383"/>
    </row>
    <row r="421" spans="1:67" ht="16.5" hidden="1" customHeight="1" x14ac:dyDescent="0.25">
      <c r="A421" s="402" t="s">
        <v>570</v>
      </c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0"/>
      <c r="P421" s="400"/>
      <c r="Q421" s="400"/>
      <c r="R421" s="400"/>
      <c r="S421" s="400"/>
      <c r="T421" s="400"/>
      <c r="U421" s="400"/>
      <c r="V421" s="400"/>
      <c r="W421" s="400"/>
      <c r="X421" s="400"/>
      <c r="Y421" s="400"/>
      <c r="Z421" s="375"/>
      <c r="AA421" s="375"/>
    </row>
    <row r="422" spans="1:67" ht="14.25" hidden="1" customHeight="1" x14ac:dyDescent="0.25">
      <c r="A422" s="406" t="s">
        <v>100</v>
      </c>
      <c r="B422" s="400"/>
      <c r="C422" s="400"/>
      <c r="D422" s="400"/>
      <c r="E422" s="400"/>
      <c r="F422" s="400"/>
      <c r="G422" s="400"/>
      <c r="H422" s="400"/>
      <c r="I422" s="400"/>
      <c r="J422" s="400"/>
      <c r="K422" s="400"/>
      <c r="L422" s="400"/>
      <c r="M422" s="400"/>
      <c r="N422" s="400"/>
      <c r="O422" s="400"/>
      <c r="P422" s="400"/>
      <c r="Q422" s="400"/>
      <c r="R422" s="400"/>
      <c r="S422" s="400"/>
      <c r="T422" s="400"/>
      <c r="U422" s="400"/>
      <c r="V422" s="400"/>
      <c r="W422" s="400"/>
      <c r="X422" s="400"/>
      <c r="Y422" s="400"/>
      <c r="Z422" s="376"/>
      <c r="AA422" s="376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6">
        <v>4607091389388</v>
      </c>
      <c r="E423" s="387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45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9"/>
      <c r="Q423" s="389"/>
      <c r="R423" s="389"/>
      <c r="S423" s="387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6">
        <v>4607091389364</v>
      </c>
      <c r="E424" s="387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61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9"/>
      <c r="Q424" s="389"/>
      <c r="R424" s="389"/>
      <c r="S424" s="387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9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01"/>
      <c r="O425" s="390" t="s">
        <v>70</v>
      </c>
      <c r="P425" s="391"/>
      <c r="Q425" s="391"/>
      <c r="R425" s="391"/>
      <c r="S425" s="391"/>
      <c r="T425" s="391"/>
      <c r="U425" s="392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400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1"/>
      <c r="O426" s="390" t="s">
        <v>70</v>
      </c>
      <c r="P426" s="391"/>
      <c r="Q426" s="391"/>
      <c r="R426" s="391"/>
      <c r="S426" s="391"/>
      <c r="T426" s="391"/>
      <c r="U426" s="392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406" t="s">
        <v>61</v>
      </c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0"/>
      <c r="P427" s="400"/>
      <c r="Q427" s="400"/>
      <c r="R427" s="400"/>
      <c r="S427" s="400"/>
      <c r="T427" s="400"/>
      <c r="U427" s="400"/>
      <c r="V427" s="400"/>
      <c r="W427" s="400"/>
      <c r="X427" s="400"/>
      <c r="Y427" s="400"/>
      <c r="Z427" s="376"/>
      <c r="AA427" s="376"/>
    </row>
    <row r="428" spans="1:67" ht="27" hidden="1" customHeight="1" x14ac:dyDescent="0.25">
      <c r="A428" s="54" t="s">
        <v>575</v>
      </c>
      <c r="B428" s="54" t="s">
        <v>576</v>
      </c>
      <c r="C428" s="31">
        <v>4301031212</v>
      </c>
      <c r="D428" s="386">
        <v>4607091389739</v>
      </c>
      <c r="E428" s="387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6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9"/>
      <c r="Q428" s="389"/>
      <c r="R428" s="389"/>
      <c r="S428" s="387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6">
        <v>4680115883048</v>
      </c>
      <c r="E429" s="387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9"/>
      <c r="Q429" s="389"/>
      <c r="R429" s="389"/>
      <c r="S429" s="387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6">
        <v>4607091389425</v>
      </c>
      <c r="E430" s="387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4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9"/>
      <c r="Q430" s="389"/>
      <c r="R430" s="389"/>
      <c r="S430" s="387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6">
        <v>4680115882911</v>
      </c>
      <c r="E431" s="387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74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9"/>
      <c r="Q431" s="389"/>
      <c r="R431" s="389"/>
      <c r="S431" s="387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6">
        <v>4680115880771</v>
      </c>
      <c r="E432" s="387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7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9"/>
      <c r="Q432" s="389"/>
      <c r="R432" s="389"/>
      <c r="S432" s="387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6">
        <v>4607091389500</v>
      </c>
      <c r="E433" s="387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4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9"/>
      <c r="Q433" s="389"/>
      <c r="R433" s="389"/>
      <c r="S433" s="387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6">
        <v>4680115881983</v>
      </c>
      <c r="E434" s="387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77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9"/>
      <c r="Q434" s="389"/>
      <c r="R434" s="389"/>
      <c r="S434" s="387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idden="1" x14ac:dyDescent="0.2">
      <c r="A435" s="399"/>
      <c r="B435" s="400"/>
      <c r="C435" s="400"/>
      <c r="D435" s="400"/>
      <c r="E435" s="400"/>
      <c r="F435" s="400"/>
      <c r="G435" s="400"/>
      <c r="H435" s="400"/>
      <c r="I435" s="400"/>
      <c r="J435" s="400"/>
      <c r="K435" s="400"/>
      <c r="L435" s="400"/>
      <c r="M435" s="400"/>
      <c r="N435" s="401"/>
      <c r="O435" s="390" t="s">
        <v>70</v>
      </c>
      <c r="P435" s="391"/>
      <c r="Q435" s="391"/>
      <c r="R435" s="391"/>
      <c r="S435" s="391"/>
      <c r="T435" s="391"/>
      <c r="U435" s="392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hidden="1" x14ac:dyDescent="0.2">
      <c r="A436" s="400"/>
      <c r="B436" s="400"/>
      <c r="C436" s="400"/>
      <c r="D436" s="400"/>
      <c r="E436" s="400"/>
      <c r="F436" s="400"/>
      <c r="G436" s="400"/>
      <c r="H436" s="400"/>
      <c r="I436" s="400"/>
      <c r="J436" s="400"/>
      <c r="K436" s="400"/>
      <c r="L436" s="400"/>
      <c r="M436" s="400"/>
      <c r="N436" s="401"/>
      <c r="O436" s="390" t="s">
        <v>70</v>
      </c>
      <c r="P436" s="391"/>
      <c r="Q436" s="391"/>
      <c r="R436" s="391"/>
      <c r="S436" s="391"/>
      <c r="T436" s="391"/>
      <c r="U436" s="392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hidden="1" customHeight="1" x14ac:dyDescent="0.25">
      <c r="A437" s="406" t="s">
        <v>86</v>
      </c>
      <c r="B437" s="400"/>
      <c r="C437" s="400"/>
      <c r="D437" s="400"/>
      <c r="E437" s="400"/>
      <c r="F437" s="400"/>
      <c r="G437" s="400"/>
      <c r="H437" s="400"/>
      <c r="I437" s="400"/>
      <c r="J437" s="400"/>
      <c r="K437" s="400"/>
      <c r="L437" s="400"/>
      <c r="M437" s="400"/>
      <c r="N437" s="400"/>
      <c r="O437" s="400"/>
      <c r="P437" s="400"/>
      <c r="Q437" s="400"/>
      <c r="R437" s="400"/>
      <c r="S437" s="400"/>
      <c r="T437" s="400"/>
      <c r="U437" s="400"/>
      <c r="V437" s="400"/>
      <c r="W437" s="400"/>
      <c r="X437" s="400"/>
      <c r="Y437" s="400"/>
      <c r="Z437" s="376"/>
      <c r="AA437" s="376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6">
        <v>4680115884359</v>
      </c>
      <c r="E438" s="387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58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9"/>
      <c r="Q438" s="389"/>
      <c r="R438" s="389"/>
      <c r="S438" s="387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6">
        <v>4680115884571</v>
      </c>
      <c r="E439" s="387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75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9"/>
      <c r="Q439" s="389"/>
      <c r="R439" s="389"/>
      <c r="S439" s="387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9"/>
      <c r="B440" s="400"/>
      <c r="C440" s="400"/>
      <c r="D440" s="400"/>
      <c r="E440" s="400"/>
      <c r="F440" s="400"/>
      <c r="G440" s="400"/>
      <c r="H440" s="400"/>
      <c r="I440" s="400"/>
      <c r="J440" s="400"/>
      <c r="K440" s="400"/>
      <c r="L440" s="400"/>
      <c r="M440" s="400"/>
      <c r="N440" s="401"/>
      <c r="O440" s="390" t="s">
        <v>70</v>
      </c>
      <c r="P440" s="391"/>
      <c r="Q440" s="391"/>
      <c r="R440" s="391"/>
      <c r="S440" s="391"/>
      <c r="T440" s="391"/>
      <c r="U440" s="392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400"/>
      <c r="B441" s="400"/>
      <c r="C441" s="400"/>
      <c r="D441" s="400"/>
      <c r="E441" s="400"/>
      <c r="F441" s="400"/>
      <c r="G441" s="400"/>
      <c r="H441" s="400"/>
      <c r="I441" s="400"/>
      <c r="J441" s="400"/>
      <c r="K441" s="400"/>
      <c r="L441" s="400"/>
      <c r="M441" s="400"/>
      <c r="N441" s="401"/>
      <c r="O441" s="390" t="s">
        <v>70</v>
      </c>
      <c r="P441" s="391"/>
      <c r="Q441" s="391"/>
      <c r="R441" s="391"/>
      <c r="S441" s="391"/>
      <c r="T441" s="391"/>
      <c r="U441" s="392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406" t="s">
        <v>593</v>
      </c>
      <c r="B442" s="400"/>
      <c r="C442" s="400"/>
      <c r="D442" s="400"/>
      <c r="E442" s="400"/>
      <c r="F442" s="400"/>
      <c r="G442" s="400"/>
      <c r="H442" s="400"/>
      <c r="I442" s="400"/>
      <c r="J442" s="400"/>
      <c r="K442" s="400"/>
      <c r="L442" s="400"/>
      <c r="M442" s="400"/>
      <c r="N442" s="400"/>
      <c r="O442" s="400"/>
      <c r="P442" s="400"/>
      <c r="Q442" s="400"/>
      <c r="R442" s="400"/>
      <c r="S442" s="400"/>
      <c r="T442" s="400"/>
      <c r="U442" s="400"/>
      <c r="V442" s="400"/>
      <c r="W442" s="400"/>
      <c r="X442" s="400"/>
      <c r="Y442" s="400"/>
      <c r="Z442" s="376"/>
      <c r="AA442" s="376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6">
        <v>4680115884564</v>
      </c>
      <c r="E443" s="387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5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9"/>
      <c r="Q443" s="389"/>
      <c r="R443" s="389"/>
      <c r="S443" s="387"/>
      <c r="T443" s="34"/>
      <c r="U443" s="34"/>
      <c r="V443" s="35" t="s">
        <v>66</v>
      </c>
      <c r="W443" s="380">
        <v>5</v>
      </c>
      <c r="X443" s="381">
        <f>IFERROR(IF(W443="",0,CEILING((W443/$H443),1)*$H443),"")</f>
        <v>6</v>
      </c>
      <c r="Y443" s="36">
        <f>IFERROR(IF(X443=0,"",ROUNDUP(X443/H443,0)*0.00627),"")</f>
        <v>1.2540000000000001E-2</v>
      </c>
      <c r="Z443" s="56"/>
      <c r="AA443" s="57"/>
      <c r="AE443" s="64"/>
      <c r="BB443" s="313" t="s">
        <v>1</v>
      </c>
      <c r="BL443" s="64">
        <f>IFERROR(W443*I443/H443,"0")</f>
        <v>6</v>
      </c>
      <c r="BM443" s="64">
        <f>IFERROR(X443*I443/H443,"0")</f>
        <v>7.2</v>
      </c>
      <c r="BN443" s="64">
        <f>IFERROR(1/J443*(W443/H443),"0")</f>
        <v>8.3333333333333332E-3</v>
      </c>
      <c r="BO443" s="64">
        <f>IFERROR(1/J443*(X443/H443),"0")</f>
        <v>0.01</v>
      </c>
    </row>
    <row r="444" spans="1:67" x14ac:dyDescent="0.2">
      <c r="A444" s="399"/>
      <c r="B444" s="400"/>
      <c r="C444" s="400"/>
      <c r="D444" s="400"/>
      <c r="E444" s="400"/>
      <c r="F444" s="400"/>
      <c r="G444" s="400"/>
      <c r="H444" s="400"/>
      <c r="I444" s="400"/>
      <c r="J444" s="400"/>
      <c r="K444" s="400"/>
      <c r="L444" s="400"/>
      <c r="M444" s="400"/>
      <c r="N444" s="401"/>
      <c r="O444" s="390" t="s">
        <v>70</v>
      </c>
      <c r="P444" s="391"/>
      <c r="Q444" s="391"/>
      <c r="R444" s="391"/>
      <c r="S444" s="391"/>
      <c r="T444" s="391"/>
      <c r="U444" s="392"/>
      <c r="V444" s="37" t="s">
        <v>71</v>
      </c>
      <c r="W444" s="382">
        <f>IFERROR(W443/H443,"0")</f>
        <v>1.6666666666666667</v>
      </c>
      <c r="X444" s="382">
        <f>IFERROR(X443/H443,"0")</f>
        <v>2</v>
      </c>
      <c r="Y444" s="382">
        <f>IFERROR(IF(Y443="",0,Y443),"0")</f>
        <v>1.2540000000000001E-2</v>
      </c>
      <c r="Z444" s="383"/>
      <c r="AA444" s="383"/>
    </row>
    <row r="445" spans="1:67" x14ac:dyDescent="0.2">
      <c r="A445" s="400"/>
      <c r="B445" s="400"/>
      <c r="C445" s="400"/>
      <c r="D445" s="400"/>
      <c r="E445" s="400"/>
      <c r="F445" s="400"/>
      <c r="G445" s="400"/>
      <c r="H445" s="400"/>
      <c r="I445" s="400"/>
      <c r="J445" s="400"/>
      <c r="K445" s="400"/>
      <c r="L445" s="400"/>
      <c r="M445" s="400"/>
      <c r="N445" s="401"/>
      <c r="O445" s="390" t="s">
        <v>70</v>
      </c>
      <c r="P445" s="391"/>
      <c r="Q445" s="391"/>
      <c r="R445" s="391"/>
      <c r="S445" s="391"/>
      <c r="T445" s="391"/>
      <c r="U445" s="392"/>
      <c r="V445" s="37" t="s">
        <v>66</v>
      </c>
      <c r="W445" s="382">
        <f>IFERROR(SUM(W443:W443),"0")</f>
        <v>5</v>
      </c>
      <c r="X445" s="382">
        <f>IFERROR(SUM(X443:X443),"0")</f>
        <v>6</v>
      </c>
      <c r="Y445" s="37"/>
      <c r="Z445" s="383"/>
      <c r="AA445" s="383"/>
    </row>
    <row r="446" spans="1:67" ht="16.5" hidden="1" customHeight="1" x14ac:dyDescent="0.25">
      <c r="A446" s="402" t="s">
        <v>596</v>
      </c>
      <c r="B446" s="400"/>
      <c r="C446" s="400"/>
      <c r="D446" s="400"/>
      <c r="E446" s="400"/>
      <c r="F446" s="400"/>
      <c r="G446" s="400"/>
      <c r="H446" s="400"/>
      <c r="I446" s="400"/>
      <c r="J446" s="400"/>
      <c r="K446" s="400"/>
      <c r="L446" s="400"/>
      <c r="M446" s="400"/>
      <c r="N446" s="400"/>
      <c r="O446" s="400"/>
      <c r="P446" s="400"/>
      <c r="Q446" s="400"/>
      <c r="R446" s="400"/>
      <c r="S446" s="400"/>
      <c r="T446" s="400"/>
      <c r="U446" s="400"/>
      <c r="V446" s="400"/>
      <c r="W446" s="400"/>
      <c r="X446" s="400"/>
      <c r="Y446" s="400"/>
      <c r="Z446" s="375"/>
      <c r="AA446" s="375"/>
    </row>
    <row r="447" spans="1:67" ht="14.25" hidden="1" customHeight="1" x14ac:dyDescent="0.25">
      <c r="A447" s="406" t="s">
        <v>61</v>
      </c>
      <c r="B447" s="400"/>
      <c r="C447" s="400"/>
      <c r="D447" s="400"/>
      <c r="E447" s="400"/>
      <c r="F447" s="400"/>
      <c r="G447" s="400"/>
      <c r="H447" s="400"/>
      <c r="I447" s="400"/>
      <c r="J447" s="400"/>
      <c r="K447" s="400"/>
      <c r="L447" s="400"/>
      <c r="M447" s="400"/>
      <c r="N447" s="400"/>
      <c r="O447" s="400"/>
      <c r="P447" s="400"/>
      <c r="Q447" s="400"/>
      <c r="R447" s="400"/>
      <c r="S447" s="400"/>
      <c r="T447" s="400"/>
      <c r="U447" s="400"/>
      <c r="V447" s="400"/>
      <c r="W447" s="400"/>
      <c r="X447" s="400"/>
      <c r="Y447" s="400"/>
      <c r="Z447" s="376"/>
      <c r="AA447" s="376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6">
        <v>4680115885189</v>
      </c>
      <c r="E448" s="387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9"/>
      <c r="Q448" s="389"/>
      <c r="R448" s="389"/>
      <c r="S448" s="387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6">
        <v>4680115885172</v>
      </c>
      <c r="E449" s="387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75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9"/>
      <c r="Q449" s="389"/>
      <c r="R449" s="389"/>
      <c r="S449" s="387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6">
        <v>4680115885110</v>
      </c>
      <c r="E450" s="387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9"/>
      <c r="Q450" s="389"/>
      <c r="R450" s="389"/>
      <c r="S450" s="387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99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1"/>
      <c r="O451" s="390" t="s">
        <v>70</v>
      </c>
      <c r="P451" s="391"/>
      <c r="Q451" s="391"/>
      <c r="R451" s="391"/>
      <c r="S451" s="391"/>
      <c r="T451" s="391"/>
      <c r="U451" s="392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400"/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01"/>
      <c r="O452" s="390" t="s">
        <v>70</v>
      </c>
      <c r="P452" s="391"/>
      <c r="Q452" s="391"/>
      <c r="R452" s="391"/>
      <c r="S452" s="391"/>
      <c r="T452" s="391"/>
      <c r="U452" s="392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02" t="s">
        <v>603</v>
      </c>
      <c r="B453" s="400"/>
      <c r="C453" s="400"/>
      <c r="D453" s="400"/>
      <c r="E453" s="400"/>
      <c r="F453" s="400"/>
      <c r="G453" s="400"/>
      <c r="H453" s="400"/>
      <c r="I453" s="400"/>
      <c r="J453" s="400"/>
      <c r="K453" s="400"/>
      <c r="L453" s="400"/>
      <c r="M453" s="400"/>
      <c r="N453" s="400"/>
      <c r="O453" s="400"/>
      <c r="P453" s="400"/>
      <c r="Q453" s="400"/>
      <c r="R453" s="400"/>
      <c r="S453" s="400"/>
      <c r="T453" s="400"/>
      <c r="U453" s="400"/>
      <c r="V453" s="400"/>
      <c r="W453" s="400"/>
      <c r="X453" s="400"/>
      <c r="Y453" s="400"/>
      <c r="Z453" s="375"/>
      <c r="AA453" s="375"/>
    </row>
    <row r="454" spans="1:67" ht="14.25" hidden="1" customHeight="1" x14ac:dyDescent="0.25">
      <c r="A454" s="406" t="s">
        <v>61</v>
      </c>
      <c r="B454" s="400"/>
      <c r="C454" s="400"/>
      <c r="D454" s="400"/>
      <c r="E454" s="400"/>
      <c r="F454" s="400"/>
      <c r="G454" s="400"/>
      <c r="H454" s="400"/>
      <c r="I454" s="400"/>
      <c r="J454" s="400"/>
      <c r="K454" s="400"/>
      <c r="L454" s="400"/>
      <c r="M454" s="400"/>
      <c r="N454" s="400"/>
      <c r="O454" s="400"/>
      <c r="P454" s="400"/>
      <c r="Q454" s="400"/>
      <c r="R454" s="400"/>
      <c r="S454" s="400"/>
      <c r="T454" s="400"/>
      <c r="U454" s="400"/>
      <c r="V454" s="400"/>
      <c r="W454" s="400"/>
      <c r="X454" s="400"/>
      <c r="Y454" s="400"/>
      <c r="Z454" s="376"/>
      <c r="AA454" s="376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6">
        <v>4680115885103</v>
      </c>
      <c r="E455" s="387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9"/>
      <c r="Q455" s="389"/>
      <c r="R455" s="389"/>
      <c r="S455" s="387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9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1"/>
      <c r="O456" s="390" t="s">
        <v>70</v>
      </c>
      <c r="P456" s="391"/>
      <c r="Q456" s="391"/>
      <c r="R456" s="391"/>
      <c r="S456" s="391"/>
      <c r="T456" s="391"/>
      <c r="U456" s="392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400"/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01"/>
      <c r="O457" s="390" t="s">
        <v>70</v>
      </c>
      <c r="P457" s="391"/>
      <c r="Q457" s="391"/>
      <c r="R457" s="391"/>
      <c r="S457" s="391"/>
      <c r="T457" s="391"/>
      <c r="U457" s="392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561" t="s">
        <v>607</v>
      </c>
      <c r="B458" s="562"/>
      <c r="C458" s="562"/>
      <c r="D458" s="562"/>
      <c r="E458" s="562"/>
      <c r="F458" s="562"/>
      <c r="G458" s="562"/>
      <c r="H458" s="562"/>
      <c r="I458" s="562"/>
      <c r="J458" s="562"/>
      <c r="K458" s="562"/>
      <c r="L458" s="562"/>
      <c r="M458" s="562"/>
      <c r="N458" s="562"/>
      <c r="O458" s="562"/>
      <c r="P458" s="562"/>
      <c r="Q458" s="562"/>
      <c r="R458" s="562"/>
      <c r="S458" s="562"/>
      <c r="T458" s="562"/>
      <c r="U458" s="562"/>
      <c r="V458" s="562"/>
      <c r="W458" s="562"/>
      <c r="X458" s="562"/>
      <c r="Y458" s="562"/>
      <c r="Z458" s="48"/>
      <c r="AA458" s="48"/>
    </row>
    <row r="459" spans="1:67" ht="16.5" hidden="1" customHeight="1" x14ac:dyDescent="0.25">
      <c r="A459" s="402" t="s">
        <v>607</v>
      </c>
      <c r="B459" s="400"/>
      <c r="C459" s="400"/>
      <c r="D459" s="400"/>
      <c r="E459" s="400"/>
      <c r="F459" s="400"/>
      <c r="G459" s="400"/>
      <c r="H459" s="400"/>
      <c r="I459" s="400"/>
      <c r="J459" s="400"/>
      <c r="K459" s="400"/>
      <c r="L459" s="400"/>
      <c r="M459" s="400"/>
      <c r="N459" s="400"/>
      <c r="O459" s="400"/>
      <c r="P459" s="400"/>
      <c r="Q459" s="400"/>
      <c r="R459" s="400"/>
      <c r="S459" s="400"/>
      <c r="T459" s="400"/>
      <c r="U459" s="400"/>
      <c r="V459" s="400"/>
      <c r="W459" s="400"/>
      <c r="X459" s="400"/>
      <c r="Y459" s="400"/>
      <c r="Z459" s="375"/>
      <c r="AA459" s="375"/>
    </row>
    <row r="460" spans="1:67" ht="14.25" hidden="1" customHeight="1" x14ac:dyDescent="0.25">
      <c r="A460" s="406" t="s">
        <v>108</v>
      </c>
      <c r="B460" s="400"/>
      <c r="C460" s="400"/>
      <c r="D460" s="400"/>
      <c r="E460" s="400"/>
      <c r="F460" s="400"/>
      <c r="G460" s="400"/>
      <c r="H460" s="400"/>
      <c r="I460" s="400"/>
      <c r="J460" s="400"/>
      <c r="K460" s="400"/>
      <c r="L460" s="400"/>
      <c r="M460" s="400"/>
      <c r="N460" s="400"/>
      <c r="O460" s="400"/>
      <c r="P460" s="400"/>
      <c r="Q460" s="400"/>
      <c r="R460" s="400"/>
      <c r="S460" s="400"/>
      <c r="T460" s="400"/>
      <c r="U460" s="400"/>
      <c r="V460" s="400"/>
      <c r="W460" s="400"/>
      <c r="X460" s="400"/>
      <c r="Y460" s="400"/>
      <c r="Z460" s="376"/>
      <c r="AA460" s="376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6">
        <v>4607091389067</v>
      </c>
      <c r="E461" s="387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9"/>
      <c r="Q461" s="389"/>
      <c r="R461" s="389"/>
      <c r="S461" s="387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6">
        <v>4680115885226</v>
      </c>
      <c r="E462" s="387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4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9"/>
      <c r="Q462" s="389"/>
      <c r="R462" s="389"/>
      <c r="S462" s="387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hidden="1" customHeight="1" x14ac:dyDescent="0.25">
      <c r="A463" s="54" t="s">
        <v>612</v>
      </c>
      <c r="B463" s="54" t="s">
        <v>613</v>
      </c>
      <c r="C463" s="31">
        <v>4301011779</v>
      </c>
      <c r="D463" s="386">
        <v>4607091383522</v>
      </c>
      <c r="E463" s="387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68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9"/>
      <c r="Q463" s="389"/>
      <c r="R463" s="389"/>
      <c r="S463" s="387"/>
      <c r="T463" s="34"/>
      <c r="U463" s="34"/>
      <c r="V463" s="35" t="s">
        <v>66</v>
      </c>
      <c r="W463" s="380">
        <v>0</v>
      </c>
      <c r="X463" s="381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6">
        <v>4607091384437</v>
      </c>
      <c r="E464" s="387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64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9"/>
      <c r="Q464" s="389"/>
      <c r="R464" s="389"/>
      <c r="S464" s="387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6">
        <v>4680115884502</v>
      </c>
      <c r="E465" s="387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4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9"/>
      <c r="Q465" s="389"/>
      <c r="R465" s="389"/>
      <c r="S465" s="387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4301011771</v>
      </c>
      <c r="D466" s="386">
        <v>4607091389104</v>
      </c>
      <c r="E466" s="387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6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9"/>
      <c r="Q466" s="389"/>
      <c r="R466" s="389"/>
      <c r="S466" s="387"/>
      <c r="T466" s="34"/>
      <c r="U466" s="34"/>
      <c r="V466" s="35" t="s">
        <v>66</v>
      </c>
      <c r="W466" s="380">
        <v>0</v>
      </c>
      <c r="X466" s="381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6">
        <v>4680115884519</v>
      </c>
      <c r="E467" s="387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5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9"/>
      <c r="Q467" s="389"/>
      <c r="R467" s="389"/>
      <c r="S467" s="387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6">
        <v>4680115880603</v>
      </c>
      <c r="E468" s="387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7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9"/>
      <c r="Q468" s="389"/>
      <c r="R468" s="389"/>
      <c r="S468" s="387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6">
        <v>4607091389999</v>
      </c>
      <c r="E469" s="387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65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9"/>
      <c r="Q469" s="389"/>
      <c r="R469" s="389"/>
      <c r="S469" s="387"/>
      <c r="T469" s="34"/>
      <c r="U469" s="34"/>
      <c r="V469" s="35" t="s">
        <v>66</v>
      </c>
      <c r="W469" s="380">
        <v>6</v>
      </c>
      <c r="X469" s="381">
        <f t="shared" si="87"/>
        <v>7.2</v>
      </c>
      <c r="Y469" s="36">
        <f>IFERROR(IF(X469=0,"",ROUNDUP(X469/H469,0)*0.00937),"")</f>
        <v>1.874E-2</v>
      </c>
      <c r="Z469" s="56"/>
      <c r="AA469" s="57"/>
      <c r="AE469" s="64"/>
      <c r="BB469" s="326" t="s">
        <v>1</v>
      </c>
      <c r="BL469" s="64">
        <f t="shared" si="89"/>
        <v>6.3999999999999995</v>
      </c>
      <c r="BM469" s="64">
        <f t="shared" si="90"/>
        <v>7.68</v>
      </c>
      <c r="BN469" s="64">
        <f t="shared" si="91"/>
        <v>1.3888888888888888E-2</v>
      </c>
      <c r="BO469" s="64">
        <f t="shared" si="92"/>
        <v>1.6666666666666666E-2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6">
        <v>4680115882782</v>
      </c>
      <c r="E470" s="387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45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9"/>
      <c r="Q470" s="389"/>
      <c r="R470" s="389"/>
      <c r="S470" s="387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6">
        <v>4607091389098</v>
      </c>
      <c r="E471" s="387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9"/>
      <c r="Q471" s="389"/>
      <c r="R471" s="389"/>
      <c r="S471" s="387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6">
        <v>4607091389982</v>
      </c>
      <c r="E472" s="387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51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9"/>
      <c r="Q472" s="389"/>
      <c r="R472" s="389"/>
      <c r="S472" s="387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400"/>
      <c r="C473" s="400"/>
      <c r="D473" s="400"/>
      <c r="E473" s="400"/>
      <c r="F473" s="400"/>
      <c r="G473" s="400"/>
      <c r="H473" s="400"/>
      <c r="I473" s="400"/>
      <c r="J473" s="400"/>
      <c r="K473" s="400"/>
      <c r="L473" s="400"/>
      <c r="M473" s="400"/>
      <c r="N473" s="401"/>
      <c r="O473" s="390" t="s">
        <v>70</v>
      </c>
      <c r="P473" s="391"/>
      <c r="Q473" s="391"/>
      <c r="R473" s="391"/>
      <c r="S473" s="391"/>
      <c r="T473" s="391"/>
      <c r="U473" s="392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1.6666666666666665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2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1.874E-2</v>
      </c>
      <c r="Z473" s="383"/>
      <c r="AA473" s="383"/>
    </row>
    <row r="474" spans="1:67" x14ac:dyDescent="0.2">
      <c r="A474" s="400"/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01"/>
      <c r="O474" s="390" t="s">
        <v>70</v>
      </c>
      <c r="P474" s="391"/>
      <c r="Q474" s="391"/>
      <c r="R474" s="391"/>
      <c r="S474" s="391"/>
      <c r="T474" s="391"/>
      <c r="U474" s="392"/>
      <c r="V474" s="37" t="s">
        <v>66</v>
      </c>
      <c r="W474" s="382">
        <f>IFERROR(SUM(W461:W472),"0")</f>
        <v>6</v>
      </c>
      <c r="X474" s="382">
        <f>IFERROR(SUM(X461:X472),"0")</f>
        <v>7.2</v>
      </c>
      <c r="Y474" s="37"/>
      <c r="Z474" s="383"/>
      <c r="AA474" s="383"/>
    </row>
    <row r="475" spans="1:67" ht="14.25" hidden="1" customHeight="1" x14ac:dyDescent="0.25">
      <c r="A475" s="406" t="s">
        <v>100</v>
      </c>
      <c r="B475" s="400"/>
      <c r="C475" s="400"/>
      <c r="D475" s="400"/>
      <c r="E475" s="400"/>
      <c r="F475" s="400"/>
      <c r="G475" s="400"/>
      <c r="H475" s="400"/>
      <c r="I475" s="400"/>
      <c r="J475" s="400"/>
      <c r="K475" s="400"/>
      <c r="L475" s="400"/>
      <c r="M475" s="400"/>
      <c r="N475" s="400"/>
      <c r="O475" s="400"/>
      <c r="P475" s="400"/>
      <c r="Q475" s="400"/>
      <c r="R475" s="400"/>
      <c r="S475" s="400"/>
      <c r="T475" s="400"/>
      <c r="U475" s="400"/>
      <c r="V475" s="400"/>
      <c r="W475" s="400"/>
      <c r="X475" s="400"/>
      <c r="Y475" s="400"/>
      <c r="Z475" s="376"/>
      <c r="AA475" s="376"/>
    </row>
    <row r="476" spans="1:67" ht="16.5" hidden="1" customHeight="1" x14ac:dyDescent="0.25">
      <c r="A476" s="54" t="s">
        <v>632</v>
      </c>
      <c r="B476" s="54" t="s">
        <v>633</v>
      </c>
      <c r="C476" s="31">
        <v>4301020222</v>
      </c>
      <c r="D476" s="386">
        <v>4607091388930</v>
      </c>
      <c r="E476" s="387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6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9"/>
      <c r="Q476" s="389"/>
      <c r="R476" s="389"/>
      <c r="S476" s="387"/>
      <c r="T476" s="34"/>
      <c r="U476" s="34"/>
      <c r="V476" s="35" t="s">
        <v>66</v>
      </c>
      <c r="W476" s="380">
        <v>0</v>
      </c>
      <c r="X476" s="381">
        <f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6">
        <v>4680115880054</v>
      </c>
      <c r="E477" s="387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9"/>
      <c r="Q477" s="389"/>
      <c r="R477" s="389"/>
      <c r="S477" s="387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hidden="1" x14ac:dyDescent="0.2">
      <c r="A478" s="399"/>
      <c r="B478" s="400"/>
      <c r="C478" s="400"/>
      <c r="D478" s="400"/>
      <c r="E478" s="400"/>
      <c r="F478" s="400"/>
      <c r="G478" s="400"/>
      <c r="H478" s="400"/>
      <c r="I478" s="400"/>
      <c r="J478" s="400"/>
      <c r="K478" s="400"/>
      <c r="L478" s="400"/>
      <c r="M478" s="400"/>
      <c r="N478" s="401"/>
      <c r="O478" s="390" t="s">
        <v>70</v>
      </c>
      <c r="P478" s="391"/>
      <c r="Q478" s="391"/>
      <c r="R478" s="391"/>
      <c r="S478" s="391"/>
      <c r="T478" s="391"/>
      <c r="U478" s="392"/>
      <c r="V478" s="37" t="s">
        <v>71</v>
      </c>
      <c r="W478" s="382">
        <f>IFERROR(W476/H476,"0")+IFERROR(W477/H477,"0")</f>
        <v>0</v>
      </c>
      <c r="X478" s="382">
        <f>IFERROR(X476/H476,"0")+IFERROR(X477/H477,"0")</f>
        <v>0</v>
      </c>
      <c r="Y478" s="382">
        <f>IFERROR(IF(Y476="",0,Y476),"0")+IFERROR(IF(Y477="",0,Y477),"0")</f>
        <v>0</v>
      </c>
      <c r="Z478" s="383"/>
      <c r="AA478" s="383"/>
    </row>
    <row r="479" spans="1:67" hidden="1" x14ac:dyDescent="0.2">
      <c r="A479" s="400"/>
      <c r="B479" s="400"/>
      <c r="C479" s="400"/>
      <c r="D479" s="400"/>
      <c r="E479" s="400"/>
      <c r="F479" s="400"/>
      <c r="G479" s="400"/>
      <c r="H479" s="400"/>
      <c r="I479" s="400"/>
      <c r="J479" s="400"/>
      <c r="K479" s="400"/>
      <c r="L479" s="400"/>
      <c r="M479" s="400"/>
      <c r="N479" s="401"/>
      <c r="O479" s="390" t="s">
        <v>70</v>
      </c>
      <c r="P479" s="391"/>
      <c r="Q479" s="391"/>
      <c r="R479" s="391"/>
      <c r="S479" s="391"/>
      <c r="T479" s="391"/>
      <c r="U479" s="392"/>
      <c r="V479" s="37" t="s">
        <v>66</v>
      </c>
      <c r="W479" s="382">
        <f>IFERROR(SUM(W476:W477),"0")</f>
        <v>0</v>
      </c>
      <c r="X479" s="382">
        <f>IFERROR(SUM(X476:X477),"0")</f>
        <v>0</v>
      </c>
      <c r="Y479" s="37"/>
      <c r="Z479" s="383"/>
      <c r="AA479" s="383"/>
    </row>
    <row r="480" spans="1:67" ht="14.25" hidden="1" customHeight="1" x14ac:dyDescent="0.25">
      <c r="A480" s="406" t="s">
        <v>61</v>
      </c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0"/>
      <c r="P480" s="400"/>
      <c r="Q480" s="400"/>
      <c r="R480" s="400"/>
      <c r="S480" s="400"/>
      <c r="T480" s="400"/>
      <c r="U480" s="400"/>
      <c r="V480" s="400"/>
      <c r="W480" s="400"/>
      <c r="X480" s="400"/>
      <c r="Y480" s="400"/>
      <c r="Z480" s="376"/>
      <c r="AA480" s="376"/>
    </row>
    <row r="481" spans="1:67" ht="27" hidden="1" customHeight="1" x14ac:dyDescent="0.25">
      <c r="A481" s="54" t="s">
        <v>636</v>
      </c>
      <c r="B481" s="54" t="s">
        <v>637</v>
      </c>
      <c r="C481" s="31">
        <v>4301031252</v>
      </c>
      <c r="D481" s="386">
        <v>4680115883116</v>
      </c>
      <c r="E481" s="387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9"/>
      <c r="Q481" s="389"/>
      <c r="R481" s="389"/>
      <c r="S481" s="387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4301031248</v>
      </c>
      <c r="D482" s="386">
        <v>4680115883093</v>
      </c>
      <c r="E482" s="387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7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9"/>
      <c r="Q482" s="389"/>
      <c r="R482" s="389"/>
      <c r="S482" s="387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4301031250</v>
      </c>
      <c r="D483" s="386">
        <v>4680115883109</v>
      </c>
      <c r="E483" s="387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4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9"/>
      <c r="Q483" s="389"/>
      <c r="R483" s="389"/>
      <c r="S483" s="387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6">
        <v>4680115882072</v>
      </c>
      <c r="E484" s="387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4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9"/>
      <c r="Q484" s="389"/>
      <c r="R484" s="389"/>
      <c r="S484" s="387"/>
      <c r="T484" s="34"/>
      <c r="U484" s="34"/>
      <c r="V484" s="35" t="s">
        <v>66</v>
      </c>
      <c r="W484" s="380">
        <v>21</v>
      </c>
      <c r="X484" s="381">
        <f t="shared" si="93"/>
        <v>21.6</v>
      </c>
      <c r="Y484" s="36">
        <f>IFERROR(IF(X484=0,"",ROUNDUP(X484/H484,0)*0.00937),"")</f>
        <v>5.6219999999999999E-2</v>
      </c>
      <c r="Z484" s="56"/>
      <c r="AA484" s="57"/>
      <c r="AE484" s="64"/>
      <c r="BB484" s="335" t="s">
        <v>1</v>
      </c>
      <c r="BL484" s="64">
        <f t="shared" si="94"/>
        <v>22.4</v>
      </c>
      <c r="BM484" s="64">
        <f t="shared" si="95"/>
        <v>23.04</v>
      </c>
      <c r="BN484" s="64">
        <f t="shared" si="96"/>
        <v>4.8611111111111105E-2</v>
      </c>
      <c r="BO484" s="64">
        <f t="shared" si="97"/>
        <v>0.05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6">
        <v>4680115882102</v>
      </c>
      <c r="E485" s="387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9"/>
      <c r="Q485" s="389"/>
      <c r="R485" s="389"/>
      <c r="S485" s="387"/>
      <c r="T485" s="34"/>
      <c r="U485" s="34"/>
      <c r="V485" s="35" t="s">
        <v>66</v>
      </c>
      <c r="W485" s="380">
        <v>30</v>
      </c>
      <c r="X485" s="381">
        <f t="shared" si="93"/>
        <v>32.4</v>
      </c>
      <c r="Y485" s="36">
        <f>IFERROR(IF(X485=0,"",ROUNDUP(X485/H485,0)*0.00937),"")</f>
        <v>8.4330000000000002E-2</v>
      </c>
      <c r="Z485" s="56"/>
      <c r="AA485" s="57"/>
      <c r="AE485" s="64"/>
      <c r="BB485" s="336" t="s">
        <v>1</v>
      </c>
      <c r="BL485" s="64">
        <f t="shared" si="94"/>
        <v>31.75</v>
      </c>
      <c r="BM485" s="64">
        <f t="shared" si="95"/>
        <v>34.29</v>
      </c>
      <c r="BN485" s="64">
        <f t="shared" si="96"/>
        <v>6.9444444444444448E-2</v>
      </c>
      <c r="BO485" s="64">
        <f t="shared" si="97"/>
        <v>7.4999999999999997E-2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6">
        <v>4680115882096</v>
      </c>
      <c r="E486" s="387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4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9"/>
      <c r="Q486" s="389"/>
      <c r="R486" s="389"/>
      <c r="S486" s="387"/>
      <c r="T486" s="34"/>
      <c r="U486" s="34"/>
      <c r="V486" s="35" t="s">
        <v>66</v>
      </c>
      <c r="W486" s="380">
        <v>18</v>
      </c>
      <c r="X486" s="381">
        <f t="shared" si="93"/>
        <v>18</v>
      </c>
      <c r="Y486" s="36">
        <f>IFERROR(IF(X486=0,"",ROUNDUP(X486/H486,0)*0.00937),"")</f>
        <v>4.6850000000000003E-2</v>
      </c>
      <c r="Z486" s="56"/>
      <c r="AA486" s="57"/>
      <c r="AE486" s="64"/>
      <c r="BB486" s="337" t="s">
        <v>1</v>
      </c>
      <c r="BL486" s="64">
        <f t="shared" si="94"/>
        <v>19.05</v>
      </c>
      <c r="BM486" s="64">
        <f t="shared" si="95"/>
        <v>19.05</v>
      </c>
      <c r="BN486" s="64">
        <f t="shared" si="96"/>
        <v>4.1666666666666664E-2</v>
      </c>
      <c r="BO486" s="64">
        <f t="shared" si="97"/>
        <v>4.1666666666666664E-2</v>
      </c>
    </row>
    <row r="487" spans="1:67" x14ac:dyDescent="0.2">
      <c r="A487" s="399"/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01"/>
      <c r="O487" s="390" t="s">
        <v>70</v>
      </c>
      <c r="P487" s="391"/>
      <c r="Q487" s="391"/>
      <c r="R487" s="391"/>
      <c r="S487" s="391"/>
      <c r="T487" s="391"/>
      <c r="U487" s="392"/>
      <c r="V487" s="37" t="s">
        <v>71</v>
      </c>
      <c r="W487" s="382">
        <f>IFERROR(W481/H481,"0")+IFERROR(W482/H482,"0")+IFERROR(W483/H483,"0")+IFERROR(W484/H484,"0")+IFERROR(W485/H485,"0")+IFERROR(W486/H486,"0")</f>
        <v>19.166666666666668</v>
      </c>
      <c r="X487" s="382">
        <f>IFERROR(X481/H481,"0")+IFERROR(X482/H482,"0")+IFERROR(X483/H483,"0")+IFERROR(X484/H484,"0")+IFERROR(X485/H485,"0")+IFERROR(X486/H486,"0")</f>
        <v>20</v>
      </c>
      <c r="Y487" s="382">
        <f>IFERROR(IF(Y481="",0,Y481),"0")+IFERROR(IF(Y482="",0,Y482),"0")+IFERROR(IF(Y483="",0,Y483),"0")+IFERROR(IF(Y484="",0,Y484),"0")+IFERROR(IF(Y485="",0,Y485),"0")+IFERROR(IF(Y486="",0,Y486),"0")</f>
        <v>0.18740000000000001</v>
      </c>
      <c r="Z487" s="383"/>
      <c r="AA487" s="383"/>
    </row>
    <row r="488" spans="1:67" x14ac:dyDescent="0.2">
      <c r="A488" s="400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01"/>
      <c r="O488" s="390" t="s">
        <v>70</v>
      </c>
      <c r="P488" s="391"/>
      <c r="Q488" s="391"/>
      <c r="R488" s="391"/>
      <c r="S488" s="391"/>
      <c r="T488" s="391"/>
      <c r="U488" s="392"/>
      <c r="V488" s="37" t="s">
        <v>66</v>
      </c>
      <c r="W488" s="382">
        <f>IFERROR(SUM(W481:W486),"0")</f>
        <v>69</v>
      </c>
      <c r="X488" s="382">
        <f>IFERROR(SUM(X481:X486),"0")</f>
        <v>72</v>
      </c>
      <c r="Y488" s="37"/>
      <c r="Z488" s="383"/>
      <c r="AA488" s="383"/>
    </row>
    <row r="489" spans="1:67" ht="14.25" hidden="1" customHeight="1" x14ac:dyDescent="0.25">
      <c r="A489" s="406" t="s">
        <v>72</v>
      </c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0"/>
      <c r="P489" s="400"/>
      <c r="Q489" s="400"/>
      <c r="R489" s="400"/>
      <c r="S489" s="400"/>
      <c r="T489" s="400"/>
      <c r="U489" s="400"/>
      <c r="V489" s="400"/>
      <c r="W489" s="400"/>
      <c r="X489" s="400"/>
      <c r="Y489" s="400"/>
      <c r="Z489" s="376"/>
      <c r="AA489" s="376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6">
        <v>4607091383409</v>
      </c>
      <c r="E490" s="387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49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9"/>
      <c r="Q490" s="389"/>
      <c r="R490" s="389"/>
      <c r="S490" s="387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6">
        <v>4607091383416</v>
      </c>
      <c r="E491" s="387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9"/>
      <c r="Q491" s="389"/>
      <c r="R491" s="389"/>
      <c r="S491" s="387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6">
        <v>4680115883536</v>
      </c>
      <c r="E492" s="387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6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9"/>
      <c r="Q492" s="389"/>
      <c r="R492" s="389"/>
      <c r="S492" s="387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399"/>
      <c r="B493" s="400"/>
      <c r="C493" s="400"/>
      <c r="D493" s="400"/>
      <c r="E493" s="400"/>
      <c r="F493" s="400"/>
      <c r="G493" s="400"/>
      <c r="H493" s="400"/>
      <c r="I493" s="400"/>
      <c r="J493" s="400"/>
      <c r="K493" s="400"/>
      <c r="L493" s="400"/>
      <c r="M493" s="400"/>
      <c r="N493" s="401"/>
      <c r="O493" s="390" t="s">
        <v>70</v>
      </c>
      <c r="P493" s="391"/>
      <c r="Q493" s="391"/>
      <c r="R493" s="391"/>
      <c r="S493" s="391"/>
      <c r="T493" s="391"/>
      <c r="U493" s="392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400"/>
      <c r="B494" s="400"/>
      <c r="C494" s="400"/>
      <c r="D494" s="400"/>
      <c r="E494" s="400"/>
      <c r="F494" s="400"/>
      <c r="G494" s="400"/>
      <c r="H494" s="400"/>
      <c r="I494" s="400"/>
      <c r="J494" s="400"/>
      <c r="K494" s="400"/>
      <c r="L494" s="400"/>
      <c r="M494" s="400"/>
      <c r="N494" s="401"/>
      <c r="O494" s="390" t="s">
        <v>70</v>
      </c>
      <c r="P494" s="391"/>
      <c r="Q494" s="391"/>
      <c r="R494" s="391"/>
      <c r="S494" s="391"/>
      <c r="T494" s="391"/>
      <c r="U494" s="392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406" t="s">
        <v>206</v>
      </c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0"/>
      <c r="P495" s="400"/>
      <c r="Q495" s="400"/>
      <c r="R495" s="400"/>
      <c r="S495" s="400"/>
      <c r="T495" s="400"/>
      <c r="U495" s="400"/>
      <c r="V495" s="400"/>
      <c r="W495" s="400"/>
      <c r="X495" s="400"/>
      <c r="Y495" s="400"/>
      <c r="Z495" s="376"/>
      <c r="AA495" s="376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6">
        <v>4680115885035</v>
      </c>
      <c r="E496" s="387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5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9"/>
      <c r="Q496" s="389"/>
      <c r="R496" s="389"/>
      <c r="S496" s="387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399"/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1"/>
      <c r="O497" s="390" t="s">
        <v>70</v>
      </c>
      <c r="P497" s="391"/>
      <c r="Q497" s="391"/>
      <c r="R497" s="391"/>
      <c r="S497" s="391"/>
      <c r="T497" s="391"/>
      <c r="U497" s="392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400"/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1"/>
      <c r="O498" s="390" t="s">
        <v>70</v>
      </c>
      <c r="P498" s="391"/>
      <c r="Q498" s="391"/>
      <c r="R498" s="391"/>
      <c r="S498" s="391"/>
      <c r="T498" s="391"/>
      <c r="U498" s="392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561" t="s">
        <v>656</v>
      </c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2"/>
      <c r="P499" s="562"/>
      <c r="Q499" s="562"/>
      <c r="R499" s="562"/>
      <c r="S499" s="562"/>
      <c r="T499" s="562"/>
      <c r="U499" s="562"/>
      <c r="V499" s="562"/>
      <c r="W499" s="562"/>
      <c r="X499" s="562"/>
      <c r="Y499" s="562"/>
      <c r="Z499" s="48"/>
      <c r="AA499" s="48"/>
    </row>
    <row r="500" spans="1:67" ht="16.5" hidden="1" customHeight="1" x14ac:dyDescent="0.25">
      <c r="A500" s="402" t="s">
        <v>657</v>
      </c>
      <c r="B500" s="400"/>
      <c r="C500" s="400"/>
      <c r="D500" s="400"/>
      <c r="E500" s="400"/>
      <c r="F500" s="400"/>
      <c r="G500" s="400"/>
      <c r="H500" s="400"/>
      <c r="I500" s="400"/>
      <c r="J500" s="400"/>
      <c r="K500" s="400"/>
      <c r="L500" s="400"/>
      <c r="M500" s="400"/>
      <c r="N500" s="400"/>
      <c r="O500" s="400"/>
      <c r="P500" s="400"/>
      <c r="Q500" s="400"/>
      <c r="R500" s="400"/>
      <c r="S500" s="400"/>
      <c r="T500" s="400"/>
      <c r="U500" s="400"/>
      <c r="V500" s="400"/>
      <c r="W500" s="400"/>
      <c r="X500" s="400"/>
      <c r="Y500" s="400"/>
      <c r="Z500" s="375"/>
      <c r="AA500" s="375"/>
    </row>
    <row r="501" spans="1:67" ht="14.25" hidden="1" customHeight="1" x14ac:dyDescent="0.25">
      <c r="A501" s="406" t="s">
        <v>108</v>
      </c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0"/>
      <c r="P501" s="400"/>
      <c r="Q501" s="400"/>
      <c r="R501" s="400"/>
      <c r="S501" s="400"/>
      <c r="T501" s="400"/>
      <c r="U501" s="400"/>
      <c r="V501" s="400"/>
      <c r="W501" s="400"/>
      <c r="X501" s="400"/>
      <c r="Y501" s="400"/>
      <c r="Z501" s="376"/>
      <c r="AA501" s="376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6">
        <v>4640242181189</v>
      </c>
      <c r="E502" s="387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717" t="s">
        <v>660</v>
      </c>
      <c r="P502" s="389"/>
      <c r="Q502" s="389"/>
      <c r="R502" s="389"/>
      <c r="S502" s="387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6">
        <v>4640242181172</v>
      </c>
      <c r="E503" s="387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613" t="s">
        <v>663</v>
      </c>
      <c r="P503" s="389"/>
      <c r="Q503" s="389"/>
      <c r="R503" s="389"/>
      <c r="S503" s="387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6">
        <v>4640242181011</v>
      </c>
      <c r="E504" s="387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450" t="s">
        <v>666</v>
      </c>
      <c r="P504" s="389"/>
      <c r="Q504" s="389"/>
      <c r="R504" s="389"/>
      <c r="S504" s="387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6">
        <v>4640242180045</v>
      </c>
      <c r="E505" s="387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779" t="s">
        <v>669</v>
      </c>
      <c r="P505" s="389"/>
      <c r="Q505" s="389"/>
      <c r="R505" s="389"/>
      <c r="S505" s="387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6">
        <v>4640242180441</v>
      </c>
      <c r="E506" s="387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547" t="s">
        <v>672</v>
      </c>
      <c r="P506" s="389"/>
      <c r="Q506" s="389"/>
      <c r="R506" s="389"/>
      <c r="S506" s="387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6">
        <v>4640242180601</v>
      </c>
      <c r="E507" s="387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721" t="s">
        <v>675</v>
      </c>
      <c r="P507" s="389"/>
      <c r="Q507" s="389"/>
      <c r="R507" s="389"/>
      <c r="S507" s="387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6">
        <v>4640242180564</v>
      </c>
      <c r="E508" s="387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715" t="s">
        <v>678</v>
      </c>
      <c r="P508" s="389"/>
      <c r="Q508" s="389"/>
      <c r="R508" s="389"/>
      <c r="S508" s="387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6">
        <v>4640242180922</v>
      </c>
      <c r="E509" s="387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405" t="s">
        <v>681</v>
      </c>
      <c r="P509" s="389"/>
      <c r="Q509" s="389"/>
      <c r="R509" s="389"/>
      <c r="S509" s="387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6">
        <v>4640242180038</v>
      </c>
      <c r="E510" s="387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542" t="s">
        <v>684</v>
      </c>
      <c r="P510" s="389"/>
      <c r="Q510" s="389"/>
      <c r="R510" s="389"/>
      <c r="S510" s="387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399"/>
      <c r="B511" s="400"/>
      <c r="C511" s="400"/>
      <c r="D511" s="400"/>
      <c r="E511" s="400"/>
      <c r="F511" s="400"/>
      <c r="G511" s="400"/>
      <c r="H511" s="400"/>
      <c r="I511" s="400"/>
      <c r="J511" s="400"/>
      <c r="K511" s="400"/>
      <c r="L511" s="400"/>
      <c r="M511" s="400"/>
      <c r="N511" s="401"/>
      <c r="O511" s="390" t="s">
        <v>70</v>
      </c>
      <c r="P511" s="391"/>
      <c r="Q511" s="391"/>
      <c r="R511" s="391"/>
      <c r="S511" s="391"/>
      <c r="T511" s="391"/>
      <c r="U511" s="392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400"/>
      <c r="B512" s="400"/>
      <c r="C512" s="400"/>
      <c r="D512" s="400"/>
      <c r="E512" s="400"/>
      <c r="F512" s="400"/>
      <c r="G512" s="400"/>
      <c r="H512" s="400"/>
      <c r="I512" s="400"/>
      <c r="J512" s="400"/>
      <c r="K512" s="400"/>
      <c r="L512" s="400"/>
      <c r="M512" s="400"/>
      <c r="N512" s="401"/>
      <c r="O512" s="390" t="s">
        <v>70</v>
      </c>
      <c r="P512" s="391"/>
      <c r="Q512" s="391"/>
      <c r="R512" s="391"/>
      <c r="S512" s="391"/>
      <c r="T512" s="391"/>
      <c r="U512" s="392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406" t="s">
        <v>100</v>
      </c>
      <c r="B513" s="400"/>
      <c r="C513" s="400"/>
      <c r="D513" s="400"/>
      <c r="E513" s="400"/>
      <c r="F513" s="400"/>
      <c r="G513" s="400"/>
      <c r="H513" s="400"/>
      <c r="I513" s="400"/>
      <c r="J513" s="400"/>
      <c r="K513" s="400"/>
      <c r="L513" s="400"/>
      <c r="M513" s="400"/>
      <c r="N513" s="400"/>
      <c r="O513" s="400"/>
      <c r="P513" s="400"/>
      <c r="Q513" s="400"/>
      <c r="R513" s="400"/>
      <c r="S513" s="400"/>
      <c r="T513" s="400"/>
      <c r="U513" s="400"/>
      <c r="V513" s="400"/>
      <c r="W513" s="400"/>
      <c r="X513" s="400"/>
      <c r="Y513" s="400"/>
      <c r="Z513" s="376"/>
      <c r="AA513" s="376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6">
        <v>4640242181363</v>
      </c>
      <c r="E514" s="387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593" t="s">
        <v>687</v>
      </c>
      <c r="P514" s="389"/>
      <c r="Q514" s="389"/>
      <c r="R514" s="389"/>
      <c r="S514" s="387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6">
        <v>4640242180526</v>
      </c>
      <c r="E515" s="387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517" t="s">
        <v>690</v>
      </c>
      <c r="P515" s="389"/>
      <c r="Q515" s="389"/>
      <c r="R515" s="389"/>
      <c r="S515" s="387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6">
        <v>4640242180519</v>
      </c>
      <c r="E516" s="387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586" t="s">
        <v>693</v>
      </c>
      <c r="P516" s="389"/>
      <c r="Q516" s="389"/>
      <c r="R516" s="389"/>
      <c r="S516" s="387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6">
        <v>4640242180090</v>
      </c>
      <c r="E517" s="387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668" t="s">
        <v>696</v>
      </c>
      <c r="P517" s="389"/>
      <c r="Q517" s="389"/>
      <c r="R517" s="389"/>
      <c r="S517" s="387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6">
        <v>4640242180090</v>
      </c>
      <c r="E518" s="387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746" t="s">
        <v>699</v>
      </c>
      <c r="P518" s="389"/>
      <c r="Q518" s="389"/>
      <c r="R518" s="389"/>
      <c r="S518" s="387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399"/>
      <c r="B519" s="400"/>
      <c r="C519" s="400"/>
      <c r="D519" s="400"/>
      <c r="E519" s="400"/>
      <c r="F519" s="400"/>
      <c r="G519" s="400"/>
      <c r="H519" s="400"/>
      <c r="I519" s="400"/>
      <c r="J519" s="400"/>
      <c r="K519" s="400"/>
      <c r="L519" s="400"/>
      <c r="M519" s="400"/>
      <c r="N519" s="401"/>
      <c r="O519" s="390" t="s">
        <v>70</v>
      </c>
      <c r="P519" s="391"/>
      <c r="Q519" s="391"/>
      <c r="R519" s="391"/>
      <c r="S519" s="391"/>
      <c r="T519" s="391"/>
      <c r="U519" s="392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01"/>
      <c r="O520" s="390" t="s">
        <v>70</v>
      </c>
      <c r="P520" s="391"/>
      <c r="Q520" s="391"/>
      <c r="R520" s="391"/>
      <c r="S520" s="391"/>
      <c r="T520" s="391"/>
      <c r="U520" s="392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406" t="s">
        <v>61</v>
      </c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0"/>
      <c r="P521" s="400"/>
      <c r="Q521" s="400"/>
      <c r="R521" s="400"/>
      <c r="S521" s="400"/>
      <c r="T521" s="400"/>
      <c r="U521" s="400"/>
      <c r="V521" s="400"/>
      <c r="W521" s="400"/>
      <c r="X521" s="400"/>
      <c r="Y521" s="400"/>
      <c r="Z521" s="376"/>
      <c r="AA521" s="376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6">
        <v>4640242180816</v>
      </c>
      <c r="E522" s="387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585" t="s">
        <v>702</v>
      </c>
      <c r="P522" s="389"/>
      <c r="Q522" s="389"/>
      <c r="R522" s="389"/>
      <c r="S522" s="387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6">
        <v>4680115880856</v>
      </c>
      <c r="E523" s="387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67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9"/>
      <c r="Q523" s="389"/>
      <c r="R523" s="389"/>
      <c r="S523" s="387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6">
        <v>4640242180595</v>
      </c>
      <c r="E524" s="387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555" t="s">
        <v>707</v>
      </c>
      <c r="P524" s="389"/>
      <c r="Q524" s="389"/>
      <c r="R524" s="389"/>
      <c r="S524" s="387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6">
        <v>4640242180076</v>
      </c>
      <c r="E525" s="387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492" t="s">
        <v>710</v>
      </c>
      <c r="P525" s="389"/>
      <c r="Q525" s="389"/>
      <c r="R525" s="389"/>
      <c r="S525" s="387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6">
        <v>4640242180908</v>
      </c>
      <c r="E526" s="387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706" t="s">
        <v>713</v>
      </c>
      <c r="P526" s="389"/>
      <c r="Q526" s="389"/>
      <c r="R526" s="389"/>
      <c r="S526" s="387"/>
      <c r="T526" s="34"/>
      <c r="U526" s="34"/>
      <c r="V526" s="35" t="s">
        <v>66</v>
      </c>
      <c r="W526" s="380">
        <v>2</v>
      </c>
      <c r="X526" s="381">
        <f t="shared" si="104"/>
        <v>3.36</v>
      </c>
      <c r="Y526" s="36">
        <f>IFERROR(IF(X526=0,"",ROUNDUP(X526/H526,0)*0.00502),"")</f>
        <v>1.004E-2</v>
      </c>
      <c r="Z526" s="56"/>
      <c r="AA526" s="57"/>
      <c r="AE526" s="64"/>
      <c r="BB526" s="360" t="s">
        <v>1</v>
      </c>
      <c r="BL526" s="64">
        <f t="shared" si="105"/>
        <v>2.1547619047619051</v>
      </c>
      <c r="BM526" s="64">
        <f t="shared" si="106"/>
        <v>3.62</v>
      </c>
      <c r="BN526" s="64">
        <f t="shared" si="107"/>
        <v>5.0875050875050882E-3</v>
      </c>
      <c r="BO526" s="64">
        <f t="shared" si="108"/>
        <v>8.5470085470085479E-3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6">
        <v>4640242180489</v>
      </c>
      <c r="E527" s="387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528" t="s">
        <v>716</v>
      </c>
      <c r="P527" s="389"/>
      <c r="Q527" s="389"/>
      <c r="R527" s="389"/>
      <c r="S527" s="387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399"/>
      <c r="B528" s="400"/>
      <c r="C528" s="400"/>
      <c r="D528" s="400"/>
      <c r="E528" s="400"/>
      <c r="F528" s="400"/>
      <c r="G528" s="400"/>
      <c r="H528" s="400"/>
      <c r="I528" s="400"/>
      <c r="J528" s="400"/>
      <c r="K528" s="400"/>
      <c r="L528" s="400"/>
      <c r="M528" s="400"/>
      <c r="N528" s="401"/>
      <c r="O528" s="390" t="s">
        <v>70</v>
      </c>
      <c r="P528" s="391"/>
      <c r="Q528" s="391"/>
      <c r="R528" s="391"/>
      <c r="S528" s="391"/>
      <c r="T528" s="391"/>
      <c r="U528" s="392"/>
      <c r="V528" s="37" t="s">
        <v>71</v>
      </c>
      <c r="W528" s="382">
        <f>IFERROR(W522/H522,"0")+IFERROR(W523/H523,"0")+IFERROR(W524/H524,"0")+IFERROR(W525/H525,"0")+IFERROR(W526/H526,"0")+IFERROR(W527/H527,"0")</f>
        <v>1.1904761904761905</v>
      </c>
      <c r="X528" s="382">
        <f>IFERROR(X522/H522,"0")+IFERROR(X523/H523,"0")+IFERROR(X524/H524,"0")+IFERROR(X525/H525,"0")+IFERROR(X526/H526,"0")+IFERROR(X527/H527,"0")</f>
        <v>2</v>
      </c>
      <c r="Y528" s="382">
        <f>IFERROR(IF(Y522="",0,Y522),"0")+IFERROR(IF(Y523="",0,Y523),"0")+IFERROR(IF(Y524="",0,Y524),"0")+IFERROR(IF(Y525="",0,Y525),"0")+IFERROR(IF(Y526="",0,Y526),"0")+IFERROR(IF(Y527="",0,Y527),"0")</f>
        <v>1.004E-2</v>
      </c>
      <c r="Z528" s="383"/>
      <c r="AA528" s="383"/>
    </row>
    <row r="529" spans="1:67" x14ac:dyDescent="0.2">
      <c r="A529" s="400"/>
      <c r="B529" s="400"/>
      <c r="C529" s="400"/>
      <c r="D529" s="400"/>
      <c r="E529" s="400"/>
      <c r="F529" s="400"/>
      <c r="G529" s="400"/>
      <c r="H529" s="400"/>
      <c r="I529" s="400"/>
      <c r="J529" s="400"/>
      <c r="K529" s="400"/>
      <c r="L529" s="400"/>
      <c r="M529" s="400"/>
      <c r="N529" s="401"/>
      <c r="O529" s="390" t="s">
        <v>70</v>
      </c>
      <c r="P529" s="391"/>
      <c r="Q529" s="391"/>
      <c r="R529" s="391"/>
      <c r="S529" s="391"/>
      <c r="T529" s="391"/>
      <c r="U529" s="392"/>
      <c r="V529" s="37" t="s">
        <v>66</v>
      </c>
      <c r="W529" s="382">
        <f>IFERROR(SUM(W522:W527),"0")</f>
        <v>2</v>
      </c>
      <c r="X529" s="382">
        <f>IFERROR(SUM(X522:X527),"0")</f>
        <v>3.36</v>
      </c>
      <c r="Y529" s="37"/>
      <c r="Z529" s="383"/>
      <c r="AA529" s="383"/>
    </row>
    <row r="530" spans="1:67" ht="14.25" hidden="1" customHeight="1" x14ac:dyDescent="0.25">
      <c r="A530" s="406" t="s">
        <v>72</v>
      </c>
      <c r="B530" s="400"/>
      <c r="C530" s="400"/>
      <c r="D530" s="400"/>
      <c r="E530" s="400"/>
      <c r="F530" s="400"/>
      <c r="G530" s="400"/>
      <c r="H530" s="400"/>
      <c r="I530" s="400"/>
      <c r="J530" s="400"/>
      <c r="K530" s="400"/>
      <c r="L530" s="400"/>
      <c r="M530" s="400"/>
      <c r="N530" s="400"/>
      <c r="O530" s="400"/>
      <c r="P530" s="400"/>
      <c r="Q530" s="400"/>
      <c r="R530" s="400"/>
      <c r="S530" s="400"/>
      <c r="T530" s="400"/>
      <c r="U530" s="400"/>
      <c r="V530" s="400"/>
      <c r="W530" s="400"/>
      <c r="X530" s="400"/>
      <c r="Y530" s="400"/>
      <c r="Z530" s="376"/>
      <c r="AA530" s="376"/>
    </row>
    <row r="531" spans="1:67" ht="27" hidden="1" customHeight="1" x14ac:dyDescent="0.25">
      <c r="A531" s="54" t="s">
        <v>717</v>
      </c>
      <c r="B531" s="54" t="s">
        <v>718</v>
      </c>
      <c r="C531" s="31">
        <v>4301051746</v>
      </c>
      <c r="D531" s="386">
        <v>4640242180533</v>
      </c>
      <c r="E531" s="387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490" t="s">
        <v>719</v>
      </c>
      <c r="P531" s="389"/>
      <c r="Q531" s="389"/>
      <c r="R531" s="389"/>
      <c r="S531" s="387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6">
        <v>4640242180106</v>
      </c>
      <c r="E532" s="387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88" t="s">
        <v>722</v>
      </c>
      <c r="P532" s="389"/>
      <c r="Q532" s="389"/>
      <c r="R532" s="389"/>
      <c r="S532" s="387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6">
        <v>4640242180540</v>
      </c>
      <c r="E533" s="387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485" t="s">
        <v>725</v>
      </c>
      <c r="P533" s="389"/>
      <c r="Q533" s="389"/>
      <c r="R533" s="389"/>
      <c r="S533" s="387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6">
        <v>4640242181233</v>
      </c>
      <c r="E534" s="387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589" t="s">
        <v>728</v>
      </c>
      <c r="P534" s="389"/>
      <c r="Q534" s="389"/>
      <c r="R534" s="389"/>
      <c r="S534" s="387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6">
        <v>4640242181226</v>
      </c>
      <c r="E535" s="387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587" t="s">
        <v>731</v>
      </c>
      <c r="P535" s="389"/>
      <c r="Q535" s="389"/>
      <c r="R535" s="389"/>
      <c r="S535" s="387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399"/>
      <c r="B536" s="400"/>
      <c r="C536" s="400"/>
      <c r="D536" s="400"/>
      <c r="E536" s="400"/>
      <c r="F536" s="400"/>
      <c r="G536" s="400"/>
      <c r="H536" s="400"/>
      <c r="I536" s="400"/>
      <c r="J536" s="400"/>
      <c r="K536" s="400"/>
      <c r="L536" s="400"/>
      <c r="M536" s="400"/>
      <c r="N536" s="401"/>
      <c r="O536" s="390" t="s">
        <v>70</v>
      </c>
      <c r="P536" s="391"/>
      <c r="Q536" s="391"/>
      <c r="R536" s="391"/>
      <c r="S536" s="391"/>
      <c r="T536" s="391"/>
      <c r="U536" s="392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hidden="1" x14ac:dyDescent="0.2">
      <c r="A537" s="400"/>
      <c r="B537" s="400"/>
      <c r="C537" s="400"/>
      <c r="D537" s="400"/>
      <c r="E537" s="400"/>
      <c r="F537" s="400"/>
      <c r="G537" s="400"/>
      <c r="H537" s="400"/>
      <c r="I537" s="400"/>
      <c r="J537" s="400"/>
      <c r="K537" s="400"/>
      <c r="L537" s="400"/>
      <c r="M537" s="400"/>
      <c r="N537" s="401"/>
      <c r="O537" s="390" t="s">
        <v>70</v>
      </c>
      <c r="P537" s="391"/>
      <c r="Q537" s="391"/>
      <c r="R537" s="391"/>
      <c r="S537" s="391"/>
      <c r="T537" s="391"/>
      <c r="U537" s="392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hidden="1" customHeight="1" x14ac:dyDescent="0.25">
      <c r="A538" s="406" t="s">
        <v>206</v>
      </c>
      <c r="B538" s="400"/>
      <c r="C538" s="400"/>
      <c r="D538" s="400"/>
      <c r="E538" s="400"/>
      <c r="F538" s="400"/>
      <c r="G538" s="400"/>
      <c r="H538" s="400"/>
      <c r="I538" s="400"/>
      <c r="J538" s="400"/>
      <c r="K538" s="400"/>
      <c r="L538" s="400"/>
      <c r="M538" s="400"/>
      <c r="N538" s="400"/>
      <c r="O538" s="400"/>
      <c r="P538" s="400"/>
      <c r="Q538" s="400"/>
      <c r="R538" s="400"/>
      <c r="S538" s="400"/>
      <c r="T538" s="400"/>
      <c r="U538" s="400"/>
      <c r="V538" s="400"/>
      <c r="W538" s="400"/>
      <c r="X538" s="400"/>
      <c r="Y538" s="400"/>
      <c r="Z538" s="376"/>
      <c r="AA538" s="376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6">
        <v>4640242180120</v>
      </c>
      <c r="E539" s="387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703" t="s">
        <v>734</v>
      </c>
      <c r="P539" s="389"/>
      <c r="Q539" s="389"/>
      <c r="R539" s="389"/>
      <c r="S539" s="387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6">
        <v>4640242180120</v>
      </c>
      <c r="E540" s="387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615" t="s">
        <v>736</v>
      </c>
      <c r="P540" s="389"/>
      <c r="Q540" s="389"/>
      <c r="R540" s="389"/>
      <c r="S540" s="387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6">
        <v>4640242180137</v>
      </c>
      <c r="E541" s="387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598" t="s">
        <v>739</v>
      </c>
      <c r="P541" s="389"/>
      <c r="Q541" s="389"/>
      <c r="R541" s="389"/>
      <c r="S541" s="387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6">
        <v>4640242180137</v>
      </c>
      <c r="E542" s="387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666" t="s">
        <v>741</v>
      </c>
      <c r="P542" s="389"/>
      <c r="Q542" s="389"/>
      <c r="R542" s="389"/>
      <c r="S542" s="387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399"/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01"/>
      <c r="O543" s="390" t="s">
        <v>70</v>
      </c>
      <c r="P543" s="391"/>
      <c r="Q543" s="391"/>
      <c r="R543" s="391"/>
      <c r="S543" s="391"/>
      <c r="T543" s="391"/>
      <c r="U543" s="392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400"/>
      <c r="B544" s="400"/>
      <c r="C544" s="400"/>
      <c r="D544" s="400"/>
      <c r="E544" s="400"/>
      <c r="F544" s="400"/>
      <c r="G544" s="400"/>
      <c r="H544" s="400"/>
      <c r="I544" s="400"/>
      <c r="J544" s="400"/>
      <c r="K544" s="400"/>
      <c r="L544" s="400"/>
      <c r="M544" s="400"/>
      <c r="N544" s="401"/>
      <c r="O544" s="390" t="s">
        <v>70</v>
      </c>
      <c r="P544" s="391"/>
      <c r="Q544" s="391"/>
      <c r="R544" s="391"/>
      <c r="S544" s="391"/>
      <c r="T544" s="391"/>
      <c r="U544" s="392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497"/>
      <c r="B545" s="400"/>
      <c r="C545" s="400"/>
      <c r="D545" s="400"/>
      <c r="E545" s="400"/>
      <c r="F545" s="400"/>
      <c r="G545" s="400"/>
      <c r="H545" s="400"/>
      <c r="I545" s="400"/>
      <c r="J545" s="400"/>
      <c r="K545" s="400"/>
      <c r="L545" s="400"/>
      <c r="M545" s="400"/>
      <c r="N545" s="498"/>
      <c r="O545" s="409" t="s">
        <v>742</v>
      </c>
      <c r="P545" s="410"/>
      <c r="Q545" s="410"/>
      <c r="R545" s="410"/>
      <c r="S545" s="410"/>
      <c r="T545" s="410"/>
      <c r="U545" s="411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4774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4884.55</v>
      </c>
      <c r="Y545" s="37"/>
      <c r="Z545" s="383"/>
      <c r="AA545" s="383"/>
    </row>
    <row r="546" spans="1:30" x14ac:dyDescent="0.2">
      <c r="A546" s="400"/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98"/>
      <c r="O546" s="409" t="s">
        <v>743</v>
      </c>
      <c r="P546" s="410"/>
      <c r="Q546" s="410"/>
      <c r="R546" s="410"/>
      <c r="S546" s="410"/>
      <c r="T546" s="410"/>
      <c r="U546" s="411"/>
      <c r="V546" s="37" t="s">
        <v>66</v>
      </c>
      <c r="W546" s="382">
        <f>IFERROR(SUM(BL22:BL542),"0")</f>
        <v>5034.6799858631866</v>
      </c>
      <c r="X546" s="382">
        <f>IFERROR(SUM(BM22:BM542),"0")</f>
        <v>5152.5740000000005</v>
      </c>
      <c r="Y546" s="37"/>
      <c r="Z546" s="383"/>
      <c r="AA546" s="383"/>
    </row>
    <row r="547" spans="1:30" x14ac:dyDescent="0.2">
      <c r="A547" s="400"/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98"/>
      <c r="O547" s="409" t="s">
        <v>744</v>
      </c>
      <c r="P547" s="410"/>
      <c r="Q547" s="410"/>
      <c r="R547" s="410"/>
      <c r="S547" s="410"/>
      <c r="T547" s="410"/>
      <c r="U547" s="411"/>
      <c r="V547" s="37" t="s">
        <v>745</v>
      </c>
      <c r="W547" s="38">
        <f>ROUNDUP(SUM(BN22:BN542),0)</f>
        <v>9</v>
      </c>
      <c r="X547" s="38">
        <f>ROUNDUP(SUM(BO22:BO542),0)</f>
        <v>9</v>
      </c>
      <c r="Y547" s="37"/>
      <c r="Z547" s="383"/>
      <c r="AA547" s="383"/>
    </row>
    <row r="548" spans="1:30" x14ac:dyDescent="0.2">
      <c r="A548" s="400"/>
      <c r="B548" s="400"/>
      <c r="C548" s="400"/>
      <c r="D548" s="400"/>
      <c r="E548" s="400"/>
      <c r="F548" s="400"/>
      <c r="G548" s="400"/>
      <c r="H548" s="400"/>
      <c r="I548" s="400"/>
      <c r="J548" s="400"/>
      <c r="K548" s="400"/>
      <c r="L548" s="400"/>
      <c r="M548" s="400"/>
      <c r="N548" s="498"/>
      <c r="O548" s="409" t="s">
        <v>746</v>
      </c>
      <c r="P548" s="410"/>
      <c r="Q548" s="410"/>
      <c r="R548" s="410"/>
      <c r="S548" s="410"/>
      <c r="T548" s="410"/>
      <c r="U548" s="411"/>
      <c r="V548" s="37" t="s">
        <v>66</v>
      </c>
      <c r="W548" s="382">
        <f>GrossWeightTotal+PalletQtyTotal*25</f>
        <v>5259.6799858631866</v>
      </c>
      <c r="X548" s="382">
        <f>GrossWeightTotalR+PalletQtyTotalR*25</f>
        <v>5377.5740000000005</v>
      </c>
      <c r="Y548" s="37"/>
      <c r="Z548" s="383"/>
      <c r="AA548" s="383"/>
    </row>
    <row r="549" spans="1:30" x14ac:dyDescent="0.2">
      <c r="A549" s="400"/>
      <c r="B549" s="400"/>
      <c r="C549" s="400"/>
      <c r="D549" s="400"/>
      <c r="E549" s="400"/>
      <c r="F549" s="400"/>
      <c r="G549" s="400"/>
      <c r="H549" s="400"/>
      <c r="I549" s="400"/>
      <c r="J549" s="400"/>
      <c r="K549" s="400"/>
      <c r="L549" s="400"/>
      <c r="M549" s="400"/>
      <c r="N549" s="498"/>
      <c r="O549" s="409" t="s">
        <v>747</v>
      </c>
      <c r="P549" s="410"/>
      <c r="Q549" s="410"/>
      <c r="R549" s="410"/>
      <c r="S549" s="410"/>
      <c r="T549" s="410"/>
      <c r="U549" s="411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783.71508652336809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807</v>
      </c>
      <c r="Y549" s="37"/>
      <c r="Z549" s="383"/>
      <c r="AA549" s="383"/>
    </row>
    <row r="550" spans="1:30" ht="14.25" hidden="1" customHeight="1" x14ac:dyDescent="0.2">
      <c r="A550" s="400"/>
      <c r="B550" s="400"/>
      <c r="C550" s="400"/>
      <c r="D550" s="400"/>
      <c r="E550" s="400"/>
      <c r="F550" s="400"/>
      <c r="G550" s="400"/>
      <c r="H550" s="400"/>
      <c r="I550" s="400"/>
      <c r="J550" s="400"/>
      <c r="K550" s="400"/>
      <c r="L550" s="400"/>
      <c r="M550" s="400"/>
      <c r="N550" s="498"/>
      <c r="O550" s="409" t="s">
        <v>748</v>
      </c>
      <c r="P550" s="410"/>
      <c r="Q550" s="410"/>
      <c r="R550" s="410"/>
      <c r="S550" s="410"/>
      <c r="T550" s="410"/>
      <c r="U550" s="411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10.002130000000001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384" t="s">
        <v>98</v>
      </c>
      <c r="D552" s="512"/>
      <c r="E552" s="512"/>
      <c r="F552" s="513"/>
      <c r="G552" s="384" t="s">
        <v>229</v>
      </c>
      <c r="H552" s="512"/>
      <c r="I552" s="512"/>
      <c r="J552" s="512"/>
      <c r="K552" s="512"/>
      <c r="L552" s="512"/>
      <c r="M552" s="512"/>
      <c r="N552" s="512"/>
      <c r="O552" s="512"/>
      <c r="P552" s="513"/>
      <c r="Q552" s="384" t="s">
        <v>461</v>
      </c>
      <c r="R552" s="513"/>
      <c r="S552" s="384" t="s">
        <v>522</v>
      </c>
      <c r="T552" s="512"/>
      <c r="U552" s="512"/>
      <c r="V552" s="513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407" t="s">
        <v>751</v>
      </c>
      <c r="B553" s="384" t="s">
        <v>60</v>
      </c>
      <c r="C553" s="384" t="s">
        <v>99</v>
      </c>
      <c r="D553" s="384" t="s">
        <v>107</v>
      </c>
      <c r="E553" s="384" t="s">
        <v>98</v>
      </c>
      <c r="F553" s="384" t="s">
        <v>219</v>
      </c>
      <c r="G553" s="384" t="s">
        <v>230</v>
      </c>
      <c r="H553" s="384" t="s">
        <v>237</v>
      </c>
      <c r="I553" s="384" t="s">
        <v>256</v>
      </c>
      <c r="J553" s="384" t="s">
        <v>326</v>
      </c>
      <c r="K553" s="378"/>
      <c r="L553" s="384" t="s">
        <v>356</v>
      </c>
      <c r="M553" s="378"/>
      <c r="N553" s="384" t="s">
        <v>356</v>
      </c>
      <c r="O553" s="384" t="s">
        <v>431</v>
      </c>
      <c r="P553" s="384" t="s">
        <v>448</v>
      </c>
      <c r="Q553" s="384" t="s">
        <v>462</v>
      </c>
      <c r="R553" s="384" t="s">
        <v>497</v>
      </c>
      <c r="S553" s="384" t="s">
        <v>523</v>
      </c>
      <c r="T553" s="384" t="s">
        <v>570</v>
      </c>
      <c r="U553" s="384" t="s">
        <v>596</v>
      </c>
      <c r="V553" s="384" t="s">
        <v>603</v>
      </c>
      <c r="W553" s="384" t="s">
        <v>607</v>
      </c>
      <c r="X553" s="384" t="s">
        <v>657</v>
      </c>
      <c r="AA553" s="52"/>
      <c r="AD553" s="378"/>
    </row>
    <row r="554" spans="1:30" ht="13.5" customHeight="1" thickBot="1" x14ac:dyDescent="0.25">
      <c r="A554" s="408"/>
      <c r="B554" s="385"/>
      <c r="C554" s="385"/>
      <c r="D554" s="385"/>
      <c r="E554" s="385"/>
      <c r="F554" s="385"/>
      <c r="G554" s="385"/>
      <c r="H554" s="385"/>
      <c r="I554" s="385"/>
      <c r="J554" s="385"/>
      <c r="K554" s="378"/>
      <c r="L554" s="385"/>
      <c r="M554" s="378"/>
      <c r="N554" s="385"/>
      <c r="O554" s="385"/>
      <c r="P554" s="385"/>
      <c r="Q554" s="385"/>
      <c r="R554" s="385"/>
      <c r="S554" s="385"/>
      <c r="T554" s="385"/>
      <c r="U554" s="385"/>
      <c r="V554" s="385"/>
      <c r="W554" s="385"/>
      <c r="X554" s="385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5.2</v>
      </c>
      <c r="C555" s="46">
        <f>IFERROR(X51*1,"0")+IFERROR(X52*1,"0")</f>
        <v>364.50000000000006</v>
      </c>
      <c r="D555" s="46">
        <f>IFERROR(X57*1,"0")+IFERROR(X58*1,"0")+IFERROR(X59*1,"0")+IFERROR(X60*1,"0")</f>
        <v>192.60000000000002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525.20000000000005</v>
      </c>
      <c r="F555" s="46">
        <f>IFERROR(X134*1,"0")+IFERROR(X135*1,"0")+IFERROR(X136*1,"0")+IFERROR(X137*1,"0")+IFERROR(X138*1,"0")</f>
        <v>16.200000000000003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90.300000000000011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196.20000000000002</v>
      </c>
      <c r="J555" s="46">
        <f>IFERROR(X214*1,"0")+IFERROR(X215*1,"0")+IFERROR(X216*1,"0")+IFERROR(X217*1,"0")+IFERROR(X218*1,"0")+IFERROR(X219*1,"0")+IFERROR(X223*1,"0")+IFERROR(X224*1,"0")</f>
        <v>43.1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1062.95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1062.95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106.80000000000001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2084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4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46.440000000000005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6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79.2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3.36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00,00"/>
        <filter val="1 252,00"/>
        <filter val="1,00"/>
        <filter val="1,19"/>
        <filter val="1,67"/>
        <filter val="1,80"/>
        <filter val="10,00"/>
        <filter val="10,76"/>
        <filter val="10,95"/>
        <filter val="100,00"/>
        <filter val="103,00"/>
        <filter val="11,00"/>
        <filter val="113,00"/>
        <filter val="120,00"/>
        <filter val="129,00"/>
        <filter val="13,00"/>
        <filter val="13,57"/>
        <filter val="14,05"/>
        <filter val="15,00"/>
        <filter val="16,00"/>
        <filter val="17,00"/>
        <filter val="18,00"/>
        <filter val="183,00"/>
        <filter val="19,00"/>
        <filter val="19,17"/>
        <filter val="2,00"/>
        <filter val="2,08"/>
        <filter val="20,00"/>
        <filter val="21,00"/>
        <filter val="22,22"/>
        <filter val="23,00"/>
        <filter val="24,00"/>
        <filter val="25,00"/>
        <filter val="250,00"/>
        <filter val="28,00"/>
        <filter val="29,58"/>
        <filter val="3,00"/>
        <filter val="3,08"/>
        <filter val="30,00"/>
        <filter val="31,59"/>
        <filter val="33,00"/>
        <filter val="348,00"/>
        <filter val="353,00"/>
        <filter val="38,00"/>
        <filter val="4 774,00"/>
        <filter val="4,00"/>
        <filter val="42,00"/>
        <filter val="42,38"/>
        <filter val="43,00"/>
        <filter val="43,33"/>
        <filter val="44,38"/>
        <filter val="45,00"/>
        <filter val="46,00"/>
        <filter val="5 034,68"/>
        <filter val="5 259,68"/>
        <filter val="5,00"/>
        <filter val="5,56"/>
        <filter val="5,72"/>
        <filter val="50,00"/>
        <filter val="53,00"/>
        <filter val="54,33"/>
        <filter val="59,52"/>
        <filter val="6,00"/>
        <filter val="6,67"/>
        <filter val="61,30"/>
        <filter val="66,00"/>
        <filter val="68,00"/>
        <filter val="69,00"/>
        <filter val="699,00"/>
        <filter val="7,22"/>
        <filter val="70,00"/>
        <filter val="71,00"/>
        <filter val="71,94"/>
        <filter val="78,00"/>
        <filter val="783,72"/>
        <filter val="8,57"/>
        <filter val="800,00"/>
        <filter val="804,00"/>
        <filter val="84,80"/>
        <filter val="89,00"/>
        <filter val="89,62"/>
        <filter val="9"/>
        <filter val="9,00"/>
        <filter val="90,00"/>
        <filter val="91,00"/>
      </filters>
    </filterColumn>
  </autoFilter>
  <mergeCells count="995"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A103:N104"/>
    <mergeCell ref="O185:S185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D486:E486"/>
    <mergeCell ref="D78:E78"/>
    <mergeCell ref="D134:E134"/>
    <mergeCell ref="D205:E205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D424:E42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A444:N445"/>
    <mergeCell ref="A95:Y95"/>
    <mergeCell ref="O96:S96"/>
    <mergeCell ref="O367:S367"/>
    <mergeCell ref="O94:U94"/>
    <mergeCell ref="O77:S77"/>
    <mergeCell ref="O252:U252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V553:V554"/>
    <mergeCell ref="D541:E541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D553:D554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A34:N35"/>
    <mergeCell ref="O426:U426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O313:S313"/>
    <mergeCell ref="O107:S107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O465:S465"/>
    <mergeCell ref="A440:N441"/>
    <mergeCell ref="D249:E249"/>
    <mergeCell ref="D276:E276"/>
    <mergeCell ref="O121:U121"/>
    <mergeCell ref="D341:E341"/>
    <mergeCell ref="D170:E170"/>
    <mergeCell ref="D241:E241"/>
    <mergeCell ref="O160:U160"/>
    <mergeCell ref="O177:S177"/>
    <mergeCell ref="O387:U387"/>
    <mergeCell ref="O423:S423"/>
    <mergeCell ref="D185:E185"/>
    <mergeCell ref="O210:U210"/>
    <mergeCell ref="O452:U452"/>
    <mergeCell ref="O217:S217"/>
    <mergeCell ref="D363:E363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24:U24"/>
    <mergeCell ref="A261:Y261"/>
    <mergeCell ref="O69:S69"/>
    <mergeCell ref="D244:E244"/>
    <mergeCell ref="O456:U456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O543:U543"/>
    <mergeCell ref="O260:U260"/>
    <mergeCell ref="O196:S196"/>
    <mergeCell ref="D342:E342"/>
    <mergeCell ref="D336:E336"/>
    <mergeCell ref="O183:S183"/>
    <mergeCell ref="D407:E407"/>
    <mergeCell ref="A310:N311"/>
    <mergeCell ref="A132:Y13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2024-06-04T10:31:35Z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