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7FDB32-A1E2-427A-8B72-33246F9FED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W543" i="1"/>
  <c r="BN542" i="1"/>
  <c r="BL542" i="1"/>
  <c r="X542" i="1"/>
  <c r="BO542" i="1" s="1"/>
  <c r="BO541" i="1"/>
  <c r="BN541" i="1"/>
  <c r="BL541" i="1"/>
  <c r="X541" i="1"/>
  <c r="BN540" i="1"/>
  <c r="BL540" i="1"/>
  <c r="X540" i="1"/>
  <c r="BO540" i="1" s="1"/>
  <c r="BN539" i="1"/>
  <c r="BL539" i="1"/>
  <c r="X539" i="1"/>
  <c r="Y539" i="1" s="1"/>
  <c r="W537" i="1"/>
  <c r="W536" i="1"/>
  <c r="BN535" i="1"/>
  <c r="BL535" i="1"/>
  <c r="X535" i="1"/>
  <c r="BN534" i="1"/>
  <c r="BL534" i="1"/>
  <c r="X534" i="1"/>
  <c r="BN533" i="1"/>
  <c r="BL533" i="1"/>
  <c r="X533" i="1"/>
  <c r="BO532" i="1"/>
  <c r="BN532" i="1"/>
  <c r="BM532" i="1"/>
  <c r="BL532" i="1"/>
  <c r="Y532" i="1"/>
  <c r="X532" i="1"/>
  <c r="BN531" i="1"/>
  <c r="BL531" i="1"/>
  <c r="X531" i="1"/>
  <c r="W529" i="1"/>
  <c r="W528" i="1"/>
  <c r="BN527" i="1"/>
  <c r="BL527" i="1"/>
  <c r="X527" i="1"/>
  <c r="BO527" i="1" s="1"/>
  <c r="BO526" i="1"/>
  <c r="BN526" i="1"/>
  <c r="BL526" i="1"/>
  <c r="X526" i="1"/>
  <c r="BN525" i="1"/>
  <c r="BL525" i="1"/>
  <c r="X525" i="1"/>
  <c r="BO525" i="1" s="1"/>
  <c r="BN524" i="1"/>
  <c r="BL524" i="1"/>
  <c r="X524" i="1"/>
  <c r="Y524" i="1" s="1"/>
  <c r="BN523" i="1"/>
  <c r="BL523" i="1"/>
  <c r="X523" i="1"/>
  <c r="BO523" i="1" s="1"/>
  <c r="O523" i="1"/>
  <c r="BN522" i="1"/>
  <c r="BL522" i="1"/>
  <c r="X522" i="1"/>
  <c r="W520" i="1"/>
  <c r="W519" i="1"/>
  <c r="BN518" i="1"/>
  <c r="BL518" i="1"/>
  <c r="Y518" i="1"/>
  <c r="X518" i="1"/>
  <c r="BM518" i="1" s="1"/>
  <c r="BN517" i="1"/>
  <c r="BL517" i="1"/>
  <c r="X517" i="1"/>
  <c r="BO517" i="1" s="1"/>
  <c r="BN516" i="1"/>
  <c r="BL516" i="1"/>
  <c r="X516" i="1"/>
  <c r="BO516" i="1" s="1"/>
  <c r="BN515" i="1"/>
  <c r="BL515" i="1"/>
  <c r="X515" i="1"/>
  <c r="BO515" i="1" s="1"/>
  <c r="BN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O503" i="1"/>
  <c r="BN503" i="1"/>
  <c r="BM503" i="1"/>
  <c r="BL503" i="1"/>
  <c r="Y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BO492" i="1" s="1"/>
  <c r="O492" i="1"/>
  <c r="BN491" i="1"/>
  <c r="BL491" i="1"/>
  <c r="X491" i="1"/>
  <c r="O491" i="1"/>
  <c r="BN490" i="1"/>
  <c r="BL490" i="1"/>
  <c r="Y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BO484" i="1" s="1"/>
  <c r="O484" i="1"/>
  <c r="BN483" i="1"/>
  <c r="BL483" i="1"/>
  <c r="X483" i="1"/>
  <c r="BO483" i="1" s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BM476" i="1" s="1"/>
  <c r="O476" i="1"/>
  <c r="W474" i="1"/>
  <c r="W473" i="1"/>
  <c r="BN472" i="1"/>
  <c r="BL472" i="1"/>
  <c r="X472" i="1"/>
  <c r="BO472" i="1" s="1"/>
  <c r="O472" i="1"/>
  <c r="BN471" i="1"/>
  <c r="BL471" i="1"/>
  <c r="X471" i="1"/>
  <c r="BO471" i="1" s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BO468" i="1" s="1"/>
  <c r="O468" i="1"/>
  <c r="BN467" i="1"/>
  <c r="BL467" i="1"/>
  <c r="X467" i="1"/>
  <c r="BO467" i="1" s="1"/>
  <c r="O467" i="1"/>
  <c r="BN466" i="1"/>
  <c r="BL466" i="1"/>
  <c r="Y466" i="1"/>
  <c r="X466" i="1"/>
  <c r="BM466" i="1" s="1"/>
  <c r="O466" i="1"/>
  <c r="BN465" i="1"/>
  <c r="BL465" i="1"/>
  <c r="X465" i="1"/>
  <c r="O465" i="1"/>
  <c r="BN464" i="1"/>
  <c r="BL464" i="1"/>
  <c r="X464" i="1"/>
  <c r="BO464" i="1" s="1"/>
  <c r="O464" i="1"/>
  <c r="BN463" i="1"/>
  <c r="BL463" i="1"/>
  <c r="X463" i="1"/>
  <c r="O463" i="1"/>
  <c r="BN462" i="1"/>
  <c r="BL462" i="1"/>
  <c r="X462" i="1"/>
  <c r="BO462" i="1" s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BO449" i="1" s="1"/>
  <c r="O449" i="1"/>
  <c r="BN448" i="1"/>
  <c r="BL448" i="1"/>
  <c r="X448" i="1"/>
  <c r="BM448" i="1" s="1"/>
  <c r="O448" i="1"/>
  <c r="W445" i="1"/>
  <c r="W444" i="1"/>
  <c r="BN443" i="1"/>
  <c r="BL443" i="1"/>
  <c r="X443" i="1"/>
  <c r="BO443" i="1" s="1"/>
  <c r="O443" i="1"/>
  <c r="W441" i="1"/>
  <c r="W440" i="1"/>
  <c r="BN439" i="1"/>
  <c r="BL439" i="1"/>
  <c r="X439" i="1"/>
  <c r="BO439" i="1" s="1"/>
  <c r="O439" i="1"/>
  <c r="BN438" i="1"/>
  <c r="BL438" i="1"/>
  <c r="X438" i="1"/>
  <c r="O438" i="1"/>
  <c r="W436" i="1"/>
  <c r="W435" i="1"/>
  <c r="BO434" i="1"/>
  <c r="BN434" i="1"/>
  <c r="BL434" i="1"/>
  <c r="X434" i="1"/>
  <c r="O434" i="1"/>
  <c r="BN433" i="1"/>
  <c r="BL433" i="1"/>
  <c r="X433" i="1"/>
  <c r="O433" i="1"/>
  <c r="BN432" i="1"/>
  <c r="BL432" i="1"/>
  <c r="X432" i="1"/>
  <c r="BO432" i="1" s="1"/>
  <c r="O432" i="1"/>
  <c r="BN431" i="1"/>
  <c r="BL431" i="1"/>
  <c r="X431" i="1"/>
  <c r="BO431" i="1" s="1"/>
  <c r="O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BO424" i="1" s="1"/>
  <c r="O424" i="1"/>
  <c r="BN423" i="1"/>
  <c r="BL423" i="1"/>
  <c r="X423" i="1"/>
  <c r="X425" i="1" s="1"/>
  <c r="O423" i="1"/>
  <c r="W420" i="1"/>
  <c r="W419" i="1"/>
  <c r="BN418" i="1"/>
  <c r="BL418" i="1"/>
  <c r="X418" i="1"/>
  <c r="BO418" i="1" s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BO407" i="1" s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N391" i="1"/>
  <c r="BL391" i="1"/>
  <c r="X391" i="1"/>
  <c r="BO391" i="1" s="1"/>
  <c r="O391" i="1"/>
  <c r="BN390" i="1"/>
  <c r="BL390" i="1"/>
  <c r="X390" i="1"/>
  <c r="BO390" i="1" s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BO361" i="1" s="1"/>
  <c r="O361" i="1"/>
  <c r="BN360" i="1"/>
  <c r="BL360" i="1"/>
  <c r="X360" i="1"/>
  <c r="X364" i="1" s="1"/>
  <c r="O360" i="1"/>
  <c r="BO359" i="1"/>
  <c r="BN359" i="1"/>
  <c r="BM359" i="1"/>
  <c r="BL359" i="1"/>
  <c r="Y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Y349" i="1"/>
  <c r="X349" i="1"/>
  <c r="BM349" i="1" s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Y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BO335" i="1" s="1"/>
  <c r="O335" i="1"/>
  <c r="BN334" i="1"/>
  <c r="BL334" i="1"/>
  <c r="X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O331" i="1" s="1"/>
  <c r="O331" i="1"/>
  <c r="BN330" i="1"/>
  <c r="BL330" i="1"/>
  <c r="X330" i="1"/>
  <c r="O330" i="1"/>
  <c r="BO329" i="1"/>
  <c r="BN329" i="1"/>
  <c r="BM329" i="1"/>
  <c r="BL329" i="1"/>
  <c r="Y329" i="1"/>
  <c r="X329" i="1"/>
  <c r="X325" i="1"/>
  <c r="W325" i="1"/>
  <c r="W324" i="1"/>
  <c r="BN323" i="1"/>
  <c r="BL323" i="1"/>
  <c r="X323" i="1"/>
  <c r="O323" i="1"/>
  <c r="W321" i="1"/>
  <c r="W320" i="1"/>
  <c r="BO319" i="1"/>
  <c r="BN319" i="1"/>
  <c r="BL319" i="1"/>
  <c r="X319" i="1"/>
  <c r="O319" i="1"/>
  <c r="W317" i="1"/>
  <c r="W316" i="1"/>
  <c r="BN315" i="1"/>
  <c r="BL315" i="1"/>
  <c r="Y315" i="1"/>
  <c r="X315" i="1"/>
  <c r="BM315" i="1" s="1"/>
  <c r="O315" i="1"/>
  <c r="BN314" i="1"/>
  <c r="BL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Y297" i="1"/>
  <c r="X297" i="1"/>
  <c r="BM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BO274" i="1" s="1"/>
  <c r="O274" i="1"/>
  <c r="W272" i="1"/>
  <c r="W271" i="1"/>
  <c r="BO270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Y267" i="1"/>
  <c r="X267" i="1"/>
  <c r="BM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O262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Y255" i="1"/>
  <c r="X255" i="1"/>
  <c r="BO255" i="1" s="1"/>
  <c r="O255" i="1"/>
  <c r="W253" i="1"/>
  <c r="W252" i="1"/>
  <c r="BN251" i="1"/>
  <c r="BL251" i="1"/>
  <c r="X251" i="1"/>
  <c r="O251" i="1"/>
  <c r="BN250" i="1"/>
  <c r="BL250" i="1"/>
  <c r="Y250" i="1"/>
  <c r="X250" i="1"/>
  <c r="BM250" i="1" s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Y243" i="1"/>
  <c r="X243" i="1"/>
  <c r="BM243" i="1" s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Y239" i="1" s="1"/>
  <c r="O239" i="1"/>
  <c r="W236" i="1"/>
  <c r="W235" i="1"/>
  <c r="BO234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BM229" i="1" s="1"/>
  <c r="O229" i="1"/>
  <c r="W226" i="1"/>
  <c r="W225" i="1"/>
  <c r="BN224" i="1"/>
  <c r="BL224" i="1"/>
  <c r="Y224" i="1"/>
  <c r="X224" i="1"/>
  <c r="O224" i="1"/>
  <c r="BN223" i="1"/>
  <c r="BL223" i="1"/>
  <c r="X223" i="1"/>
  <c r="O223" i="1"/>
  <c r="W221" i="1"/>
  <c r="W220" i="1"/>
  <c r="BN219" i="1"/>
  <c r="BL219" i="1"/>
  <c r="X219" i="1"/>
  <c r="BM219" i="1" s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M215" i="1" s="1"/>
  <c r="O215" i="1"/>
  <c r="BN214" i="1"/>
  <c r="BL214" i="1"/>
  <c r="X214" i="1"/>
  <c r="X220" i="1" s="1"/>
  <c r="O214" i="1"/>
  <c r="W211" i="1"/>
  <c r="W210" i="1"/>
  <c r="BN209" i="1"/>
  <c r="BL209" i="1"/>
  <c r="X209" i="1"/>
  <c r="BN208" i="1"/>
  <c r="BL208" i="1"/>
  <c r="X208" i="1"/>
  <c r="BO208" i="1" s="1"/>
  <c r="O208" i="1"/>
  <c r="BN207" i="1"/>
  <c r="BL207" i="1"/>
  <c r="X207" i="1"/>
  <c r="BM207" i="1" s="1"/>
  <c r="BN206" i="1"/>
  <c r="BL206" i="1"/>
  <c r="X206" i="1"/>
  <c r="BO206" i="1" s="1"/>
  <c r="O206" i="1"/>
  <c r="BN205" i="1"/>
  <c r="BL205" i="1"/>
  <c r="X205" i="1"/>
  <c r="O205" i="1"/>
  <c r="BN204" i="1"/>
  <c r="BL204" i="1"/>
  <c r="Y204" i="1"/>
  <c r="X204" i="1"/>
  <c r="BO204" i="1" s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Y197" i="1"/>
  <c r="X197" i="1"/>
  <c r="BM197" i="1" s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Y191" i="1"/>
  <c r="X191" i="1"/>
  <c r="BM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Y177" i="1"/>
  <c r="X177" i="1"/>
  <c r="BM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Y165" i="1"/>
  <c r="X165" i="1"/>
  <c r="BM165" i="1" s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Y156" i="1"/>
  <c r="X156" i="1"/>
  <c r="BM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Y152" i="1"/>
  <c r="X152" i="1"/>
  <c r="BM152" i="1" s="1"/>
  <c r="O152" i="1"/>
  <c r="BN151" i="1"/>
  <c r="BL151" i="1"/>
  <c r="X151" i="1"/>
  <c r="O151" i="1"/>
  <c r="W148" i="1"/>
  <c r="W147" i="1"/>
  <c r="BN146" i="1"/>
  <c r="BL146" i="1"/>
  <c r="X146" i="1"/>
  <c r="O146" i="1"/>
  <c r="BN145" i="1"/>
  <c r="BL145" i="1"/>
  <c r="X145" i="1"/>
  <c r="O145" i="1"/>
  <c r="BN144" i="1"/>
  <c r="BL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M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M124" i="1" s="1"/>
  <c r="O124" i="1"/>
  <c r="BN123" i="1"/>
  <c r="BL123" i="1"/>
  <c r="X123" i="1"/>
  <c r="O123" i="1"/>
  <c r="W121" i="1"/>
  <c r="W120" i="1"/>
  <c r="BN119" i="1"/>
  <c r="BL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M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M112" i="1" s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Y107" i="1"/>
  <c r="X107" i="1"/>
  <c r="BM107" i="1" s="1"/>
  <c r="O107" i="1"/>
  <c r="BN106" i="1"/>
  <c r="BL106" i="1"/>
  <c r="X106" i="1"/>
  <c r="BM106" i="1" s="1"/>
  <c r="O106" i="1"/>
  <c r="W104" i="1"/>
  <c r="W103" i="1"/>
  <c r="BN102" i="1"/>
  <c r="BL102" i="1"/>
  <c r="X102" i="1"/>
  <c r="O102" i="1"/>
  <c r="BN101" i="1"/>
  <c r="BL101" i="1"/>
  <c r="X101" i="1"/>
  <c r="O101" i="1"/>
  <c r="BN100" i="1"/>
  <c r="BL100" i="1"/>
  <c r="X100" i="1"/>
  <c r="BM100" i="1" s="1"/>
  <c r="O100" i="1"/>
  <c r="BN99" i="1"/>
  <c r="BL99" i="1"/>
  <c r="X99" i="1"/>
  <c r="BM99" i="1" s="1"/>
  <c r="O99" i="1"/>
  <c r="BN98" i="1"/>
  <c r="BL98" i="1"/>
  <c r="X98" i="1"/>
  <c r="BM98" i="1" s="1"/>
  <c r="O98" i="1"/>
  <c r="BO97" i="1"/>
  <c r="BN97" i="1"/>
  <c r="BM97" i="1"/>
  <c r="BL97" i="1"/>
  <c r="Y97" i="1"/>
  <c r="X97" i="1"/>
  <c r="O97" i="1"/>
  <c r="BN96" i="1"/>
  <c r="BL96" i="1"/>
  <c r="X96" i="1"/>
  <c r="BM96" i="1" s="1"/>
  <c r="O96" i="1"/>
  <c r="W94" i="1"/>
  <c r="W93" i="1"/>
  <c r="BN92" i="1"/>
  <c r="BL92" i="1"/>
  <c r="X92" i="1"/>
  <c r="BM92" i="1" s="1"/>
  <c r="O92" i="1"/>
  <c r="BN91" i="1"/>
  <c r="BL91" i="1"/>
  <c r="X91" i="1"/>
  <c r="O91" i="1"/>
  <c r="BN90" i="1"/>
  <c r="BL90" i="1"/>
  <c r="Y90" i="1"/>
  <c r="X90" i="1"/>
  <c r="BM90" i="1" s="1"/>
  <c r="O90" i="1"/>
  <c r="BN89" i="1"/>
  <c r="BL89" i="1"/>
  <c r="X89" i="1"/>
  <c r="O89" i="1"/>
  <c r="W87" i="1"/>
  <c r="W86" i="1"/>
  <c r="BN85" i="1"/>
  <c r="BL85" i="1"/>
  <c r="X85" i="1"/>
  <c r="BM85" i="1" s="1"/>
  <c r="O85" i="1"/>
  <c r="BN84" i="1"/>
  <c r="BL84" i="1"/>
  <c r="X84" i="1"/>
  <c r="BM84" i="1" s="1"/>
  <c r="O84" i="1"/>
  <c r="BN83" i="1"/>
  <c r="BL83" i="1"/>
  <c r="X83" i="1"/>
  <c r="BO83" i="1" s="1"/>
  <c r="O83" i="1"/>
  <c r="BN82" i="1"/>
  <c r="BL82" i="1"/>
  <c r="X82" i="1"/>
  <c r="BM82" i="1" s="1"/>
  <c r="O82" i="1"/>
  <c r="BN81" i="1"/>
  <c r="BL81" i="1"/>
  <c r="X81" i="1"/>
  <c r="BM81" i="1" s="1"/>
  <c r="O81" i="1"/>
  <c r="BN80" i="1"/>
  <c r="BL80" i="1"/>
  <c r="X80" i="1"/>
  <c r="BM80" i="1" s="1"/>
  <c r="O80" i="1"/>
  <c r="BO79" i="1"/>
  <c r="BN79" i="1"/>
  <c r="BM79" i="1"/>
  <c r="BL79" i="1"/>
  <c r="Y79" i="1"/>
  <c r="X79" i="1"/>
  <c r="O79" i="1"/>
  <c r="BN78" i="1"/>
  <c r="BL78" i="1"/>
  <c r="X78" i="1"/>
  <c r="BM78" i="1" s="1"/>
  <c r="O78" i="1"/>
  <c r="BN77" i="1"/>
  <c r="BL77" i="1"/>
  <c r="Y77" i="1"/>
  <c r="X77" i="1"/>
  <c r="BM77" i="1" s="1"/>
  <c r="O77" i="1"/>
  <c r="BN76" i="1"/>
  <c r="BL76" i="1"/>
  <c r="X76" i="1"/>
  <c r="BM76" i="1" s="1"/>
  <c r="O76" i="1"/>
  <c r="BN75" i="1"/>
  <c r="BL75" i="1"/>
  <c r="X75" i="1"/>
  <c r="BO75" i="1" s="1"/>
  <c r="O75" i="1"/>
  <c r="BN74" i="1"/>
  <c r="BL74" i="1"/>
  <c r="X74" i="1"/>
  <c r="BM74" i="1" s="1"/>
  <c r="O74" i="1"/>
  <c r="BN73" i="1"/>
  <c r="BL73" i="1"/>
  <c r="X73" i="1"/>
  <c r="BM73" i="1" s="1"/>
  <c r="O73" i="1"/>
  <c r="BN72" i="1"/>
  <c r="BL72" i="1"/>
  <c r="X72" i="1"/>
  <c r="BM72" i="1" s="1"/>
  <c r="O72" i="1"/>
  <c r="BN71" i="1"/>
  <c r="BL71" i="1"/>
  <c r="X71" i="1"/>
  <c r="BO71" i="1" s="1"/>
  <c r="O71" i="1"/>
  <c r="BN70" i="1"/>
  <c r="BL70" i="1"/>
  <c r="Y70" i="1"/>
  <c r="X70" i="1"/>
  <c r="BM70" i="1" s="1"/>
  <c r="O70" i="1"/>
  <c r="BN69" i="1"/>
  <c r="BL69" i="1"/>
  <c r="X69" i="1"/>
  <c r="BM69" i="1" s="1"/>
  <c r="O69" i="1"/>
  <c r="BN68" i="1"/>
  <c r="BL68" i="1"/>
  <c r="X68" i="1"/>
  <c r="BM68" i="1" s="1"/>
  <c r="O68" i="1"/>
  <c r="BN67" i="1"/>
  <c r="BL67" i="1"/>
  <c r="X67" i="1"/>
  <c r="BO67" i="1" s="1"/>
  <c r="O67" i="1"/>
  <c r="BN66" i="1"/>
  <c r="BL66" i="1"/>
  <c r="X66" i="1"/>
  <c r="BM66" i="1" s="1"/>
  <c r="O66" i="1"/>
  <c r="BN65" i="1"/>
  <c r="BL65" i="1"/>
  <c r="X65" i="1"/>
  <c r="X86" i="1" s="1"/>
  <c r="O65" i="1"/>
  <c r="W62" i="1"/>
  <c r="W61" i="1"/>
  <c r="BN60" i="1"/>
  <c r="BL60" i="1"/>
  <c r="X60" i="1"/>
  <c r="BM60" i="1" s="1"/>
  <c r="BN59" i="1"/>
  <c r="BL59" i="1"/>
  <c r="X59" i="1"/>
  <c r="BO59" i="1" s="1"/>
  <c r="O59" i="1"/>
  <c r="BN58" i="1"/>
  <c r="BL58" i="1"/>
  <c r="X58" i="1"/>
  <c r="BM58" i="1" s="1"/>
  <c r="O58" i="1"/>
  <c r="BN57" i="1"/>
  <c r="BL57" i="1"/>
  <c r="X57" i="1"/>
  <c r="O57" i="1"/>
  <c r="W54" i="1"/>
  <c r="W53" i="1"/>
  <c r="BN52" i="1"/>
  <c r="BL52" i="1"/>
  <c r="X52" i="1"/>
  <c r="BM52" i="1" s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M33" i="1" s="1"/>
  <c r="O33" i="1"/>
  <c r="BN32" i="1"/>
  <c r="BL32" i="1"/>
  <c r="X32" i="1"/>
  <c r="BO32" i="1" s="1"/>
  <c r="O32" i="1"/>
  <c r="BN31" i="1"/>
  <c r="BL31" i="1"/>
  <c r="Y31" i="1"/>
  <c r="X31" i="1"/>
  <c r="BM31" i="1" s="1"/>
  <c r="O31" i="1"/>
  <c r="BN30" i="1"/>
  <c r="BL30" i="1"/>
  <c r="X30" i="1"/>
  <c r="BM30" i="1" s="1"/>
  <c r="O30" i="1"/>
  <c r="BN29" i="1"/>
  <c r="BL29" i="1"/>
  <c r="X29" i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24" i="1"/>
  <c r="W549" i="1" s="1"/>
  <c r="BN23" i="1"/>
  <c r="BL23" i="1"/>
  <c r="X23" i="1"/>
  <c r="BM23" i="1" s="1"/>
  <c r="O23" i="1"/>
  <c r="BN22" i="1"/>
  <c r="BL22" i="1"/>
  <c r="Y22" i="1"/>
  <c r="X22" i="1"/>
  <c r="BM22" i="1" s="1"/>
  <c r="O22" i="1"/>
  <c r="H10" i="1"/>
  <c r="A9" i="1"/>
  <c r="A10" i="1" s="1"/>
  <c r="D7" i="1"/>
  <c r="P6" i="1"/>
  <c r="O2" i="1"/>
  <c r="X25" i="1" l="1"/>
  <c r="BO91" i="1"/>
  <c r="BM91" i="1"/>
  <c r="Y91" i="1"/>
  <c r="BM108" i="1"/>
  <c r="Y108" i="1"/>
  <c r="BO144" i="1"/>
  <c r="BM144" i="1"/>
  <c r="Y144" i="1"/>
  <c r="BO157" i="1"/>
  <c r="BM157" i="1"/>
  <c r="Y157" i="1"/>
  <c r="BO174" i="1"/>
  <c r="BM174" i="1"/>
  <c r="Y174" i="1"/>
  <c r="BO188" i="1"/>
  <c r="BM188" i="1"/>
  <c r="Y188" i="1"/>
  <c r="BO198" i="1"/>
  <c r="BM198" i="1"/>
  <c r="Y198" i="1"/>
  <c r="BO205" i="1"/>
  <c r="BM205" i="1"/>
  <c r="Y205" i="1"/>
  <c r="BM242" i="1"/>
  <c r="Y242" i="1"/>
  <c r="BM251" i="1"/>
  <c r="Y251" i="1"/>
  <c r="BM266" i="1"/>
  <c r="Y266" i="1"/>
  <c r="BM298" i="1"/>
  <c r="Y298" i="1"/>
  <c r="BM337" i="1"/>
  <c r="Y337" i="1"/>
  <c r="BO350" i="1"/>
  <c r="BM350" i="1"/>
  <c r="Y350" i="1"/>
  <c r="BO375" i="1"/>
  <c r="BM375" i="1"/>
  <c r="Y375" i="1"/>
  <c r="BM417" i="1"/>
  <c r="Y417" i="1"/>
  <c r="BM470" i="1"/>
  <c r="Y470" i="1"/>
  <c r="BO507" i="1"/>
  <c r="BM507" i="1"/>
  <c r="Y507" i="1"/>
  <c r="Y23" i="1"/>
  <c r="Y24" i="1" s="1"/>
  <c r="Y30" i="1"/>
  <c r="Y32" i="1"/>
  <c r="BM32" i="1"/>
  <c r="D555" i="1"/>
  <c r="Y69" i="1"/>
  <c r="Y71" i="1"/>
  <c r="BM71" i="1"/>
  <c r="Y78" i="1"/>
  <c r="Y85" i="1"/>
  <c r="BM89" i="1"/>
  <c r="Y89" i="1"/>
  <c r="BO101" i="1"/>
  <c r="BM101" i="1"/>
  <c r="Y101" i="1"/>
  <c r="BM137" i="1"/>
  <c r="Y137" i="1"/>
  <c r="BO153" i="1"/>
  <c r="BM153" i="1"/>
  <c r="Y153" i="1"/>
  <c r="BM169" i="1"/>
  <c r="Y169" i="1"/>
  <c r="Y171" i="1" s="1"/>
  <c r="BO181" i="1"/>
  <c r="Y181" i="1"/>
  <c r="BO192" i="1"/>
  <c r="BM192" i="1"/>
  <c r="Y192" i="1"/>
  <c r="BM200" i="1"/>
  <c r="Y200" i="1"/>
  <c r="BM233" i="1"/>
  <c r="Y233" i="1"/>
  <c r="BO244" i="1"/>
  <c r="BM244" i="1"/>
  <c r="Y244" i="1"/>
  <c r="BO256" i="1"/>
  <c r="BM256" i="1"/>
  <c r="Y256" i="1"/>
  <c r="BO268" i="1"/>
  <c r="BM268" i="1"/>
  <c r="Y268" i="1"/>
  <c r="BM314" i="1"/>
  <c r="Y314" i="1"/>
  <c r="X324" i="1"/>
  <c r="Y323" i="1"/>
  <c r="Y324" i="1" s="1"/>
  <c r="BM342" i="1"/>
  <c r="Y342" i="1"/>
  <c r="BO397" i="1"/>
  <c r="BM397" i="1"/>
  <c r="Y397" i="1"/>
  <c r="X444" i="1"/>
  <c r="X445" i="1"/>
  <c r="BO491" i="1"/>
  <c r="BM491" i="1"/>
  <c r="Y491" i="1"/>
  <c r="X140" i="1"/>
  <c r="X147" i="1"/>
  <c r="BO27" i="1"/>
  <c r="BO52" i="1"/>
  <c r="BO57" i="1"/>
  <c r="BO58" i="1"/>
  <c r="BO60" i="1"/>
  <c r="BO65" i="1"/>
  <c r="BO66" i="1"/>
  <c r="BO73" i="1"/>
  <c r="BO74" i="1"/>
  <c r="BO81" i="1"/>
  <c r="BO82" i="1"/>
  <c r="BO112" i="1"/>
  <c r="BO116" i="1"/>
  <c r="BO124" i="1"/>
  <c r="BO128" i="1"/>
  <c r="BM135" i="1"/>
  <c r="BM145" i="1"/>
  <c r="BM154" i="1"/>
  <c r="BM158" i="1"/>
  <c r="BM175" i="1"/>
  <c r="BM183" i="1"/>
  <c r="BM189" i="1"/>
  <c r="BM193" i="1"/>
  <c r="BM206" i="1"/>
  <c r="BO207" i="1"/>
  <c r="BO215" i="1"/>
  <c r="BO231" i="1"/>
  <c r="BM231" i="1"/>
  <c r="Y231" i="1"/>
  <c r="BM246" i="1"/>
  <c r="Y246" i="1"/>
  <c r="BO248" i="1"/>
  <c r="BM248" i="1"/>
  <c r="Y248" i="1"/>
  <c r="BM258" i="1"/>
  <c r="Y258" i="1"/>
  <c r="BM263" i="1"/>
  <c r="Y263" i="1"/>
  <c r="BM270" i="1"/>
  <c r="Y270" i="1"/>
  <c r="BM275" i="1"/>
  <c r="Y275" i="1"/>
  <c r="BO282" i="1"/>
  <c r="BM282" i="1"/>
  <c r="Y282" i="1"/>
  <c r="BM293" i="1"/>
  <c r="Y293" i="1"/>
  <c r="BO295" i="1"/>
  <c r="BM295" i="1"/>
  <c r="Y295" i="1"/>
  <c r="X320" i="1"/>
  <c r="X321" i="1"/>
  <c r="Y319" i="1"/>
  <c r="Y320" i="1" s="1"/>
  <c r="BM332" i="1"/>
  <c r="Y332" i="1"/>
  <c r="BM334" i="1"/>
  <c r="Y334" i="1"/>
  <c r="BO334" i="1"/>
  <c r="BO496" i="1"/>
  <c r="X498" i="1"/>
  <c r="X497" i="1"/>
  <c r="BM496" i="1"/>
  <c r="BO505" i="1"/>
  <c r="BM505" i="1"/>
  <c r="Y505" i="1"/>
  <c r="BO22" i="1"/>
  <c r="BO23" i="1"/>
  <c r="Y27" i="1"/>
  <c r="Y28" i="1"/>
  <c r="BM28" i="1"/>
  <c r="X34" i="1"/>
  <c r="BO30" i="1"/>
  <c r="BO31" i="1"/>
  <c r="Y52" i="1"/>
  <c r="Y57" i="1"/>
  <c r="Y58" i="1"/>
  <c r="Y59" i="1"/>
  <c r="BM59" i="1"/>
  <c r="Y60" i="1"/>
  <c r="Y65" i="1"/>
  <c r="Y66" i="1"/>
  <c r="Y67" i="1"/>
  <c r="BM67" i="1"/>
  <c r="BO69" i="1"/>
  <c r="BO70" i="1"/>
  <c r="Y73" i="1"/>
  <c r="Y74" i="1"/>
  <c r="Y75" i="1"/>
  <c r="BM75" i="1"/>
  <c r="BO77" i="1"/>
  <c r="BO78" i="1"/>
  <c r="Y81" i="1"/>
  <c r="Y82" i="1"/>
  <c r="Y83" i="1"/>
  <c r="BM83" i="1"/>
  <c r="BO85" i="1"/>
  <c r="BO89" i="1"/>
  <c r="BO90" i="1"/>
  <c r="Y96" i="1"/>
  <c r="Y100" i="1"/>
  <c r="BO107" i="1"/>
  <c r="Y109" i="1"/>
  <c r="BM109" i="1"/>
  <c r="BM110" i="1"/>
  <c r="Y112" i="1"/>
  <c r="Y113" i="1"/>
  <c r="BM113" i="1"/>
  <c r="BM114" i="1"/>
  <c r="Y116" i="1"/>
  <c r="Y117" i="1"/>
  <c r="BM117" i="1"/>
  <c r="BM118" i="1"/>
  <c r="Y124" i="1"/>
  <c r="Y125" i="1"/>
  <c r="BM125" i="1"/>
  <c r="BM126" i="1"/>
  <c r="Y128" i="1"/>
  <c r="Y129" i="1"/>
  <c r="BM129" i="1"/>
  <c r="BO137" i="1"/>
  <c r="G555" i="1"/>
  <c r="BO152" i="1"/>
  <c r="BO156" i="1"/>
  <c r="BO165" i="1"/>
  <c r="BO169" i="1"/>
  <c r="X172" i="1"/>
  <c r="X178" i="1"/>
  <c r="BO177" i="1"/>
  <c r="Y185" i="1"/>
  <c r="BM185" i="1"/>
  <c r="BM186" i="1"/>
  <c r="BO191" i="1"/>
  <c r="Y195" i="1"/>
  <c r="BM195" i="1"/>
  <c r="BM196" i="1"/>
  <c r="BO197" i="1"/>
  <c r="BO200" i="1"/>
  <c r="Y207" i="1"/>
  <c r="Y208" i="1"/>
  <c r="BM208" i="1"/>
  <c r="Y215" i="1"/>
  <c r="Y216" i="1"/>
  <c r="BM216" i="1"/>
  <c r="BM217" i="1"/>
  <c r="BO224" i="1"/>
  <c r="BM224" i="1"/>
  <c r="BM234" i="1"/>
  <c r="Y234" i="1"/>
  <c r="BO239" i="1"/>
  <c r="BO240" i="1"/>
  <c r="BM240" i="1"/>
  <c r="Y240" i="1"/>
  <c r="BO246" i="1"/>
  <c r="BM247" i="1"/>
  <c r="Y247" i="1"/>
  <c r="BO258" i="1"/>
  <c r="X271" i="1"/>
  <c r="Y262" i="1"/>
  <c r="BO263" i="1"/>
  <c r="BO264" i="1"/>
  <c r="BM264" i="1"/>
  <c r="Y264" i="1"/>
  <c r="X278" i="1"/>
  <c r="X277" i="1"/>
  <c r="Y274" i="1"/>
  <c r="BO276" i="1"/>
  <c r="BM276" i="1"/>
  <c r="Y276" i="1"/>
  <c r="BM281" i="1"/>
  <c r="Y281" i="1"/>
  <c r="BM288" i="1"/>
  <c r="Y288" i="1"/>
  <c r="BM294" i="1"/>
  <c r="Y294" i="1"/>
  <c r="Y300" i="1" s="1"/>
  <c r="BO303" i="1"/>
  <c r="BM303" i="1"/>
  <c r="Y303" i="1"/>
  <c r="BM331" i="1"/>
  <c r="Y331" i="1"/>
  <c r="BO333" i="1"/>
  <c r="BM333" i="1"/>
  <c r="Y333" i="1"/>
  <c r="X356" i="1"/>
  <c r="X355" i="1"/>
  <c r="BO354" i="1"/>
  <c r="BM354" i="1"/>
  <c r="Y354" i="1"/>
  <c r="Y355" i="1" s="1"/>
  <c r="BM362" i="1"/>
  <c r="Y362" i="1"/>
  <c r="BO362" i="1"/>
  <c r="X381" i="1"/>
  <c r="X380" i="1"/>
  <c r="BO379" i="1"/>
  <c r="BM379" i="1"/>
  <c r="Y379" i="1"/>
  <c r="Y380" i="1" s="1"/>
  <c r="BO385" i="1"/>
  <c r="BM385" i="1"/>
  <c r="Y385" i="1"/>
  <c r="X388" i="1"/>
  <c r="BM431" i="1"/>
  <c r="BM438" i="1"/>
  <c r="X441" i="1"/>
  <c r="X440" i="1"/>
  <c r="Y438" i="1"/>
  <c r="BO438" i="1"/>
  <c r="BO463" i="1"/>
  <c r="BM463" i="1"/>
  <c r="Y463" i="1"/>
  <c r="BM464" i="1"/>
  <c r="BM468" i="1"/>
  <c r="BM472" i="1"/>
  <c r="BO522" i="1"/>
  <c r="BM522" i="1"/>
  <c r="Y522" i="1"/>
  <c r="X528" i="1"/>
  <c r="BO242" i="1"/>
  <c r="BO243" i="1"/>
  <c r="BO250" i="1"/>
  <c r="BO251" i="1"/>
  <c r="BO266" i="1"/>
  <c r="BO267" i="1"/>
  <c r="BO297" i="1"/>
  <c r="BO298" i="1"/>
  <c r="BO314" i="1"/>
  <c r="BO315" i="1"/>
  <c r="BO323" i="1"/>
  <c r="Q555" i="1"/>
  <c r="BM335" i="1"/>
  <c r="Y335" i="1"/>
  <c r="BM361" i="1"/>
  <c r="Y361" i="1"/>
  <c r="BO363" i="1"/>
  <c r="BM363" i="1"/>
  <c r="Y363" i="1"/>
  <c r="BO373" i="1"/>
  <c r="BM373" i="1"/>
  <c r="Y373" i="1"/>
  <c r="BM391" i="1"/>
  <c r="BM395" i="1"/>
  <c r="BM399" i="1"/>
  <c r="BM407" i="1"/>
  <c r="T555" i="1"/>
  <c r="BM423" i="1"/>
  <c r="BM430" i="1"/>
  <c r="Y430" i="1"/>
  <c r="BM434" i="1"/>
  <c r="Y434" i="1"/>
  <c r="BM439" i="1"/>
  <c r="BM462" i="1"/>
  <c r="Y462" i="1"/>
  <c r="BO482" i="1"/>
  <c r="BM482" i="1"/>
  <c r="Y482" i="1"/>
  <c r="BO486" i="1"/>
  <c r="BM486" i="1"/>
  <c r="Y486" i="1"/>
  <c r="BM492" i="1"/>
  <c r="BO509" i="1"/>
  <c r="BM509" i="1"/>
  <c r="Y509" i="1"/>
  <c r="BM515" i="1"/>
  <c r="BM516" i="1"/>
  <c r="Y516" i="1"/>
  <c r="BM525" i="1"/>
  <c r="BM526" i="1"/>
  <c r="Y526" i="1"/>
  <c r="BO534" i="1"/>
  <c r="BM534" i="1"/>
  <c r="Y534" i="1"/>
  <c r="BM540" i="1"/>
  <c r="BM541" i="1"/>
  <c r="Y541" i="1"/>
  <c r="X543" i="1"/>
  <c r="BO337" i="1"/>
  <c r="X345" i="1"/>
  <c r="BO341" i="1"/>
  <c r="BO342" i="1"/>
  <c r="BO349" i="1"/>
  <c r="BO417" i="1"/>
  <c r="BM418" i="1"/>
  <c r="BM424" i="1"/>
  <c r="X435" i="1"/>
  <c r="BM428" i="1"/>
  <c r="BM432" i="1"/>
  <c r="BM443" i="1"/>
  <c r="BM449" i="1"/>
  <c r="BO466" i="1"/>
  <c r="BM467" i="1"/>
  <c r="BO470" i="1"/>
  <c r="BM471" i="1"/>
  <c r="BM484" i="1"/>
  <c r="X494" i="1"/>
  <c r="BO490" i="1"/>
  <c r="X493" i="1"/>
  <c r="X519" i="1"/>
  <c r="BO514" i="1"/>
  <c r="BM517" i="1"/>
  <c r="BO518" i="1"/>
  <c r="BM523" i="1"/>
  <c r="X529" i="1"/>
  <c r="BO524" i="1"/>
  <c r="BM527" i="1"/>
  <c r="X544" i="1"/>
  <c r="BO539" i="1"/>
  <c r="BM542" i="1"/>
  <c r="F9" i="1"/>
  <c r="F10" i="1"/>
  <c r="BO92" i="1"/>
  <c r="X94" i="1"/>
  <c r="BO102" i="1"/>
  <c r="Y102" i="1"/>
  <c r="X104" i="1"/>
  <c r="BM111" i="1"/>
  <c r="BO111" i="1"/>
  <c r="Y111" i="1"/>
  <c r="BM119" i="1"/>
  <c r="BO119" i="1"/>
  <c r="Y119" i="1"/>
  <c r="H555" i="1"/>
  <c r="X160" i="1"/>
  <c r="BM151" i="1"/>
  <c r="X161" i="1"/>
  <c r="BO151" i="1"/>
  <c r="Y151" i="1"/>
  <c r="BM159" i="1"/>
  <c r="BO159" i="1"/>
  <c r="Y159" i="1"/>
  <c r="BM187" i="1"/>
  <c r="BO187" i="1"/>
  <c r="Y187" i="1"/>
  <c r="BM209" i="1"/>
  <c r="BO209" i="1"/>
  <c r="Y209" i="1"/>
  <c r="BM408" i="1"/>
  <c r="BO408" i="1"/>
  <c r="Y408" i="1"/>
  <c r="H9" i="1"/>
  <c r="W546" i="1"/>
  <c r="X24" i="1"/>
  <c r="BM27" i="1"/>
  <c r="Y29" i="1"/>
  <c r="BO29" i="1"/>
  <c r="Y33" i="1"/>
  <c r="BO33" i="1"/>
  <c r="Y37" i="1"/>
  <c r="Y38" i="1" s="1"/>
  <c r="BO37" i="1"/>
  <c r="Y41" i="1"/>
  <c r="Y42" i="1" s="1"/>
  <c r="BO41" i="1"/>
  <c r="Y45" i="1"/>
  <c r="Y46" i="1" s="1"/>
  <c r="BO45" i="1"/>
  <c r="Y51" i="1"/>
  <c r="BO51" i="1"/>
  <c r="X54" i="1"/>
  <c r="X62" i="1"/>
  <c r="Y68" i="1"/>
  <c r="BO68" i="1"/>
  <c r="Y72" i="1"/>
  <c r="BO72" i="1"/>
  <c r="Y76" i="1"/>
  <c r="BO76" i="1"/>
  <c r="Y80" i="1"/>
  <c r="BO80" i="1"/>
  <c r="Y84" i="1"/>
  <c r="BO84" i="1"/>
  <c r="X87" i="1"/>
  <c r="Y92" i="1"/>
  <c r="Y93" i="1" s="1"/>
  <c r="Y99" i="1"/>
  <c r="BO99" i="1"/>
  <c r="X103" i="1"/>
  <c r="BM127" i="1"/>
  <c r="BO127" i="1"/>
  <c r="Y127" i="1"/>
  <c r="BM136" i="1"/>
  <c r="BO136" i="1"/>
  <c r="Y136" i="1"/>
  <c r="BM146" i="1"/>
  <c r="BO146" i="1"/>
  <c r="Y146" i="1"/>
  <c r="BM184" i="1"/>
  <c r="BO184" i="1"/>
  <c r="Y184" i="1"/>
  <c r="BM194" i="1"/>
  <c r="BO194" i="1"/>
  <c r="Y194" i="1"/>
  <c r="BM218" i="1"/>
  <c r="BO218" i="1"/>
  <c r="Y218" i="1"/>
  <c r="BM296" i="1"/>
  <c r="BO296" i="1"/>
  <c r="Y296" i="1"/>
  <c r="X300" i="1"/>
  <c r="J9" i="1"/>
  <c r="X39" i="1"/>
  <c r="X43" i="1"/>
  <c r="X47" i="1"/>
  <c r="X53" i="1"/>
  <c r="BM57" i="1"/>
  <c r="X61" i="1"/>
  <c r="BM65" i="1"/>
  <c r="BO96" i="1"/>
  <c r="BM102" i="1"/>
  <c r="X120" i="1"/>
  <c r="X121" i="1"/>
  <c r="BO106" i="1"/>
  <c r="Y106" i="1"/>
  <c r="BO108" i="1"/>
  <c r="BM115" i="1"/>
  <c r="BO115" i="1"/>
  <c r="Y115" i="1"/>
  <c r="BM155" i="1"/>
  <c r="BO155" i="1"/>
  <c r="Y155" i="1"/>
  <c r="BM257" i="1"/>
  <c r="BO257" i="1"/>
  <c r="Y257" i="1"/>
  <c r="B555" i="1"/>
  <c r="W547" i="1"/>
  <c r="W545" i="1"/>
  <c r="BM29" i="1"/>
  <c r="BM37" i="1"/>
  <c r="BM41" i="1"/>
  <c r="BM45" i="1"/>
  <c r="BM51" i="1"/>
  <c r="E555" i="1"/>
  <c r="X93" i="1"/>
  <c r="BO98" i="1"/>
  <c r="Y98" i="1"/>
  <c r="BO100" i="1"/>
  <c r="BM123" i="1"/>
  <c r="X130" i="1"/>
  <c r="BO123" i="1"/>
  <c r="Y123" i="1"/>
  <c r="X131" i="1"/>
  <c r="I555" i="1"/>
  <c r="BM164" i="1"/>
  <c r="X166" i="1"/>
  <c r="X167" i="1"/>
  <c r="BO164" i="1"/>
  <c r="Y164" i="1"/>
  <c r="Y166" i="1" s="1"/>
  <c r="BM176" i="1"/>
  <c r="BO176" i="1"/>
  <c r="Y176" i="1"/>
  <c r="X201" i="1"/>
  <c r="BM190" i="1"/>
  <c r="BO190" i="1"/>
  <c r="Y190" i="1"/>
  <c r="BM199" i="1"/>
  <c r="BO199" i="1"/>
  <c r="Y199" i="1"/>
  <c r="X210" i="1"/>
  <c r="J555" i="1"/>
  <c r="X221" i="1"/>
  <c r="BM214" i="1"/>
  <c r="BO214" i="1"/>
  <c r="Y214" i="1"/>
  <c r="BM230" i="1"/>
  <c r="Y230" i="1"/>
  <c r="BM249" i="1"/>
  <c r="BO249" i="1"/>
  <c r="Y249" i="1"/>
  <c r="P555" i="1"/>
  <c r="X310" i="1"/>
  <c r="BM309" i="1"/>
  <c r="X311" i="1"/>
  <c r="BO309" i="1"/>
  <c r="Y309" i="1"/>
  <c r="Y310" i="1" s="1"/>
  <c r="X139" i="1"/>
  <c r="X171" i="1"/>
  <c r="X179" i="1"/>
  <c r="X202" i="1"/>
  <c r="X226" i="1"/>
  <c r="BO223" i="1"/>
  <c r="Y223" i="1"/>
  <c r="Y225" i="1" s="1"/>
  <c r="X225" i="1"/>
  <c r="X235" i="1"/>
  <c r="BO232" i="1"/>
  <c r="Y232" i="1"/>
  <c r="L555" i="1"/>
  <c r="BM245" i="1"/>
  <c r="BO245" i="1"/>
  <c r="Y245" i="1"/>
  <c r="X253" i="1"/>
  <c r="BM287" i="1"/>
  <c r="BO287" i="1"/>
  <c r="Y287" i="1"/>
  <c r="X305" i="1"/>
  <c r="BM304" i="1"/>
  <c r="X306" i="1"/>
  <c r="BO304" i="1"/>
  <c r="Y304" i="1"/>
  <c r="X352" i="1"/>
  <c r="BM348" i="1"/>
  <c r="BO348" i="1"/>
  <c r="Y348" i="1"/>
  <c r="Y351" i="1" s="1"/>
  <c r="X351" i="1"/>
  <c r="BO372" i="1"/>
  <c r="Y372" i="1"/>
  <c r="X376" i="1"/>
  <c r="X377" i="1"/>
  <c r="BM372" i="1"/>
  <c r="Y110" i="1"/>
  <c r="Y114" i="1"/>
  <c r="Y118" i="1"/>
  <c r="Y126" i="1"/>
  <c r="F555" i="1"/>
  <c r="Y135" i="1"/>
  <c r="Y145" i="1"/>
  <c r="BO145" i="1"/>
  <c r="X148" i="1"/>
  <c r="Y154" i="1"/>
  <c r="Y158" i="1"/>
  <c r="Y175" i="1"/>
  <c r="Y178" i="1" s="1"/>
  <c r="BM181" i="1"/>
  <c r="Y183" i="1"/>
  <c r="Y186" i="1"/>
  <c r="Y189" i="1"/>
  <c r="Y193" i="1"/>
  <c r="Y196" i="1"/>
  <c r="BM204" i="1"/>
  <c r="Y206" i="1"/>
  <c r="X211" i="1"/>
  <c r="Y217" i="1"/>
  <c r="Y229" i="1"/>
  <c r="BO229" i="1"/>
  <c r="BO233" i="1"/>
  <c r="BM241" i="1"/>
  <c r="BO241" i="1"/>
  <c r="Y241" i="1"/>
  <c r="BM269" i="1"/>
  <c r="BO269" i="1"/>
  <c r="Y269" i="1"/>
  <c r="X289" i="1"/>
  <c r="BM330" i="1"/>
  <c r="BO330" i="1"/>
  <c r="Y330" i="1"/>
  <c r="BM344" i="1"/>
  <c r="BO344" i="1"/>
  <c r="Y344" i="1"/>
  <c r="X365" i="1"/>
  <c r="BM360" i="1"/>
  <c r="BO360" i="1"/>
  <c r="Y360" i="1"/>
  <c r="BO368" i="1"/>
  <c r="Y368" i="1"/>
  <c r="Y369" i="1" s="1"/>
  <c r="BM368" i="1"/>
  <c r="BM450" i="1"/>
  <c r="BO450" i="1"/>
  <c r="Y450" i="1"/>
  <c r="U555" i="1"/>
  <c r="BO219" i="1"/>
  <c r="Y219" i="1"/>
  <c r="BM223" i="1"/>
  <c r="BM232" i="1"/>
  <c r="X236" i="1"/>
  <c r="X259" i="1"/>
  <c r="BM265" i="1"/>
  <c r="BO265" i="1"/>
  <c r="Y265" i="1"/>
  <c r="X284" i="1"/>
  <c r="BM280" i="1"/>
  <c r="BO280" i="1"/>
  <c r="Y280" i="1"/>
  <c r="X283" i="1"/>
  <c r="BM313" i="1"/>
  <c r="X316" i="1"/>
  <c r="BO313" i="1"/>
  <c r="Y313" i="1"/>
  <c r="Y316" i="1" s="1"/>
  <c r="BM336" i="1"/>
  <c r="BO336" i="1"/>
  <c r="Y336" i="1"/>
  <c r="X555" i="1"/>
  <c r="X511" i="1"/>
  <c r="BM502" i="1"/>
  <c r="X512" i="1"/>
  <c r="BO502" i="1"/>
  <c r="Y502" i="1"/>
  <c r="BM510" i="1"/>
  <c r="BO510" i="1"/>
  <c r="Y510" i="1"/>
  <c r="BM533" i="1"/>
  <c r="BO533" i="1"/>
  <c r="Y533" i="1"/>
  <c r="BM239" i="1"/>
  <c r="X252" i="1"/>
  <c r="BM255" i="1"/>
  <c r="X260" i="1"/>
  <c r="X272" i="1"/>
  <c r="X290" i="1"/>
  <c r="BM319" i="1"/>
  <c r="BM323" i="1"/>
  <c r="X339" i="1"/>
  <c r="R555" i="1"/>
  <c r="X369" i="1"/>
  <c r="BM392" i="1"/>
  <c r="BO392" i="1"/>
  <c r="Y392" i="1"/>
  <c r="BM396" i="1"/>
  <c r="BO396" i="1"/>
  <c r="Y396" i="1"/>
  <c r="BM400" i="1"/>
  <c r="BO400" i="1"/>
  <c r="Y400" i="1"/>
  <c r="X404" i="1"/>
  <c r="BM504" i="1"/>
  <c r="BO504" i="1"/>
  <c r="Y504" i="1"/>
  <c r="BM535" i="1"/>
  <c r="BO535" i="1"/>
  <c r="Y535" i="1"/>
  <c r="N555" i="1"/>
  <c r="BM262" i="1"/>
  <c r="BM274" i="1"/>
  <c r="X338" i="1"/>
  <c r="BM341" i="1"/>
  <c r="X346" i="1"/>
  <c r="X370" i="1"/>
  <c r="S555" i="1"/>
  <c r="BM416" i="1"/>
  <c r="X419" i="1"/>
  <c r="BO416" i="1"/>
  <c r="Y416" i="1"/>
  <c r="X420" i="1"/>
  <c r="BM429" i="1"/>
  <c r="BO429" i="1"/>
  <c r="Y429" i="1"/>
  <c r="BM433" i="1"/>
  <c r="BO433" i="1"/>
  <c r="Y433" i="1"/>
  <c r="X451" i="1"/>
  <c r="X474" i="1"/>
  <c r="BM461" i="1"/>
  <c r="W555" i="1"/>
  <c r="BO461" i="1"/>
  <c r="Y461" i="1"/>
  <c r="X478" i="1"/>
  <c r="BM481" i="1"/>
  <c r="X487" i="1"/>
  <c r="X488" i="1"/>
  <c r="BO481" i="1"/>
  <c r="Y481" i="1"/>
  <c r="BM485" i="1"/>
  <c r="BO485" i="1"/>
  <c r="Y485" i="1"/>
  <c r="BM506" i="1"/>
  <c r="BO506" i="1"/>
  <c r="Y506" i="1"/>
  <c r="O555" i="1"/>
  <c r="X301" i="1"/>
  <c r="BM374" i="1"/>
  <c r="BO374" i="1"/>
  <c r="Y374" i="1"/>
  <c r="X409" i="1"/>
  <c r="X413" i="1"/>
  <c r="BM412" i="1"/>
  <c r="X414" i="1"/>
  <c r="BO412" i="1"/>
  <c r="Y412" i="1"/>
  <c r="Y413" i="1" s="1"/>
  <c r="X456" i="1"/>
  <c r="BM455" i="1"/>
  <c r="X457" i="1"/>
  <c r="V555" i="1"/>
  <c r="BO455" i="1"/>
  <c r="Y455" i="1"/>
  <c r="Y456" i="1" s="1"/>
  <c r="BM465" i="1"/>
  <c r="BO465" i="1"/>
  <c r="Y465" i="1"/>
  <c r="BM469" i="1"/>
  <c r="BO469" i="1"/>
  <c r="Y469" i="1"/>
  <c r="X473" i="1"/>
  <c r="BM477" i="1"/>
  <c r="BO477" i="1"/>
  <c r="Y477" i="1"/>
  <c r="BM508" i="1"/>
  <c r="BO508" i="1"/>
  <c r="Y508" i="1"/>
  <c r="X536" i="1"/>
  <c r="BM531" i="1"/>
  <c r="X537" i="1"/>
  <c r="BO531" i="1"/>
  <c r="Y531" i="1"/>
  <c r="BM386" i="1"/>
  <c r="X387" i="1"/>
  <c r="BM390" i="1"/>
  <c r="BM394" i="1"/>
  <c r="BM398" i="1"/>
  <c r="BM402" i="1"/>
  <c r="X403" i="1"/>
  <c r="BM406" i="1"/>
  <c r="X436" i="1"/>
  <c r="BM483" i="1"/>
  <c r="X520" i="1"/>
  <c r="Y391" i="1"/>
  <c r="Y395" i="1"/>
  <c r="Y399" i="1"/>
  <c r="Y407" i="1"/>
  <c r="X410" i="1"/>
  <c r="Y424" i="1"/>
  <c r="Y428" i="1"/>
  <c r="BO428" i="1"/>
  <c r="Y432" i="1"/>
  <c r="Y449" i="1"/>
  <c r="X452" i="1"/>
  <c r="Y464" i="1"/>
  <c r="Y468" i="1"/>
  <c r="Y472" i="1"/>
  <c r="Y476" i="1"/>
  <c r="Y478" i="1" s="1"/>
  <c r="BO476" i="1"/>
  <c r="X479" i="1"/>
  <c r="Y484" i="1"/>
  <c r="BM490" i="1"/>
  <c r="Y492" i="1"/>
  <c r="Y496" i="1"/>
  <c r="Y497" i="1" s="1"/>
  <c r="BM514" i="1"/>
  <c r="Y515" i="1"/>
  <c r="Y517" i="1"/>
  <c r="Y523" i="1"/>
  <c r="BM524" i="1"/>
  <c r="Y525" i="1"/>
  <c r="Y527" i="1"/>
  <c r="BM539" i="1"/>
  <c r="Y540" i="1"/>
  <c r="Y542" i="1"/>
  <c r="Y386" i="1"/>
  <c r="Y390" i="1"/>
  <c r="Y394" i="1"/>
  <c r="Y398" i="1"/>
  <c r="Y402" i="1"/>
  <c r="Y406" i="1"/>
  <c r="BO406" i="1"/>
  <c r="Y418" i="1"/>
  <c r="Y423" i="1"/>
  <c r="Y425" i="1" s="1"/>
  <c r="BO423" i="1"/>
  <c r="X426" i="1"/>
  <c r="Y431" i="1"/>
  <c r="Y439" i="1"/>
  <c r="Y443" i="1"/>
  <c r="Y444" i="1" s="1"/>
  <c r="Y448" i="1"/>
  <c r="Y451" i="1" s="1"/>
  <c r="BO448" i="1"/>
  <c r="Y467" i="1"/>
  <c r="Y471" i="1"/>
  <c r="Y483" i="1"/>
  <c r="Y440" i="1" l="1"/>
  <c r="Y387" i="1"/>
  <c r="Y543" i="1"/>
  <c r="Y493" i="1"/>
  <c r="Y283" i="1"/>
  <c r="Y271" i="1"/>
  <c r="Y364" i="1"/>
  <c r="Y345" i="1"/>
  <c r="Y235" i="1"/>
  <c r="Y147" i="1"/>
  <c r="Y289" i="1"/>
  <c r="Y103" i="1"/>
  <c r="Y259" i="1"/>
  <c r="Y53" i="1"/>
  <c r="Y277" i="1"/>
  <c r="X545" i="1"/>
  <c r="Y86" i="1"/>
  <c r="Y34" i="1"/>
  <c r="Y61" i="1"/>
  <c r="Y409" i="1"/>
  <c r="Y528" i="1"/>
  <c r="Y519" i="1"/>
  <c r="Y536" i="1"/>
  <c r="Y338" i="1"/>
  <c r="Y252" i="1"/>
  <c r="Y210" i="1"/>
  <c r="Y201" i="1"/>
  <c r="Y139" i="1"/>
  <c r="Y305" i="1"/>
  <c r="X547" i="1"/>
  <c r="X546" i="1"/>
  <c r="Y473" i="1"/>
  <c r="Y435" i="1"/>
  <c r="Y419" i="1"/>
  <c r="Y403" i="1"/>
  <c r="Y487" i="1"/>
  <c r="Y376" i="1"/>
  <c r="Y130" i="1"/>
  <c r="X549" i="1"/>
  <c r="Y511" i="1"/>
  <c r="Y220" i="1"/>
  <c r="Y120" i="1"/>
  <c r="W548" i="1"/>
  <c r="Y160" i="1"/>
  <c r="X548" i="1" l="1"/>
  <c r="Y550" i="1"/>
</calcChain>
</file>

<file path=xl/sharedStrings.xml><?xml version="1.0" encoding="utf-8"?>
<sst xmlns="http://schemas.openxmlformats.org/spreadsheetml/2006/main" count="2360" uniqueCount="773">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</sst>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52" t="s">
        <v>0</v>
      </c>
      <c r="E1" s="399"/>
      <c r="F1" s="399"/>
      <c r="G1" s="12" t="s">
        <v>1</v>
      </c>
      <c r="H1" s="552" t="s">
        <v>2</v>
      </c>
      <c r="I1" s="399"/>
      <c r="J1" s="399"/>
      <c r="K1" s="399"/>
      <c r="L1" s="399"/>
      <c r="M1" s="399"/>
      <c r="N1" s="399"/>
      <c r="O1" s="399"/>
      <c r="P1" s="399"/>
      <c r="Q1" s="398" t="s">
        <v>3</v>
      </c>
      <c r="R1" s="399"/>
      <c r="S1" s="3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650" t="s">
        <v>8</v>
      </c>
      <c r="B5" s="405"/>
      <c r="C5" s="406"/>
      <c r="D5" s="753"/>
      <c r="E5" s="755"/>
      <c r="F5" s="464" t="s">
        <v>9</v>
      </c>
      <c r="G5" s="406"/>
      <c r="H5" s="753" t="s">
        <v>772</v>
      </c>
      <c r="I5" s="754"/>
      <c r="J5" s="754"/>
      <c r="K5" s="754"/>
      <c r="L5" s="755"/>
      <c r="M5" s="58"/>
      <c r="O5" s="24" t="s">
        <v>10</v>
      </c>
      <c r="P5" s="417">
        <v>45450</v>
      </c>
      <c r="Q5" s="418"/>
      <c r="S5" s="554" t="s">
        <v>11</v>
      </c>
      <c r="T5" s="458"/>
      <c r="U5" s="556" t="s">
        <v>12</v>
      </c>
      <c r="V5" s="418"/>
      <c r="AA5" s="51"/>
      <c r="AB5" s="51"/>
      <c r="AC5" s="51"/>
    </row>
    <row r="6" spans="1:30" s="377" customFormat="1" ht="24" customHeight="1" x14ac:dyDescent="0.2">
      <c r="A6" s="650" t="s">
        <v>13</v>
      </c>
      <c r="B6" s="405"/>
      <c r="C6" s="406"/>
      <c r="D6" s="503" t="s">
        <v>757</v>
      </c>
      <c r="E6" s="504"/>
      <c r="F6" s="504"/>
      <c r="G6" s="504"/>
      <c r="H6" s="504"/>
      <c r="I6" s="504"/>
      <c r="J6" s="504"/>
      <c r="K6" s="504"/>
      <c r="L6" s="418"/>
      <c r="M6" s="59"/>
      <c r="O6" s="24" t="s">
        <v>15</v>
      </c>
      <c r="P6" s="766" t="str">
        <f>IF(P5=0," ",CHOOSE(WEEKDAY(P5,2),"Понедельник","Вторник","Среда","Четверг","Пятница","Суббота","Воскресенье"))</f>
        <v>Пятница</v>
      </c>
      <c r="Q6" s="388"/>
      <c r="S6" s="758" t="s">
        <v>16</v>
      </c>
      <c r="T6" s="458"/>
      <c r="U6" s="496" t="s">
        <v>17</v>
      </c>
      <c r="V6" s="497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75" t="str">
        <f>IFERROR(VLOOKUP(DeliveryAddress,Table,3,0),1)</f>
        <v>2</v>
      </c>
      <c r="E7" s="576"/>
      <c r="F7" s="576"/>
      <c r="G7" s="576"/>
      <c r="H7" s="576"/>
      <c r="I7" s="576"/>
      <c r="J7" s="576"/>
      <c r="K7" s="576"/>
      <c r="L7" s="413"/>
      <c r="M7" s="60"/>
      <c r="O7" s="24"/>
      <c r="P7" s="42"/>
      <c r="Q7" s="42"/>
      <c r="S7" s="401"/>
      <c r="T7" s="458"/>
      <c r="U7" s="498"/>
      <c r="V7" s="499"/>
      <c r="AA7" s="51"/>
      <c r="AB7" s="51"/>
      <c r="AC7" s="51"/>
    </row>
    <row r="8" spans="1:30" s="377" customFormat="1" ht="25.5" customHeight="1" x14ac:dyDescent="0.2">
      <c r="A8" s="411" t="s">
        <v>18</v>
      </c>
      <c r="B8" s="390"/>
      <c r="C8" s="391"/>
      <c r="D8" s="687"/>
      <c r="E8" s="688"/>
      <c r="F8" s="688"/>
      <c r="G8" s="688"/>
      <c r="H8" s="688"/>
      <c r="I8" s="688"/>
      <c r="J8" s="688"/>
      <c r="K8" s="688"/>
      <c r="L8" s="689"/>
      <c r="M8" s="61"/>
      <c r="O8" s="24" t="s">
        <v>19</v>
      </c>
      <c r="P8" s="412">
        <v>0.33333333333333331</v>
      </c>
      <c r="Q8" s="413"/>
      <c r="S8" s="401"/>
      <c r="T8" s="458"/>
      <c r="U8" s="498"/>
      <c r="V8" s="499"/>
      <c r="AA8" s="51"/>
      <c r="AB8" s="51"/>
      <c r="AC8" s="51"/>
    </row>
    <row r="9" spans="1:30" s="37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474"/>
      <c r="E9" s="420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19" t="str">
        <f>IF(AND($A$9="Тип доверенности/получателя при получении в адресе перегруза:",$D$9="Разовая доверенность"),"Введите ФИО","")</f>
        <v/>
      </c>
      <c r="I9" s="420"/>
      <c r="J9" s="4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0"/>
      <c r="L9" s="420"/>
      <c r="M9" s="378"/>
      <c r="O9" s="26" t="s">
        <v>20</v>
      </c>
      <c r="P9" s="646"/>
      <c r="Q9" s="410"/>
      <c r="S9" s="401"/>
      <c r="T9" s="458"/>
      <c r="U9" s="500"/>
      <c r="V9" s="501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474"/>
      <c r="E10" s="420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516" t="str">
        <f>IFERROR(VLOOKUP($D$10,Proxy,2,FALSE),"")</f>
        <v/>
      </c>
      <c r="I10" s="401"/>
      <c r="J10" s="401"/>
      <c r="K10" s="401"/>
      <c r="L10" s="401"/>
      <c r="M10" s="376"/>
      <c r="O10" s="26" t="s">
        <v>21</v>
      </c>
      <c r="P10" s="544"/>
      <c r="Q10" s="545"/>
      <c r="T10" s="24" t="s">
        <v>22</v>
      </c>
      <c r="U10" s="724" t="s">
        <v>23</v>
      </c>
      <c r="V10" s="497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2"/>
      <c r="Q11" s="418"/>
      <c r="T11" s="24" t="s">
        <v>26</v>
      </c>
      <c r="U11" s="409" t="s">
        <v>27</v>
      </c>
      <c r="V11" s="410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431" t="s">
        <v>28</v>
      </c>
      <c r="B12" s="405"/>
      <c r="C12" s="405"/>
      <c r="D12" s="405"/>
      <c r="E12" s="405"/>
      <c r="F12" s="405"/>
      <c r="G12" s="405"/>
      <c r="H12" s="405"/>
      <c r="I12" s="405"/>
      <c r="J12" s="405"/>
      <c r="K12" s="405"/>
      <c r="L12" s="406"/>
      <c r="M12" s="62"/>
      <c r="O12" s="24" t="s">
        <v>29</v>
      </c>
      <c r="P12" s="412"/>
      <c r="Q12" s="413"/>
      <c r="R12" s="23"/>
      <c r="T12" s="24"/>
      <c r="U12" s="399"/>
      <c r="V12" s="401"/>
      <c r="AA12" s="51"/>
      <c r="AB12" s="51"/>
      <c r="AC12" s="51"/>
    </row>
    <row r="13" spans="1:30" s="377" customFormat="1" ht="23.25" customHeight="1" x14ac:dyDescent="0.2">
      <c r="A13" s="431" t="s">
        <v>30</v>
      </c>
      <c r="B13" s="405"/>
      <c r="C13" s="405"/>
      <c r="D13" s="405"/>
      <c r="E13" s="405"/>
      <c r="F13" s="405"/>
      <c r="G13" s="405"/>
      <c r="H13" s="405"/>
      <c r="I13" s="405"/>
      <c r="J13" s="405"/>
      <c r="K13" s="405"/>
      <c r="L13" s="406"/>
      <c r="M13" s="62"/>
      <c r="N13" s="26"/>
      <c r="O13" s="26" t="s">
        <v>31</v>
      </c>
      <c r="P13" s="409"/>
      <c r="Q13" s="410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431" t="s">
        <v>32</v>
      </c>
      <c r="B14" s="405"/>
      <c r="C14" s="405"/>
      <c r="D14" s="405"/>
      <c r="E14" s="405"/>
      <c r="F14" s="405"/>
      <c r="G14" s="405"/>
      <c r="H14" s="405"/>
      <c r="I14" s="405"/>
      <c r="J14" s="405"/>
      <c r="K14" s="405"/>
      <c r="L14" s="406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438" t="s">
        <v>33</v>
      </c>
      <c r="B15" s="405"/>
      <c r="C15" s="405"/>
      <c r="D15" s="405"/>
      <c r="E15" s="405"/>
      <c r="F15" s="405"/>
      <c r="G15" s="405"/>
      <c r="H15" s="405"/>
      <c r="I15" s="405"/>
      <c r="J15" s="405"/>
      <c r="K15" s="405"/>
      <c r="L15" s="406"/>
      <c r="M15" s="63"/>
      <c r="O15" s="760" t="s">
        <v>34</v>
      </c>
      <c r="P15" s="399"/>
      <c r="Q15" s="399"/>
      <c r="R15" s="399"/>
      <c r="S15" s="3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61"/>
      <c r="P16" s="761"/>
      <c r="Q16" s="761"/>
      <c r="R16" s="761"/>
      <c r="S16" s="76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2" t="s">
        <v>35</v>
      </c>
      <c r="B17" s="392" t="s">
        <v>36</v>
      </c>
      <c r="C17" s="640" t="s">
        <v>37</v>
      </c>
      <c r="D17" s="392" t="s">
        <v>38</v>
      </c>
      <c r="E17" s="393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710"/>
      <c r="Q17" s="710"/>
      <c r="R17" s="710"/>
      <c r="S17" s="393"/>
      <c r="T17" s="435" t="s">
        <v>49</v>
      </c>
      <c r="U17" s="406"/>
      <c r="V17" s="392" t="s">
        <v>50</v>
      </c>
      <c r="W17" s="392" t="s">
        <v>51</v>
      </c>
      <c r="X17" s="444" t="s">
        <v>52</v>
      </c>
      <c r="Y17" s="392" t="s">
        <v>53</v>
      </c>
      <c r="Z17" s="533" t="s">
        <v>54</v>
      </c>
      <c r="AA17" s="533" t="s">
        <v>55</v>
      </c>
      <c r="AB17" s="533" t="s">
        <v>56</v>
      </c>
      <c r="AC17" s="695"/>
      <c r="AD17" s="696"/>
      <c r="AE17" s="685"/>
      <c r="BB17" s="432" t="s">
        <v>57</v>
      </c>
    </row>
    <row r="18" spans="1:67" ht="14.25" customHeight="1" x14ac:dyDescent="0.2">
      <c r="A18" s="397"/>
      <c r="B18" s="397"/>
      <c r="C18" s="397"/>
      <c r="D18" s="394"/>
      <c r="E18" s="395"/>
      <c r="F18" s="397"/>
      <c r="G18" s="397"/>
      <c r="H18" s="397"/>
      <c r="I18" s="397"/>
      <c r="J18" s="397"/>
      <c r="K18" s="397"/>
      <c r="L18" s="397"/>
      <c r="M18" s="397"/>
      <c r="N18" s="397"/>
      <c r="O18" s="394"/>
      <c r="P18" s="711"/>
      <c r="Q18" s="711"/>
      <c r="R18" s="711"/>
      <c r="S18" s="395"/>
      <c r="T18" s="375" t="s">
        <v>58</v>
      </c>
      <c r="U18" s="375" t="s">
        <v>59</v>
      </c>
      <c r="V18" s="397"/>
      <c r="W18" s="397"/>
      <c r="X18" s="445"/>
      <c r="Y18" s="397"/>
      <c r="Z18" s="534"/>
      <c r="AA18" s="534"/>
      <c r="AB18" s="697"/>
      <c r="AC18" s="698"/>
      <c r="AD18" s="699"/>
      <c r="AE18" s="686"/>
      <c r="BB18" s="401"/>
    </row>
    <row r="19" spans="1:67" ht="27.75" hidden="1" customHeight="1" x14ac:dyDescent="0.2">
      <c r="A19" s="579" t="s">
        <v>60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48"/>
      <c r="AA19" s="48"/>
    </row>
    <row r="20" spans="1:67" ht="16.5" hidden="1" customHeight="1" x14ac:dyDescent="0.25">
      <c r="A20" s="400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74"/>
      <c r="AA20" s="374"/>
    </row>
    <row r="21" spans="1:67" ht="14.25" hidden="1" customHeight="1" x14ac:dyDescent="0.25">
      <c r="A21" s="403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6">
        <v>4607091389258</v>
      </c>
      <c r="E22" s="388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8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6">
        <v>4680115885004</v>
      </c>
      <c r="E23" s="388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8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2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23"/>
      <c r="O24" s="389" t="s">
        <v>70</v>
      </c>
      <c r="P24" s="390"/>
      <c r="Q24" s="390"/>
      <c r="R24" s="390"/>
      <c r="S24" s="390"/>
      <c r="T24" s="390"/>
      <c r="U24" s="39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23"/>
      <c r="O25" s="389" t="s">
        <v>70</v>
      </c>
      <c r="P25" s="390"/>
      <c r="Q25" s="390"/>
      <c r="R25" s="390"/>
      <c r="S25" s="390"/>
      <c r="T25" s="390"/>
      <c r="U25" s="39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03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6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8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6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8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6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8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6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8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6">
        <v>4680115881853</v>
      </c>
      <c r="E31" s="388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8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6">
        <v>4607091383911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8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6">
        <v>4607091388244</v>
      </c>
      <c r="E33" s="388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8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2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23"/>
      <c r="O34" s="389" t="s">
        <v>70</v>
      </c>
      <c r="P34" s="390"/>
      <c r="Q34" s="390"/>
      <c r="R34" s="390"/>
      <c r="S34" s="390"/>
      <c r="T34" s="390"/>
      <c r="U34" s="39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23"/>
      <c r="O35" s="389" t="s">
        <v>70</v>
      </c>
      <c r="P35" s="390"/>
      <c r="Q35" s="390"/>
      <c r="R35" s="390"/>
      <c r="S35" s="390"/>
      <c r="T35" s="390"/>
      <c r="U35" s="39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403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6">
        <v>4607091388503</v>
      </c>
      <c r="E37" s="388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8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2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23"/>
      <c r="O38" s="389" t="s">
        <v>70</v>
      </c>
      <c r="P38" s="390"/>
      <c r="Q38" s="390"/>
      <c r="R38" s="390"/>
      <c r="S38" s="390"/>
      <c r="T38" s="390"/>
      <c r="U38" s="39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23"/>
      <c r="O39" s="389" t="s">
        <v>70</v>
      </c>
      <c r="P39" s="390"/>
      <c r="Q39" s="390"/>
      <c r="R39" s="390"/>
      <c r="S39" s="390"/>
      <c r="T39" s="390"/>
      <c r="U39" s="39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403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6">
        <v>4607091388282</v>
      </c>
      <c r="E41" s="388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8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2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23"/>
      <c r="O42" s="389" t="s">
        <v>70</v>
      </c>
      <c r="P42" s="390"/>
      <c r="Q42" s="390"/>
      <c r="R42" s="390"/>
      <c r="S42" s="390"/>
      <c r="T42" s="390"/>
      <c r="U42" s="39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23"/>
      <c r="O43" s="389" t="s">
        <v>70</v>
      </c>
      <c r="P43" s="390"/>
      <c r="Q43" s="390"/>
      <c r="R43" s="390"/>
      <c r="S43" s="390"/>
      <c r="T43" s="390"/>
      <c r="U43" s="39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403" t="s">
        <v>95</v>
      </c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96">
        <v>4607091389111</v>
      </c>
      <c r="E45" s="388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8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22"/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23"/>
      <c r="O46" s="389" t="s">
        <v>70</v>
      </c>
      <c r="P46" s="390"/>
      <c r="Q46" s="390"/>
      <c r="R46" s="390"/>
      <c r="S46" s="390"/>
      <c r="T46" s="390"/>
      <c r="U46" s="39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401"/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23"/>
      <c r="O47" s="389" t="s">
        <v>70</v>
      </c>
      <c r="P47" s="390"/>
      <c r="Q47" s="390"/>
      <c r="R47" s="390"/>
      <c r="S47" s="390"/>
      <c r="T47" s="390"/>
      <c r="U47" s="39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579" t="s">
        <v>98</v>
      </c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0"/>
      <c r="P48" s="580"/>
      <c r="Q48" s="580"/>
      <c r="R48" s="580"/>
      <c r="S48" s="580"/>
      <c r="T48" s="580"/>
      <c r="U48" s="580"/>
      <c r="V48" s="580"/>
      <c r="W48" s="580"/>
      <c r="X48" s="580"/>
      <c r="Y48" s="580"/>
      <c r="Z48" s="48"/>
      <c r="AA48" s="48"/>
    </row>
    <row r="49" spans="1:67" ht="16.5" hidden="1" customHeight="1" x14ac:dyDescent="0.25">
      <c r="A49" s="400" t="s">
        <v>99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  <c r="Y49" s="401"/>
      <c r="Z49" s="374"/>
      <c r="AA49" s="374"/>
    </row>
    <row r="50" spans="1:67" ht="14.25" hidden="1" customHeight="1" x14ac:dyDescent="0.25">
      <c r="A50" s="403" t="s">
        <v>100</v>
      </c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96">
        <v>4680115881440</v>
      </c>
      <c r="E51" s="388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8"/>
      <c r="T51" s="34"/>
      <c r="U51" s="34"/>
      <c r="V51" s="35" t="s">
        <v>66</v>
      </c>
      <c r="W51" s="380">
        <v>80</v>
      </c>
      <c r="X51" s="381">
        <f>IFERROR(IF(W51="",0,CEILING((W51/$H51),1)*$H51),"")</f>
        <v>86.4</v>
      </c>
      <c r="Y51" s="36">
        <f>IFERROR(IF(X51=0,"",ROUNDUP(X51/H51,0)*0.02175),"")</f>
        <v>0.17399999999999999</v>
      </c>
      <c r="Z51" s="56"/>
      <c r="AA51" s="57"/>
      <c r="AE51" s="64"/>
      <c r="BB51" s="77" t="s">
        <v>1</v>
      </c>
      <c r="BL51" s="64">
        <f>IFERROR(W51*I51/H51,"0")</f>
        <v>83.555555555555543</v>
      </c>
      <c r="BM51" s="64">
        <f>IFERROR(X51*I51/H51,"0")</f>
        <v>90.24</v>
      </c>
      <c r="BN51" s="64">
        <f>IFERROR(1/J51*(W51/H51),"0")</f>
        <v>0.13227513227513224</v>
      </c>
      <c r="BO51" s="64">
        <f>IFERROR(1/J51*(X51/H51),"0")</f>
        <v>0.14285714285714285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96">
        <v>4680115881433</v>
      </c>
      <c r="E52" s="388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8"/>
      <c r="T52" s="34"/>
      <c r="U52" s="34"/>
      <c r="V52" s="35" t="s">
        <v>66</v>
      </c>
      <c r="W52" s="380">
        <v>90</v>
      </c>
      <c r="X52" s="381">
        <f>IFERROR(IF(W52="",0,CEILING((W52/$H52),1)*$H52),"")</f>
        <v>91.800000000000011</v>
      </c>
      <c r="Y52" s="36">
        <f>IFERROR(IF(X52=0,"",ROUNDUP(X52/H52,0)*0.00753),"")</f>
        <v>0.25602000000000003</v>
      </c>
      <c r="Z52" s="56"/>
      <c r="AA52" s="57"/>
      <c r="AE52" s="64"/>
      <c r="BB52" s="78" t="s">
        <v>1</v>
      </c>
      <c r="BL52" s="64">
        <f>IFERROR(W52*I52/H52,"0")</f>
        <v>96.666666666666657</v>
      </c>
      <c r="BM52" s="64">
        <f>IFERROR(X52*I52/H52,"0")</f>
        <v>98.600000000000009</v>
      </c>
      <c r="BN52" s="64">
        <f>IFERROR(1/J52*(W52/H52),"0")</f>
        <v>0.21367521367521364</v>
      </c>
      <c r="BO52" s="64">
        <f>IFERROR(1/J52*(X52/H52),"0")</f>
        <v>0.21794871794871795</v>
      </c>
    </row>
    <row r="53" spans="1:67" x14ac:dyDescent="0.2">
      <c r="A53" s="422"/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23"/>
      <c r="O53" s="389" t="s">
        <v>70</v>
      </c>
      <c r="P53" s="390"/>
      <c r="Q53" s="390"/>
      <c r="R53" s="390"/>
      <c r="S53" s="390"/>
      <c r="T53" s="390"/>
      <c r="U53" s="391"/>
      <c r="V53" s="37" t="s">
        <v>71</v>
      </c>
      <c r="W53" s="382">
        <f>IFERROR(W51/H51,"0")+IFERROR(W52/H52,"0")</f>
        <v>40.740740740740733</v>
      </c>
      <c r="X53" s="382">
        <f>IFERROR(X51/H51,"0")+IFERROR(X52/H52,"0")</f>
        <v>42</v>
      </c>
      <c r="Y53" s="382">
        <f>IFERROR(IF(Y51="",0,Y51),"0")+IFERROR(IF(Y52="",0,Y52),"0")</f>
        <v>0.43002000000000001</v>
      </c>
      <c r="Z53" s="383"/>
      <c r="AA53" s="383"/>
    </row>
    <row r="54" spans="1:67" x14ac:dyDescent="0.2">
      <c r="A54" s="401"/>
      <c r="B54" s="401"/>
      <c r="C54" s="401"/>
      <c r="D54" s="401"/>
      <c r="E54" s="401"/>
      <c r="F54" s="401"/>
      <c r="G54" s="401"/>
      <c r="H54" s="401"/>
      <c r="I54" s="401"/>
      <c r="J54" s="401"/>
      <c r="K54" s="401"/>
      <c r="L54" s="401"/>
      <c r="M54" s="401"/>
      <c r="N54" s="423"/>
      <c r="O54" s="389" t="s">
        <v>70</v>
      </c>
      <c r="P54" s="390"/>
      <c r="Q54" s="390"/>
      <c r="R54" s="390"/>
      <c r="S54" s="390"/>
      <c r="T54" s="390"/>
      <c r="U54" s="391"/>
      <c r="V54" s="37" t="s">
        <v>66</v>
      </c>
      <c r="W54" s="382">
        <f>IFERROR(SUM(W51:W52),"0")</f>
        <v>170</v>
      </c>
      <c r="X54" s="382">
        <f>IFERROR(SUM(X51:X52),"0")</f>
        <v>178.20000000000002</v>
      </c>
      <c r="Y54" s="37"/>
      <c r="Z54" s="383"/>
      <c r="AA54" s="383"/>
    </row>
    <row r="55" spans="1:67" ht="16.5" hidden="1" customHeight="1" x14ac:dyDescent="0.25">
      <c r="A55" s="400" t="s">
        <v>107</v>
      </c>
      <c r="B55" s="401"/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401"/>
      <c r="Z55" s="374"/>
      <c r="AA55" s="374"/>
    </row>
    <row r="56" spans="1:67" ht="14.25" hidden="1" customHeight="1" x14ac:dyDescent="0.25">
      <c r="A56" s="403" t="s">
        <v>108</v>
      </c>
      <c r="B56" s="401"/>
      <c r="C56" s="401"/>
      <c r="D56" s="401"/>
      <c r="E56" s="401"/>
      <c r="F56" s="401"/>
      <c r="G56" s="401"/>
      <c r="H56" s="401"/>
      <c r="I56" s="401"/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96">
        <v>4680115881426</v>
      </c>
      <c r="E57" s="388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8"/>
      <c r="T57" s="34"/>
      <c r="U57" s="34"/>
      <c r="V57" s="35" t="s">
        <v>66</v>
      </c>
      <c r="W57" s="380">
        <v>300</v>
      </c>
      <c r="X57" s="381">
        <f>IFERROR(IF(W57="",0,CEILING((W57/$H57),1)*$H57),"")</f>
        <v>302.40000000000003</v>
      </c>
      <c r="Y57" s="36">
        <f>IFERROR(IF(X57=0,"",ROUNDUP(X57/H57,0)*0.02175),"")</f>
        <v>0.60899999999999999</v>
      </c>
      <c r="Z57" s="56"/>
      <c r="AA57" s="57"/>
      <c r="AE57" s="64"/>
      <c r="BB57" s="79" t="s">
        <v>1</v>
      </c>
      <c r="BL57" s="64">
        <f>IFERROR(W57*I57/H57,"0")</f>
        <v>313.33333333333331</v>
      </c>
      <c r="BM57" s="64">
        <f>IFERROR(X57*I57/H57,"0")</f>
        <v>315.83999999999997</v>
      </c>
      <c r="BN57" s="64">
        <f>IFERROR(1/J57*(W57/H57),"0")</f>
        <v>0.49603174603174593</v>
      </c>
      <c r="BO57" s="64">
        <f>IFERROR(1/J57*(X57/H57),"0")</f>
        <v>0.5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96">
        <v>4680115881426</v>
      </c>
      <c r="E58" s="388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8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96">
        <v>4680115881419</v>
      </c>
      <c r="E59" s="388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8"/>
      <c r="T59" s="34"/>
      <c r="U59" s="34"/>
      <c r="V59" s="35" t="s">
        <v>66</v>
      </c>
      <c r="W59" s="380">
        <v>598.5</v>
      </c>
      <c r="X59" s="381">
        <f>IFERROR(IF(W59="",0,CEILING((W59/$H59),1)*$H59),"")</f>
        <v>598.5</v>
      </c>
      <c r="Y59" s="36">
        <f>IFERROR(IF(X59=0,"",ROUNDUP(X59/H59,0)*0.00937),"")</f>
        <v>1.24621</v>
      </c>
      <c r="Z59" s="56"/>
      <c r="AA59" s="57"/>
      <c r="AE59" s="64"/>
      <c r="BB59" s="81" t="s">
        <v>1</v>
      </c>
      <c r="BL59" s="64">
        <f>IFERROR(W59*I59/H59,"0")</f>
        <v>630.42000000000007</v>
      </c>
      <c r="BM59" s="64">
        <f>IFERROR(X59*I59/H59,"0")</f>
        <v>630.42000000000007</v>
      </c>
      <c r="BN59" s="64">
        <f>IFERROR(1/J59*(W59/H59),"0")</f>
        <v>1.1083333333333334</v>
      </c>
      <c r="BO59" s="64">
        <f>IFERROR(1/J59*(X59/H59),"0")</f>
        <v>1.1083333333333334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96">
        <v>4680115881525</v>
      </c>
      <c r="E60" s="388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6" t="s">
        <v>117</v>
      </c>
      <c r="P60" s="387"/>
      <c r="Q60" s="387"/>
      <c r="R60" s="387"/>
      <c r="S60" s="388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22"/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23"/>
      <c r="O61" s="389" t="s">
        <v>70</v>
      </c>
      <c r="P61" s="390"/>
      <c r="Q61" s="390"/>
      <c r="R61" s="390"/>
      <c r="S61" s="390"/>
      <c r="T61" s="390"/>
      <c r="U61" s="391"/>
      <c r="V61" s="37" t="s">
        <v>71</v>
      </c>
      <c r="W61" s="382">
        <f>IFERROR(W57/H57,"0")+IFERROR(W58/H58,"0")+IFERROR(W59/H59,"0")+IFERROR(W60/H60,"0")</f>
        <v>160.77777777777777</v>
      </c>
      <c r="X61" s="382">
        <f>IFERROR(X57/H57,"0")+IFERROR(X58/H58,"0")+IFERROR(X59/H59,"0")+IFERROR(X60/H60,"0")</f>
        <v>161</v>
      </c>
      <c r="Y61" s="382">
        <f>IFERROR(IF(Y57="",0,Y57),"0")+IFERROR(IF(Y58="",0,Y58),"0")+IFERROR(IF(Y59="",0,Y59),"0")+IFERROR(IF(Y60="",0,Y60),"0")</f>
        <v>1.85521</v>
      </c>
      <c r="Z61" s="383"/>
      <c r="AA61" s="383"/>
    </row>
    <row r="62" spans="1:67" x14ac:dyDescent="0.2">
      <c r="A62" s="401"/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23"/>
      <c r="O62" s="389" t="s">
        <v>70</v>
      </c>
      <c r="P62" s="390"/>
      <c r="Q62" s="390"/>
      <c r="R62" s="390"/>
      <c r="S62" s="390"/>
      <c r="T62" s="390"/>
      <c r="U62" s="391"/>
      <c r="V62" s="37" t="s">
        <v>66</v>
      </c>
      <c r="W62" s="382">
        <f>IFERROR(SUM(W57:W60),"0")</f>
        <v>898.5</v>
      </c>
      <c r="X62" s="382">
        <f>IFERROR(SUM(X57:X60),"0")</f>
        <v>900.90000000000009</v>
      </c>
      <c r="Y62" s="37"/>
      <c r="Z62" s="383"/>
      <c r="AA62" s="383"/>
    </row>
    <row r="63" spans="1:67" ht="16.5" hidden="1" customHeight="1" x14ac:dyDescent="0.25">
      <c r="A63" s="400" t="s">
        <v>98</v>
      </c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374"/>
      <c r="AA63" s="374"/>
    </row>
    <row r="64" spans="1:67" ht="14.25" hidden="1" customHeight="1" x14ac:dyDescent="0.25">
      <c r="A64" s="403" t="s">
        <v>108</v>
      </c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96">
        <v>4607091382945</v>
      </c>
      <c r="E65" s="388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8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96">
        <v>4607091385670</v>
      </c>
      <c r="E66" s="388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8"/>
      <c r="T66" s="34"/>
      <c r="U66" s="34"/>
      <c r="V66" s="35" t="s">
        <v>66</v>
      </c>
      <c r="W66" s="380">
        <v>120</v>
      </c>
      <c r="X66" s="381">
        <f t="shared" si="6"/>
        <v>123.19999999999999</v>
      </c>
      <c r="Y66" s="36">
        <f t="shared" si="7"/>
        <v>0.23924999999999999</v>
      </c>
      <c r="Z66" s="56"/>
      <c r="AA66" s="57"/>
      <c r="AE66" s="64"/>
      <c r="BB66" s="84" t="s">
        <v>1</v>
      </c>
      <c r="BL66" s="64">
        <f t="shared" si="8"/>
        <v>125.14285714285714</v>
      </c>
      <c r="BM66" s="64">
        <f t="shared" si="9"/>
        <v>128.47999999999999</v>
      </c>
      <c r="BN66" s="64">
        <f t="shared" si="10"/>
        <v>0.19132653061224492</v>
      </c>
      <c r="BO66" s="64">
        <f t="shared" si="11"/>
        <v>0.19642857142857142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96">
        <v>4607091385670</v>
      </c>
      <c r="E67" s="388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8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96">
        <v>4680115883956</v>
      </c>
      <c r="E68" s="388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9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8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96">
        <v>4680115881327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8"/>
      <c r="T69" s="34"/>
      <c r="U69" s="34"/>
      <c r="V69" s="35" t="s">
        <v>66</v>
      </c>
      <c r="W69" s="380">
        <v>130</v>
      </c>
      <c r="X69" s="381">
        <f t="shared" si="6"/>
        <v>140.4</v>
      </c>
      <c r="Y69" s="36">
        <f t="shared" si="7"/>
        <v>0.28275</v>
      </c>
      <c r="Z69" s="56"/>
      <c r="AA69" s="57"/>
      <c r="AE69" s="64"/>
      <c r="BB69" s="87" t="s">
        <v>1</v>
      </c>
      <c r="BL69" s="64">
        <f t="shared" si="8"/>
        <v>135.77777777777774</v>
      </c>
      <c r="BM69" s="64">
        <f t="shared" si="9"/>
        <v>146.63999999999999</v>
      </c>
      <c r="BN69" s="64">
        <f t="shared" si="10"/>
        <v>0.21494708994708991</v>
      </c>
      <c r="BO69" s="64">
        <f t="shared" si="11"/>
        <v>0.23214285714285712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96">
        <v>4680115882133</v>
      </c>
      <c r="E70" s="388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8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96">
        <v>4680115882133</v>
      </c>
      <c r="E71" s="388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8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96">
        <v>4607091382952</v>
      </c>
      <c r="E72" s="388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8"/>
      <c r="T72" s="34"/>
      <c r="U72" s="34"/>
      <c r="V72" s="35" t="s">
        <v>66</v>
      </c>
      <c r="W72" s="380">
        <v>50</v>
      </c>
      <c r="X72" s="381">
        <f t="shared" si="6"/>
        <v>51</v>
      </c>
      <c r="Y72" s="36">
        <f>IFERROR(IF(X72=0,"",ROUNDUP(X72/H72,0)*0.00753),"")</f>
        <v>0.12801000000000001</v>
      </c>
      <c r="Z72" s="56"/>
      <c r="AA72" s="57"/>
      <c r="AE72" s="64"/>
      <c r="BB72" s="90" t="s">
        <v>1</v>
      </c>
      <c r="BL72" s="64">
        <f t="shared" si="8"/>
        <v>53.333333333333336</v>
      </c>
      <c r="BM72" s="64">
        <f t="shared" si="9"/>
        <v>54.400000000000006</v>
      </c>
      <c r="BN72" s="64">
        <f t="shared" si="10"/>
        <v>0.10683760683760685</v>
      </c>
      <c r="BO72" s="64">
        <f t="shared" si="11"/>
        <v>0.10897435897435898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96">
        <v>4680115882539</v>
      </c>
      <c r="E73" s="388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8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96">
        <v>4607091385687</v>
      </c>
      <c r="E74" s="388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8"/>
      <c r="T74" s="34"/>
      <c r="U74" s="34"/>
      <c r="V74" s="35" t="s">
        <v>66</v>
      </c>
      <c r="W74" s="380">
        <v>120</v>
      </c>
      <c r="X74" s="381">
        <f t="shared" si="6"/>
        <v>120</v>
      </c>
      <c r="Y74" s="36">
        <f t="shared" si="12"/>
        <v>0.28110000000000002</v>
      </c>
      <c r="Z74" s="56"/>
      <c r="AA74" s="57"/>
      <c r="AE74" s="64"/>
      <c r="BB74" s="92" t="s">
        <v>1</v>
      </c>
      <c r="BL74" s="64">
        <f t="shared" si="8"/>
        <v>127.2</v>
      </c>
      <c r="BM74" s="64">
        <f t="shared" si="9"/>
        <v>127.2</v>
      </c>
      <c r="BN74" s="64">
        <f t="shared" si="10"/>
        <v>0.25</v>
      </c>
      <c r="BO74" s="64">
        <f t="shared" si="11"/>
        <v>0.25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96">
        <v>4607091384604</v>
      </c>
      <c r="E75" s="388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8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96">
        <v>4680115880283</v>
      </c>
      <c r="E76" s="388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8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96">
        <v>4680115883949</v>
      </c>
      <c r="E77" s="388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8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96">
        <v>4680115881518</v>
      </c>
      <c r="E78" s="388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7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8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96">
        <v>4680115881303</v>
      </c>
      <c r="E79" s="388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8"/>
      <c r="T79" s="34"/>
      <c r="U79" s="34"/>
      <c r="V79" s="35" t="s">
        <v>66</v>
      </c>
      <c r="W79" s="380">
        <v>274.5</v>
      </c>
      <c r="X79" s="381">
        <f t="shared" si="6"/>
        <v>274.5</v>
      </c>
      <c r="Y79" s="36">
        <f t="shared" si="12"/>
        <v>0.57157000000000002</v>
      </c>
      <c r="Z79" s="56"/>
      <c r="AA79" s="57"/>
      <c r="AE79" s="64"/>
      <c r="BB79" s="97" t="s">
        <v>1</v>
      </c>
      <c r="BL79" s="64">
        <f t="shared" si="8"/>
        <v>287.31</v>
      </c>
      <c r="BM79" s="64">
        <f t="shared" si="9"/>
        <v>287.31</v>
      </c>
      <c r="BN79" s="64">
        <f t="shared" si="10"/>
        <v>0.5083333333333333</v>
      </c>
      <c r="BO79" s="64">
        <f t="shared" si="11"/>
        <v>0.5083333333333333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96">
        <v>4680115882577</v>
      </c>
      <c r="E80" s="388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3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8"/>
      <c r="T80" s="34"/>
      <c r="U80" s="34"/>
      <c r="V80" s="35" t="s">
        <v>66</v>
      </c>
      <c r="W80" s="380">
        <v>88</v>
      </c>
      <c r="X80" s="381">
        <f t="shared" si="6"/>
        <v>89.600000000000009</v>
      </c>
      <c r="Y80" s="36">
        <f>IFERROR(IF(X80=0,"",ROUNDUP(X80/H80,0)*0.00753),"")</f>
        <v>0.21084</v>
      </c>
      <c r="Z80" s="56"/>
      <c r="AA80" s="57"/>
      <c r="AE80" s="64"/>
      <c r="BB80" s="98" t="s">
        <v>1</v>
      </c>
      <c r="BL80" s="64">
        <f t="shared" si="8"/>
        <v>93.499999999999986</v>
      </c>
      <c r="BM80" s="64">
        <f t="shared" si="9"/>
        <v>95.2</v>
      </c>
      <c r="BN80" s="64">
        <f t="shared" si="10"/>
        <v>0.17628205128205127</v>
      </c>
      <c r="BO80" s="64">
        <f t="shared" si="11"/>
        <v>0.17948717948717949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96">
        <v>4680115882577</v>
      </c>
      <c r="E81" s="388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8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96">
        <v>4680115882720</v>
      </c>
      <c r="E82" s="388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8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96">
        <v>4680115880269</v>
      </c>
      <c r="E83" s="388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8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96">
        <v>4680115880429</v>
      </c>
      <c r="E84" s="388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8"/>
      <c r="T84" s="34"/>
      <c r="U84" s="34"/>
      <c r="V84" s="35" t="s">
        <v>66</v>
      </c>
      <c r="W84" s="380">
        <v>2151</v>
      </c>
      <c r="X84" s="381">
        <f t="shared" si="6"/>
        <v>2151</v>
      </c>
      <c r="Y84" s="36">
        <f>IFERROR(IF(X84=0,"",ROUNDUP(X84/H84,0)*0.00937),"")</f>
        <v>4.4788600000000001</v>
      </c>
      <c r="Z84" s="56"/>
      <c r="AA84" s="57"/>
      <c r="AE84" s="64"/>
      <c r="BB84" s="102" t="s">
        <v>1</v>
      </c>
      <c r="BL84" s="64">
        <f t="shared" si="8"/>
        <v>2265.7199999999998</v>
      </c>
      <c r="BM84" s="64">
        <f t="shared" si="9"/>
        <v>2265.7199999999998</v>
      </c>
      <c r="BN84" s="64">
        <f t="shared" si="10"/>
        <v>3.9833333333333334</v>
      </c>
      <c r="BO84" s="64">
        <f t="shared" si="11"/>
        <v>3.9833333333333334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96">
        <v>4680115881457</v>
      </c>
      <c r="E85" s="388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8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22"/>
      <c r="B86" s="401"/>
      <c r="C86" s="401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23"/>
      <c r="O86" s="389" t="s">
        <v>70</v>
      </c>
      <c r="P86" s="390"/>
      <c r="Q86" s="390"/>
      <c r="R86" s="390"/>
      <c r="S86" s="390"/>
      <c r="T86" s="390"/>
      <c r="U86" s="39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635.91798941798947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638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6.19238</v>
      </c>
      <c r="Z86" s="383"/>
      <c r="AA86" s="383"/>
    </row>
    <row r="87" spans="1:67" x14ac:dyDescent="0.2">
      <c r="A87" s="401"/>
      <c r="B87" s="401"/>
      <c r="C87" s="401"/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23"/>
      <c r="O87" s="389" t="s">
        <v>70</v>
      </c>
      <c r="P87" s="390"/>
      <c r="Q87" s="390"/>
      <c r="R87" s="390"/>
      <c r="S87" s="390"/>
      <c r="T87" s="390"/>
      <c r="U87" s="391"/>
      <c r="V87" s="37" t="s">
        <v>66</v>
      </c>
      <c r="W87" s="382">
        <f>IFERROR(SUM(W65:W85),"0")</f>
        <v>2933.5</v>
      </c>
      <c r="X87" s="382">
        <f>IFERROR(SUM(X65:X85),"0")</f>
        <v>2949.7</v>
      </c>
      <c r="Y87" s="37"/>
      <c r="Z87" s="383"/>
      <c r="AA87" s="383"/>
    </row>
    <row r="88" spans="1:67" ht="14.25" hidden="1" customHeight="1" x14ac:dyDescent="0.25">
      <c r="A88" s="403" t="s">
        <v>100</v>
      </c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96">
        <v>4680115881488</v>
      </c>
      <c r="E89" s="388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8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96">
        <v>4680115882751</v>
      </c>
      <c r="E90" s="388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4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8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96">
        <v>4680115882775</v>
      </c>
      <c r="E91" s="388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8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96">
        <v>4680115880658</v>
      </c>
      <c r="E92" s="388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8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22"/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23"/>
      <c r="O93" s="389" t="s">
        <v>70</v>
      </c>
      <c r="P93" s="390"/>
      <c r="Q93" s="390"/>
      <c r="R93" s="390"/>
      <c r="S93" s="390"/>
      <c r="T93" s="390"/>
      <c r="U93" s="39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23"/>
      <c r="O94" s="389" t="s">
        <v>70</v>
      </c>
      <c r="P94" s="390"/>
      <c r="Q94" s="390"/>
      <c r="R94" s="390"/>
      <c r="S94" s="390"/>
      <c r="T94" s="390"/>
      <c r="U94" s="39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403" t="s">
        <v>61</v>
      </c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1"/>
      <c r="P95" s="401"/>
      <c r="Q95" s="401"/>
      <c r="R95" s="401"/>
      <c r="S95" s="401"/>
      <c r="T95" s="401"/>
      <c r="U95" s="401"/>
      <c r="V95" s="401"/>
      <c r="W95" s="401"/>
      <c r="X95" s="401"/>
      <c r="Y95" s="40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96">
        <v>4607091387667</v>
      </c>
      <c r="E96" s="388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8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96">
        <v>4607091387636</v>
      </c>
      <c r="E97" s="388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8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96">
        <v>4607091382426</v>
      </c>
      <c r="E98" s="388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8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96">
        <v>4607091386547</v>
      </c>
      <c r="E99" s="388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8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96">
        <v>4607091382464</v>
      </c>
      <c r="E100" s="388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8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96">
        <v>4680115883444</v>
      </c>
      <c r="E101" s="388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8"/>
      <c r="T101" s="34"/>
      <c r="U101" s="34"/>
      <c r="V101" s="35" t="s">
        <v>66</v>
      </c>
      <c r="W101" s="380">
        <v>70</v>
      </c>
      <c r="X101" s="381">
        <f t="shared" si="13"/>
        <v>70</v>
      </c>
      <c r="Y101" s="36">
        <f>IFERROR(IF(X101=0,"",ROUNDUP(X101/H101,0)*0.00753),"")</f>
        <v>0.18825</v>
      </c>
      <c r="Z101" s="56"/>
      <c r="AA101" s="57"/>
      <c r="AE101" s="64"/>
      <c r="BB101" s="113" t="s">
        <v>1</v>
      </c>
      <c r="BL101" s="64">
        <f t="shared" si="14"/>
        <v>77.2</v>
      </c>
      <c r="BM101" s="64">
        <f t="shared" si="15"/>
        <v>77.2</v>
      </c>
      <c r="BN101" s="64">
        <f t="shared" si="16"/>
        <v>0.16025641025641024</v>
      </c>
      <c r="BO101" s="64">
        <f t="shared" si="17"/>
        <v>0.16025641025641024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96">
        <v>4680115883444</v>
      </c>
      <c r="E102" s="388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8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22"/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23"/>
      <c r="O103" s="389" t="s">
        <v>70</v>
      </c>
      <c r="P103" s="390"/>
      <c r="Q103" s="390"/>
      <c r="R103" s="390"/>
      <c r="S103" s="390"/>
      <c r="T103" s="390"/>
      <c r="U103" s="391"/>
      <c r="V103" s="37" t="s">
        <v>71</v>
      </c>
      <c r="W103" s="382">
        <f>IFERROR(W96/H96,"0")+IFERROR(W97/H97,"0")+IFERROR(W98/H98,"0")+IFERROR(W99/H99,"0")+IFERROR(W100/H100,"0")+IFERROR(W101/H101,"0")+IFERROR(W102/H102,"0")</f>
        <v>25</v>
      </c>
      <c r="X103" s="382">
        <f>IFERROR(X96/H96,"0")+IFERROR(X97/H97,"0")+IFERROR(X98/H98,"0")+IFERROR(X99/H99,"0")+IFERROR(X100/H100,"0")+IFERROR(X101/H101,"0")+IFERROR(X102/H102,"0")</f>
        <v>25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0.18825</v>
      </c>
      <c r="Z103" s="383"/>
      <c r="AA103" s="383"/>
    </row>
    <row r="104" spans="1:67" x14ac:dyDescent="0.2">
      <c r="A104" s="401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23"/>
      <c r="O104" s="389" t="s">
        <v>70</v>
      </c>
      <c r="P104" s="390"/>
      <c r="Q104" s="390"/>
      <c r="R104" s="390"/>
      <c r="S104" s="390"/>
      <c r="T104" s="390"/>
      <c r="U104" s="391"/>
      <c r="V104" s="37" t="s">
        <v>66</v>
      </c>
      <c r="W104" s="382">
        <f>IFERROR(SUM(W96:W102),"0")</f>
        <v>70</v>
      </c>
      <c r="X104" s="382">
        <f>IFERROR(SUM(X96:X102),"0")</f>
        <v>70</v>
      </c>
      <c r="Y104" s="37"/>
      <c r="Z104" s="383"/>
      <c r="AA104" s="383"/>
    </row>
    <row r="105" spans="1:67" ht="14.25" hidden="1" customHeight="1" x14ac:dyDescent="0.25">
      <c r="A105" s="403" t="s">
        <v>72</v>
      </c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1"/>
      <c r="P105" s="401"/>
      <c r="Q105" s="401"/>
      <c r="R105" s="401"/>
      <c r="S105" s="401"/>
      <c r="T105" s="401"/>
      <c r="U105" s="401"/>
      <c r="V105" s="401"/>
      <c r="W105" s="401"/>
      <c r="X105" s="401"/>
      <c r="Y105" s="40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96">
        <v>4607091386967</v>
      </c>
      <c r="E106" s="388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7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8"/>
      <c r="T106" s="34"/>
      <c r="U106" s="34"/>
      <c r="V106" s="35" t="s">
        <v>66</v>
      </c>
      <c r="W106" s="380">
        <v>100</v>
      </c>
      <c r="X106" s="381">
        <f t="shared" ref="X106:X119" si="18">IFERROR(IF(W106="",0,CEILING((W106/$H106),1)*$H106),"")</f>
        <v>100.80000000000001</v>
      </c>
      <c r="Y106" s="36">
        <f>IFERROR(IF(X106=0,"",ROUNDUP(X106/H106,0)*0.02175),"")</f>
        <v>0.26100000000000001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106.71428571428572</v>
      </c>
      <c r="BM106" s="64">
        <f t="shared" ref="BM106:BM119" si="20">IFERROR(X106*I106/H106,"0")</f>
        <v>107.56800000000001</v>
      </c>
      <c r="BN106" s="64">
        <f t="shared" ref="BN106:BN119" si="21">IFERROR(1/J106*(W106/H106),"0")</f>
        <v>0.21258503401360543</v>
      </c>
      <c r="BO106" s="64">
        <f t="shared" ref="BO106:BO119" si="22">IFERROR(1/J106*(X106/H106),"0")</f>
        <v>0.21428571428571427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96">
        <v>4607091386967</v>
      </c>
      <c r="E107" s="388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5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8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96">
        <v>4607091385304</v>
      </c>
      <c r="E108" s="388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8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96">
        <v>4607091386264</v>
      </c>
      <c r="E109" s="388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8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96">
        <v>4680115882584</v>
      </c>
      <c r="E110" s="388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8"/>
      <c r="T110" s="34"/>
      <c r="U110" s="34"/>
      <c r="V110" s="35" t="s">
        <v>66</v>
      </c>
      <c r="W110" s="380">
        <v>75.900000000000006</v>
      </c>
      <c r="X110" s="381">
        <f t="shared" si="18"/>
        <v>76.56</v>
      </c>
      <c r="Y110" s="36">
        <f>IFERROR(IF(X110=0,"",ROUNDUP(X110/H110,0)*0.00753),"")</f>
        <v>0.21837000000000001</v>
      </c>
      <c r="Z110" s="56"/>
      <c r="AA110" s="57"/>
      <c r="AE110" s="64"/>
      <c r="BB110" s="119" t="s">
        <v>1</v>
      </c>
      <c r="BL110" s="64">
        <f t="shared" si="19"/>
        <v>84.18</v>
      </c>
      <c r="BM110" s="64">
        <f t="shared" si="20"/>
        <v>84.911999999999992</v>
      </c>
      <c r="BN110" s="64">
        <f t="shared" si="21"/>
        <v>0.18429487179487178</v>
      </c>
      <c r="BO110" s="64">
        <f t="shared" si="22"/>
        <v>0.1858974358974359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96">
        <v>4680115882584</v>
      </c>
      <c r="E111" s="388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8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96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8"/>
      <c r="T112" s="34"/>
      <c r="U112" s="34"/>
      <c r="V112" s="35" t="s">
        <v>66</v>
      </c>
      <c r="W112" s="380">
        <v>294.3</v>
      </c>
      <c r="X112" s="381">
        <f t="shared" si="18"/>
        <v>294.3</v>
      </c>
      <c r="Y112" s="36">
        <f>IFERROR(IF(X112=0,"",ROUNDUP(X112/H112,0)*0.00753),"")</f>
        <v>0.82077</v>
      </c>
      <c r="Z112" s="56"/>
      <c r="AA112" s="57"/>
      <c r="AE112" s="64"/>
      <c r="BB112" s="121" t="s">
        <v>1</v>
      </c>
      <c r="BL112" s="64">
        <f t="shared" si="19"/>
        <v>323.94799999999998</v>
      </c>
      <c r="BM112" s="64">
        <f t="shared" si="20"/>
        <v>323.94799999999998</v>
      </c>
      <c r="BN112" s="64">
        <f t="shared" si="21"/>
        <v>0.69871794871794868</v>
      </c>
      <c r="BO112" s="64">
        <f t="shared" si="22"/>
        <v>0.69871794871794868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96">
        <v>4680115880214</v>
      </c>
      <c r="E113" s="388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8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96">
        <v>4680115880894</v>
      </c>
      <c r="E114" s="388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7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8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96">
        <v>4680115884915</v>
      </c>
      <c r="E115" s="388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8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96">
        <v>4607091385427</v>
      </c>
      <c r="E116" s="388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8"/>
      <c r="T116" s="34"/>
      <c r="U116" s="34"/>
      <c r="V116" s="35" t="s">
        <v>66</v>
      </c>
      <c r="W116" s="380">
        <v>40</v>
      </c>
      <c r="X116" s="381">
        <f t="shared" si="18"/>
        <v>42</v>
      </c>
      <c r="Y116" s="36">
        <f t="shared" si="23"/>
        <v>0.10542</v>
      </c>
      <c r="Z116" s="56"/>
      <c r="AA116" s="57"/>
      <c r="AE116" s="64"/>
      <c r="BB116" s="125" t="s">
        <v>1</v>
      </c>
      <c r="BL116" s="64">
        <f t="shared" si="19"/>
        <v>43.626666666666665</v>
      </c>
      <c r="BM116" s="64">
        <f t="shared" si="20"/>
        <v>45.807999999999993</v>
      </c>
      <c r="BN116" s="64">
        <f t="shared" si="21"/>
        <v>8.5470085470085472E-2</v>
      </c>
      <c r="BO116" s="64">
        <f t="shared" si="22"/>
        <v>8.9743589743589744E-2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96">
        <v>4680115882645</v>
      </c>
      <c r="E117" s="388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8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96">
        <v>4680115884311</v>
      </c>
      <c r="E118" s="388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5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8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96">
        <v>4680115884403</v>
      </c>
      <c r="E119" s="388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62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8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22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23"/>
      <c r="O120" s="389" t="s">
        <v>70</v>
      </c>
      <c r="P120" s="390"/>
      <c r="Q120" s="390"/>
      <c r="R120" s="390"/>
      <c r="S120" s="390"/>
      <c r="T120" s="390"/>
      <c r="U120" s="39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162.98809523809524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164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1.4055600000000001</v>
      </c>
      <c r="Z120" s="383"/>
      <c r="AA120" s="383"/>
    </row>
    <row r="121" spans="1:67" x14ac:dyDescent="0.2">
      <c r="A121" s="401"/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23"/>
      <c r="O121" s="389" t="s">
        <v>70</v>
      </c>
      <c r="P121" s="390"/>
      <c r="Q121" s="390"/>
      <c r="R121" s="390"/>
      <c r="S121" s="390"/>
      <c r="T121" s="390"/>
      <c r="U121" s="391"/>
      <c r="V121" s="37" t="s">
        <v>66</v>
      </c>
      <c r="W121" s="382">
        <f>IFERROR(SUM(W106:W119),"0")</f>
        <v>510.20000000000005</v>
      </c>
      <c r="X121" s="382">
        <f>IFERROR(SUM(X106:X119),"0")</f>
        <v>513.66000000000008</v>
      </c>
      <c r="Y121" s="37"/>
      <c r="Z121" s="383"/>
      <c r="AA121" s="383"/>
    </row>
    <row r="122" spans="1:67" ht="14.25" hidden="1" customHeight="1" x14ac:dyDescent="0.25">
      <c r="A122" s="403" t="s">
        <v>206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96">
        <v>4607091383065</v>
      </c>
      <c r="E123" s="388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8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96">
        <v>4680115881532</v>
      </c>
      <c r="E124" s="388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8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96">
        <v>4680115881532</v>
      </c>
      <c r="E125" s="388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8"/>
      <c r="T125" s="34"/>
      <c r="U125" s="34"/>
      <c r="V125" s="35" t="s">
        <v>66</v>
      </c>
      <c r="W125" s="380">
        <v>250</v>
      </c>
      <c r="X125" s="381">
        <f t="shared" si="24"/>
        <v>252</v>
      </c>
      <c r="Y125" s="36">
        <f>IFERROR(IF(X125=0,"",ROUNDUP(X125/H125,0)*0.02175),"")</f>
        <v>0.65249999999999997</v>
      </c>
      <c r="Z125" s="56"/>
      <c r="AA125" s="57"/>
      <c r="AE125" s="64"/>
      <c r="BB125" s="131" t="s">
        <v>1</v>
      </c>
      <c r="BL125" s="64">
        <f t="shared" si="25"/>
        <v>266.78571428571428</v>
      </c>
      <c r="BM125" s="64">
        <f t="shared" si="26"/>
        <v>268.91999999999996</v>
      </c>
      <c r="BN125" s="64">
        <f t="shared" si="27"/>
        <v>0.53146258503401356</v>
      </c>
      <c r="BO125" s="64">
        <f t="shared" si="28"/>
        <v>0.5357142857142857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96">
        <v>4680115881532</v>
      </c>
      <c r="E126" s="388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3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8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96">
        <v>4680115882652</v>
      </c>
      <c r="E127" s="388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8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96">
        <v>4680115880238</v>
      </c>
      <c r="E128" s="388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8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96">
        <v>4680115881464</v>
      </c>
      <c r="E129" s="388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8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22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23"/>
      <c r="O130" s="389" t="s">
        <v>70</v>
      </c>
      <c r="P130" s="390"/>
      <c r="Q130" s="390"/>
      <c r="R130" s="390"/>
      <c r="S130" s="390"/>
      <c r="T130" s="390"/>
      <c r="U130" s="39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29.761904761904759</v>
      </c>
      <c r="X130" s="382">
        <f>IFERROR(X123/H123,"0")+IFERROR(X124/H124,"0")+IFERROR(X125/H125,"0")+IFERROR(X126/H126,"0")+IFERROR(X127/H127,"0")+IFERROR(X128/H128,"0")+IFERROR(X129/H129,"0")</f>
        <v>30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0.65249999999999997</v>
      </c>
      <c r="Z130" s="383"/>
      <c r="AA130" s="383"/>
    </row>
    <row r="131" spans="1:67" x14ac:dyDescent="0.2">
      <c r="A131" s="401"/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23"/>
      <c r="O131" s="389" t="s">
        <v>70</v>
      </c>
      <c r="P131" s="390"/>
      <c r="Q131" s="390"/>
      <c r="R131" s="390"/>
      <c r="S131" s="390"/>
      <c r="T131" s="390"/>
      <c r="U131" s="391"/>
      <c r="V131" s="37" t="s">
        <v>66</v>
      </c>
      <c r="W131" s="382">
        <f>IFERROR(SUM(W123:W129),"0")</f>
        <v>250</v>
      </c>
      <c r="X131" s="382">
        <f>IFERROR(SUM(X123:X129),"0")</f>
        <v>252</v>
      </c>
      <c r="Y131" s="37"/>
      <c r="Z131" s="383"/>
      <c r="AA131" s="383"/>
    </row>
    <row r="132" spans="1:67" ht="16.5" hidden="1" customHeight="1" x14ac:dyDescent="0.25">
      <c r="A132" s="400" t="s">
        <v>219</v>
      </c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1"/>
      <c r="P132" s="401"/>
      <c r="Q132" s="401"/>
      <c r="R132" s="401"/>
      <c r="S132" s="401"/>
      <c r="T132" s="401"/>
      <c r="U132" s="401"/>
      <c r="V132" s="401"/>
      <c r="W132" s="401"/>
      <c r="X132" s="401"/>
      <c r="Y132" s="401"/>
      <c r="Z132" s="374"/>
      <c r="AA132" s="374"/>
    </row>
    <row r="133" spans="1:67" ht="14.25" hidden="1" customHeight="1" x14ac:dyDescent="0.25">
      <c r="A133" s="403" t="s">
        <v>72</v>
      </c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96">
        <v>4607091385168</v>
      </c>
      <c r="E134" s="388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8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96">
        <v>4607091385168</v>
      </c>
      <c r="E135" s="388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8"/>
      <c r="T135" s="34"/>
      <c r="U135" s="34"/>
      <c r="V135" s="35" t="s">
        <v>66</v>
      </c>
      <c r="W135" s="380">
        <v>100</v>
      </c>
      <c r="X135" s="381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96">
        <v>4607091383256</v>
      </c>
      <c r="E136" s="388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8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96">
        <v>4607091385748</v>
      </c>
      <c r="E137" s="388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8"/>
      <c r="T137" s="34"/>
      <c r="U137" s="34"/>
      <c r="V137" s="35" t="s">
        <v>66</v>
      </c>
      <c r="W137" s="380">
        <v>1224</v>
      </c>
      <c r="X137" s="381">
        <f>IFERROR(IF(W137="",0,CEILING((W137/$H137),1)*$H137),"")</f>
        <v>1225.8000000000002</v>
      </c>
      <c r="Y137" s="36">
        <f>IFERROR(IF(X137=0,"",ROUNDUP(X137/H137,0)*0.00753),"")</f>
        <v>3.4186200000000002</v>
      </c>
      <c r="Z137" s="56"/>
      <c r="AA137" s="57"/>
      <c r="AE137" s="64"/>
      <c r="BB137" s="139" t="s">
        <v>1</v>
      </c>
      <c r="BL137" s="64">
        <f>IFERROR(W137*I137/H137,"0")</f>
        <v>1347.3066666666666</v>
      </c>
      <c r="BM137" s="64">
        <f>IFERROR(X137*I137/H137,"0")</f>
        <v>1349.288</v>
      </c>
      <c r="BN137" s="64">
        <f>IFERROR(1/J137*(W137/H137),"0")</f>
        <v>2.9059829059829059</v>
      </c>
      <c r="BO137" s="64">
        <f>IFERROR(1/J137*(X137/H137),"0")</f>
        <v>2.9102564102564106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96">
        <v>4680115884533</v>
      </c>
      <c r="E138" s="388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8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22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23"/>
      <c r="O139" s="389" t="s">
        <v>70</v>
      </c>
      <c r="P139" s="390"/>
      <c r="Q139" s="390"/>
      <c r="R139" s="390"/>
      <c r="S139" s="390"/>
      <c r="T139" s="390"/>
      <c r="U139" s="391"/>
      <c r="V139" s="37" t="s">
        <v>71</v>
      </c>
      <c r="W139" s="382">
        <f>IFERROR(W134/H134,"0")+IFERROR(W135/H135,"0")+IFERROR(W136/H136,"0")+IFERROR(W137/H137,"0")+IFERROR(W138/H138,"0")</f>
        <v>465.23809523809524</v>
      </c>
      <c r="X139" s="382">
        <f>IFERROR(X134/H134,"0")+IFERROR(X135/H135,"0")+IFERROR(X136/H136,"0")+IFERROR(X137/H137,"0")+IFERROR(X138/H138,"0")</f>
        <v>466.00000000000006</v>
      </c>
      <c r="Y139" s="382">
        <f>IFERROR(IF(Y134="",0,Y134),"0")+IFERROR(IF(Y135="",0,Y135),"0")+IFERROR(IF(Y136="",0,Y136),"0")+IFERROR(IF(Y137="",0,Y137),"0")+IFERROR(IF(Y138="",0,Y138),"0")</f>
        <v>3.6796200000000003</v>
      </c>
      <c r="Z139" s="383"/>
      <c r="AA139" s="383"/>
    </row>
    <row r="140" spans="1:67" x14ac:dyDescent="0.2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23"/>
      <c r="O140" s="389" t="s">
        <v>70</v>
      </c>
      <c r="P140" s="390"/>
      <c r="Q140" s="390"/>
      <c r="R140" s="390"/>
      <c r="S140" s="390"/>
      <c r="T140" s="390"/>
      <c r="U140" s="391"/>
      <c r="V140" s="37" t="s">
        <v>66</v>
      </c>
      <c r="W140" s="382">
        <f>IFERROR(SUM(W134:W138),"0")</f>
        <v>1324</v>
      </c>
      <c r="X140" s="382">
        <f>IFERROR(SUM(X134:X138),"0")</f>
        <v>1326.6000000000001</v>
      </c>
      <c r="Y140" s="37"/>
      <c r="Z140" s="383"/>
      <c r="AA140" s="383"/>
    </row>
    <row r="141" spans="1:67" ht="27.75" hidden="1" customHeight="1" x14ac:dyDescent="0.2">
      <c r="A141" s="579" t="s">
        <v>229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48"/>
      <c r="AA141" s="48"/>
    </row>
    <row r="142" spans="1:67" ht="16.5" hidden="1" customHeight="1" x14ac:dyDescent="0.25">
      <c r="A142" s="400" t="s">
        <v>230</v>
      </c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374"/>
      <c r="AA142" s="374"/>
    </row>
    <row r="143" spans="1:67" ht="14.25" hidden="1" customHeight="1" x14ac:dyDescent="0.25">
      <c r="A143" s="403" t="s">
        <v>108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96">
        <v>4607091383423</v>
      </c>
      <c r="E144" s="388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8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96">
        <v>4607091381405</v>
      </c>
      <c r="E145" s="388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8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96">
        <v>4607091386516</v>
      </c>
      <c r="E146" s="388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8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22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23"/>
      <c r="O147" s="389" t="s">
        <v>70</v>
      </c>
      <c r="P147" s="390"/>
      <c r="Q147" s="390"/>
      <c r="R147" s="390"/>
      <c r="S147" s="390"/>
      <c r="T147" s="390"/>
      <c r="U147" s="39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401"/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23"/>
      <c r="O148" s="389" t="s">
        <v>70</v>
      </c>
      <c r="P148" s="390"/>
      <c r="Q148" s="390"/>
      <c r="R148" s="390"/>
      <c r="S148" s="390"/>
      <c r="T148" s="390"/>
      <c r="U148" s="39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00" t="s">
        <v>237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374"/>
      <c r="AA149" s="374"/>
    </row>
    <row r="150" spans="1:67" ht="14.25" hidden="1" customHeight="1" x14ac:dyDescent="0.25">
      <c r="A150" s="403" t="s">
        <v>61</v>
      </c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1"/>
      <c r="P150" s="401"/>
      <c r="Q150" s="401"/>
      <c r="R150" s="401"/>
      <c r="S150" s="401"/>
      <c r="T150" s="401"/>
      <c r="U150" s="401"/>
      <c r="V150" s="401"/>
      <c r="W150" s="401"/>
      <c r="X150" s="401"/>
      <c r="Y150" s="40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96">
        <v>4680115880993</v>
      </c>
      <c r="E151" s="388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8"/>
      <c r="T151" s="34"/>
      <c r="U151" s="34"/>
      <c r="V151" s="35" t="s">
        <v>66</v>
      </c>
      <c r="W151" s="380">
        <v>60</v>
      </c>
      <c r="X151" s="381">
        <f t="shared" ref="X151:X159" si="29">IFERROR(IF(W151="",0,CEILING((W151/$H151),1)*$H151),"")</f>
        <v>63</v>
      </c>
      <c r="Y151" s="36">
        <f>IFERROR(IF(X151=0,"",ROUNDUP(X151/H151,0)*0.00753),"")</f>
        <v>0.11295000000000001</v>
      </c>
      <c r="Z151" s="56"/>
      <c r="AA151" s="57"/>
      <c r="AE151" s="64"/>
      <c r="BB151" s="144" t="s">
        <v>1</v>
      </c>
      <c r="BL151" s="64">
        <f t="shared" ref="BL151:BL159" si="30">IFERROR(W151*I151/H151,"0")</f>
        <v>63.714285714285715</v>
      </c>
      <c r="BM151" s="64">
        <f t="shared" ref="BM151:BM159" si="31">IFERROR(X151*I151/H151,"0")</f>
        <v>66.900000000000006</v>
      </c>
      <c r="BN151" s="64">
        <f t="shared" ref="BN151:BN159" si="32">IFERROR(1/J151*(W151/H151),"0")</f>
        <v>9.1575091575091569E-2</v>
      </c>
      <c r="BO151" s="64">
        <f t="shared" ref="BO151:BO159" si="33">IFERROR(1/J151*(X151/H151),"0")</f>
        <v>9.6153846153846145E-2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96">
        <v>4680115881761</v>
      </c>
      <c r="E152" s="388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8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96">
        <v>4680115881563</v>
      </c>
      <c r="E153" s="388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8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96">
        <v>4680115880986</v>
      </c>
      <c r="E154" s="388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8"/>
      <c r="T154" s="34"/>
      <c r="U154" s="34"/>
      <c r="V154" s="35" t="s">
        <v>66</v>
      </c>
      <c r="W154" s="380">
        <v>192.5</v>
      </c>
      <c r="X154" s="381">
        <f t="shared" si="29"/>
        <v>193.20000000000002</v>
      </c>
      <c r="Y154" s="36">
        <f>IFERROR(IF(X154=0,"",ROUNDUP(X154/H154,0)*0.00502),"")</f>
        <v>0.46184000000000003</v>
      </c>
      <c r="Z154" s="56"/>
      <c r="AA154" s="57"/>
      <c r="AE154" s="64"/>
      <c r="BB154" s="147" t="s">
        <v>1</v>
      </c>
      <c r="BL154" s="64">
        <f t="shared" si="30"/>
        <v>204.41666666666666</v>
      </c>
      <c r="BM154" s="64">
        <f t="shared" si="31"/>
        <v>205.16</v>
      </c>
      <c r="BN154" s="64">
        <f t="shared" si="32"/>
        <v>0.39173789173789175</v>
      </c>
      <c r="BO154" s="64">
        <f t="shared" si="33"/>
        <v>0.39316239316239321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96">
        <v>4680115880207</v>
      </c>
      <c r="E155" s="388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8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96">
        <v>4680115881785</v>
      </c>
      <c r="E156" s="388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8"/>
      <c r="T156" s="34"/>
      <c r="U156" s="34"/>
      <c r="V156" s="35" t="s">
        <v>66</v>
      </c>
      <c r="W156" s="380">
        <v>122.5</v>
      </c>
      <c r="X156" s="381">
        <f t="shared" si="29"/>
        <v>123.9</v>
      </c>
      <c r="Y156" s="36">
        <f>IFERROR(IF(X156=0,"",ROUNDUP(X156/H156,0)*0.00502),"")</f>
        <v>0.29618</v>
      </c>
      <c r="Z156" s="56"/>
      <c r="AA156" s="57"/>
      <c r="AE156" s="64"/>
      <c r="BB156" s="149" t="s">
        <v>1</v>
      </c>
      <c r="BL156" s="64">
        <f t="shared" si="30"/>
        <v>130.08333333333334</v>
      </c>
      <c r="BM156" s="64">
        <f t="shared" si="31"/>
        <v>131.57</v>
      </c>
      <c r="BN156" s="64">
        <f t="shared" si="32"/>
        <v>0.2492877492877493</v>
      </c>
      <c r="BO156" s="64">
        <f t="shared" si="33"/>
        <v>0.25213675213675218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96">
        <v>4680115881679</v>
      </c>
      <c r="E157" s="388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8"/>
      <c r="T157" s="34"/>
      <c r="U157" s="34"/>
      <c r="V157" s="35" t="s">
        <v>66</v>
      </c>
      <c r="W157" s="380">
        <v>175</v>
      </c>
      <c r="X157" s="381">
        <f t="shared" si="29"/>
        <v>176.4</v>
      </c>
      <c r="Y157" s="36">
        <f>IFERROR(IF(X157=0,"",ROUNDUP(X157/H157,0)*0.00502),"")</f>
        <v>0.42168</v>
      </c>
      <c r="Z157" s="56"/>
      <c r="AA157" s="57"/>
      <c r="AE157" s="64"/>
      <c r="BB157" s="150" t="s">
        <v>1</v>
      </c>
      <c r="BL157" s="64">
        <f t="shared" si="30"/>
        <v>183.33333333333334</v>
      </c>
      <c r="BM157" s="64">
        <f t="shared" si="31"/>
        <v>184.8</v>
      </c>
      <c r="BN157" s="64">
        <f t="shared" si="32"/>
        <v>0.35612535612535612</v>
      </c>
      <c r="BO157" s="64">
        <f t="shared" si="33"/>
        <v>0.35897435897435903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96">
        <v>4680115880191</v>
      </c>
      <c r="E158" s="388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8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96">
        <v>4680115883963</v>
      </c>
      <c r="E159" s="388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8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22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23"/>
      <c r="O160" s="389" t="s">
        <v>70</v>
      </c>
      <c r="P160" s="390"/>
      <c r="Q160" s="390"/>
      <c r="R160" s="390"/>
      <c r="S160" s="390"/>
      <c r="T160" s="390"/>
      <c r="U160" s="39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247.61904761904759</v>
      </c>
      <c r="X160" s="382">
        <f>IFERROR(X151/H151,"0")+IFERROR(X152/H152,"0")+IFERROR(X153/H153,"0")+IFERROR(X154/H154,"0")+IFERROR(X155/H155,"0")+IFERROR(X156/H156,"0")+IFERROR(X157/H157,"0")+IFERROR(X158/H158,"0")+IFERROR(X159/H159,"0")</f>
        <v>250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1.2926500000000001</v>
      </c>
      <c r="Z160" s="383"/>
      <c r="AA160" s="383"/>
    </row>
    <row r="161" spans="1:67" x14ac:dyDescent="0.2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23"/>
      <c r="O161" s="389" t="s">
        <v>70</v>
      </c>
      <c r="P161" s="390"/>
      <c r="Q161" s="390"/>
      <c r="R161" s="390"/>
      <c r="S161" s="390"/>
      <c r="T161" s="390"/>
      <c r="U161" s="391"/>
      <c r="V161" s="37" t="s">
        <v>66</v>
      </c>
      <c r="W161" s="382">
        <f>IFERROR(SUM(W151:W159),"0")</f>
        <v>550</v>
      </c>
      <c r="X161" s="382">
        <f>IFERROR(SUM(X151:X159),"0")</f>
        <v>556.5</v>
      </c>
      <c r="Y161" s="37"/>
      <c r="Z161" s="383"/>
      <c r="AA161" s="383"/>
    </row>
    <row r="162" spans="1:67" ht="16.5" hidden="1" customHeight="1" x14ac:dyDescent="0.25">
      <c r="A162" s="400" t="s">
        <v>256</v>
      </c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1"/>
      <c r="P162" s="401"/>
      <c r="Q162" s="401"/>
      <c r="R162" s="401"/>
      <c r="S162" s="401"/>
      <c r="T162" s="401"/>
      <c r="U162" s="401"/>
      <c r="V162" s="401"/>
      <c r="W162" s="401"/>
      <c r="X162" s="401"/>
      <c r="Y162" s="401"/>
      <c r="Z162" s="374"/>
      <c r="AA162" s="374"/>
    </row>
    <row r="163" spans="1:67" ht="14.25" hidden="1" customHeight="1" x14ac:dyDescent="0.25">
      <c r="A163" s="403" t="s">
        <v>108</v>
      </c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1"/>
      <c r="P163" s="401"/>
      <c r="Q163" s="401"/>
      <c r="R163" s="401"/>
      <c r="S163" s="401"/>
      <c r="T163" s="401"/>
      <c r="U163" s="401"/>
      <c r="V163" s="401"/>
      <c r="W163" s="401"/>
      <c r="X163" s="401"/>
      <c r="Y163" s="40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96">
        <v>4680115881402</v>
      </c>
      <c r="E164" s="388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8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96">
        <v>4680115881396</v>
      </c>
      <c r="E165" s="388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8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22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23"/>
      <c r="O166" s="389" t="s">
        <v>70</v>
      </c>
      <c r="P166" s="390"/>
      <c r="Q166" s="390"/>
      <c r="R166" s="390"/>
      <c r="S166" s="390"/>
      <c r="T166" s="390"/>
      <c r="U166" s="39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23"/>
      <c r="O167" s="389" t="s">
        <v>70</v>
      </c>
      <c r="P167" s="390"/>
      <c r="Q167" s="390"/>
      <c r="R167" s="390"/>
      <c r="S167" s="390"/>
      <c r="T167" s="390"/>
      <c r="U167" s="39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03" t="s">
        <v>100</v>
      </c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1"/>
      <c r="P168" s="401"/>
      <c r="Q168" s="401"/>
      <c r="R168" s="401"/>
      <c r="S168" s="401"/>
      <c r="T168" s="401"/>
      <c r="U168" s="401"/>
      <c r="V168" s="401"/>
      <c r="W168" s="401"/>
      <c r="X168" s="401"/>
      <c r="Y168" s="40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96">
        <v>4680115882935</v>
      </c>
      <c r="E169" s="388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8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96">
        <v>4680115880764</v>
      </c>
      <c r="E170" s="388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7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8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22"/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23"/>
      <c r="O171" s="389" t="s">
        <v>70</v>
      </c>
      <c r="P171" s="390"/>
      <c r="Q171" s="390"/>
      <c r="R171" s="390"/>
      <c r="S171" s="390"/>
      <c r="T171" s="390"/>
      <c r="U171" s="39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401"/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401"/>
      <c r="N172" s="423"/>
      <c r="O172" s="389" t="s">
        <v>70</v>
      </c>
      <c r="P172" s="390"/>
      <c r="Q172" s="390"/>
      <c r="R172" s="390"/>
      <c r="S172" s="390"/>
      <c r="T172" s="390"/>
      <c r="U172" s="39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03" t="s">
        <v>61</v>
      </c>
      <c r="B173" s="401"/>
      <c r="C173" s="401"/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1"/>
      <c r="O173" s="401"/>
      <c r="P173" s="401"/>
      <c r="Q173" s="401"/>
      <c r="R173" s="401"/>
      <c r="S173" s="401"/>
      <c r="T173" s="401"/>
      <c r="U173" s="401"/>
      <c r="V173" s="401"/>
      <c r="W173" s="401"/>
      <c r="X173" s="401"/>
      <c r="Y173" s="40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96">
        <v>4680115882683</v>
      </c>
      <c r="E174" s="388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8"/>
      <c r="T174" s="34"/>
      <c r="U174" s="34"/>
      <c r="V174" s="35" t="s">
        <v>66</v>
      </c>
      <c r="W174" s="380">
        <v>100</v>
      </c>
      <c r="X174" s="381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96">
        <v>4680115882690</v>
      </c>
      <c r="E175" s="388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8"/>
      <c r="T175" s="34"/>
      <c r="U175" s="34"/>
      <c r="V175" s="35" t="s">
        <v>66</v>
      </c>
      <c r="W175" s="380">
        <v>90</v>
      </c>
      <c r="X175" s="381">
        <f>IFERROR(IF(W175="",0,CEILING((W175/$H175),1)*$H175),"")</f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58" t="s">
        <v>1</v>
      </c>
      <c r="BL175" s="64">
        <f>IFERROR(W175*I175/H175,"0")</f>
        <v>93.5</v>
      </c>
      <c r="BM175" s="64">
        <f>IFERROR(X175*I175/H175,"0")</f>
        <v>95.37</v>
      </c>
      <c r="BN175" s="64">
        <f>IFERROR(1/J175*(W175/H175),"0")</f>
        <v>0.13888888888888887</v>
      </c>
      <c r="BO175" s="64">
        <f>IFERROR(1/J175*(X175/H175),"0")</f>
        <v>0.14166666666666666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96">
        <v>4680115882669</v>
      </c>
      <c r="E176" s="388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8"/>
      <c r="T176" s="34"/>
      <c r="U176" s="34"/>
      <c r="V176" s="35" t="s">
        <v>66</v>
      </c>
      <c r="W176" s="380">
        <v>60</v>
      </c>
      <c r="X176" s="381">
        <f>IFERROR(IF(W176="",0,CEILING((W176/$H176),1)*$H176),"")</f>
        <v>64.800000000000011</v>
      </c>
      <c r="Y176" s="36">
        <f>IFERROR(IF(X176=0,"",ROUNDUP(X176/H176,0)*0.00937),"")</f>
        <v>0.11244</v>
      </c>
      <c r="Z176" s="56"/>
      <c r="AA176" s="57"/>
      <c r="AE176" s="64"/>
      <c r="BB176" s="159" t="s">
        <v>1</v>
      </c>
      <c r="BL176" s="64">
        <f>IFERROR(W176*I176/H176,"0")</f>
        <v>62.333333333333336</v>
      </c>
      <c r="BM176" s="64">
        <f>IFERROR(X176*I176/H176,"0")</f>
        <v>67.320000000000007</v>
      </c>
      <c r="BN176" s="64">
        <f>IFERROR(1/J176*(W176/H176),"0")</f>
        <v>9.2592592592592587E-2</v>
      </c>
      <c r="BO176" s="64">
        <f>IFERROR(1/J176*(X176/H176),"0")</f>
        <v>0.10000000000000002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96">
        <v>4680115882676</v>
      </c>
      <c r="E177" s="388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8"/>
      <c r="T177" s="34"/>
      <c r="U177" s="34"/>
      <c r="V177" s="35" t="s">
        <v>66</v>
      </c>
      <c r="W177" s="380">
        <v>70</v>
      </c>
      <c r="X177" s="381">
        <f>IFERROR(IF(W177="",0,CEILING((W177/$H177),1)*$H177),"")</f>
        <v>70.2</v>
      </c>
      <c r="Y177" s="36">
        <f>IFERROR(IF(X177=0,"",ROUNDUP(X177/H177,0)*0.00937),"")</f>
        <v>0.12181</v>
      </c>
      <c r="Z177" s="56"/>
      <c r="AA177" s="57"/>
      <c r="AE177" s="64"/>
      <c r="BB177" s="160" t="s">
        <v>1</v>
      </c>
      <c r="BL177" s="64">
        <f>IFERROR(W177*I177/H177,"0")</f>
        <v>72.722222222222229</v>
      </c>
      <c r="BM177" s="64">
        <f>IFERROR(X177*I177/H177,"0")</f>
        <v>72.930000000000007</v>
      </c>
      <c r="BN177" s="64">
        <f>IFERROR(1/J177*(W177/H177),"0")</f>
        <v>0.10802469135802469</v>
      </c>
      <c r="BO177" s="64">
        <f>IFERROR(1/J177*(X177/H177),"0")</f>
        <v>0.10833333333333334</v>
      </c>
    </row>
    <row r="178" spans="1:67" x14ac:dyDescent="0.2">
      <c r="A178" s="422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23"/>
      <c r="O178" s="389" t="s">
        <v>70</v>
      </c>
      <c r="P178" s="390"/>
      <c r="Q178" s="390"/>
      <c r="R178" s="390"/>
      <c r="S178" s="390"/>
      <c r="T178" s="390"/>
      <c r="U178" s="391"/>
      <c r="V178" s="37" t="s">
        <v>71</v>
      </c>
      <c r="W178" s="382">
        <f>IFERROR(W174/H174,"0")+IFERROR(W175/H175,"0")+IFERROR(W176/H176,"0")+IFERROR(W177/H177,"0")</f>
        <v>59.259259259259252</v>
      </c>
      <c r="X178" s="382">
        <f>IFERROR(X174/H174,"0")+IFERROR(X175/H175,"0")+IFERROR(X176/H176,"0")+IFERROR(X177/H177,"0")</f>
        <v>61</v>
      </c>
      <c r="Y178" s="382">
        <f>IFERROR(IF(Y174="",0,Y174),"0")+IFERROR(IF(Y175="",0,Y175),"0")+IFERROR(IF(Y176="",0,Y176),"0")+IFERROR(IF(Y177="",0,Y177),"0")</f>
        <v>0.57156999999999991</v>
      </c>
      <c r="Z178" s="383"/>
      <c r="AA178" s="383"/>
    </row>
    <row r="179" spans="1:67" x14ac:dyDescent="0.2">
      <c r="A179" s="401"/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23"/>
      <c r="O179" s="389" t="s">
        <v>70</v>
      </c>
      <c r="P179" s="390"/>
      <c r="Q179" s="390"/>
      <c r="R179" s="390"/>
      <c r="S179" s="390"/>
      <c r="T179" s="390"/>
      <c r="U179" s="391"/>
      <c r="V179" s="37" t="s">
        <v>66</v>
      </c>
      <c r="W179" s="382">
        <f>IFERROR(SUM(W174:W177),"0")</f>
        <v>320</v>
      </c>
      <c r="X179" s="382">
        <f>IFERROR(SUM(X174:X177),"0")</f>
        <v>329.40000000000003</v>
      </c>
      <c r="Y179" s="37"/>
      <c r="Z179" s="383"/>
      <c r="AA179" s="383"/>
    </row>
    <row r="180" spans="1:67" ht="14.25" hidden="1" customHeight="1" x14ac:dyDescent="0.25">
      <c r="A180" s="403" t="s">
        <v>72</v>
      </c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01"/>
      <c r="R180" s="401"/>
      <c r="S180" s="401"/>
      <c r="T180" s="401"/>
      <c r="U180" s="401"/>
      <c r="V180" s="401"/>
      <c r="W180" s="401"/>
      <c r="X180" s="401"/>
      <c r="Y180" s="40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96">
        <v>4680115881556</v>
      </c>
      <c r="E181" s="388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8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96">
        <v>4680115881594</v>
      </c>
      <c r="E182" s="388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8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96">
        <v>4680115881587</v>
      </c>
      <c r="E183" s="388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4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8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96">
        <v>4680115880962</v>
      </c>
      <c r="E184" s="388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8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96">
        <v>4680115880962</v>
      </c>
      <c r="E185" s="388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72" t="s">
        <v>282</v>
      </c>
      <c r="P185" s="387"/>
      <c r="Q185" s="387"/>
      <c r="R185" s="387"/>
      <c r="S185" s="388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96">
        <v>4680115881617</v>
      </c>
      <c r="E186" s="388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8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96">
        <v>4680115880573</v>
      </c>
      <c r="E187" s="388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8"/>
      <c r="T187" s="34"/>
      <c r="U187" s="34"/>
      <c r="V187" s="35" t="s">
        <v>66</v>
      </c>
      <c r="W187" s="380">
        <v>80</v>
      </c>
      <c r="X187" s="381">
        <f t="shared" si="34"/>
        <v>87</v>
      </c>
      <c r="Y187" s="36">
        <f>IFERROR(IF(X187=0,"",ROUNDUP(X187/H187,0)*0.02175),"")</f>
        <v>0.21749999999999997</v>
      </c>
      <c r="Z187" s="56"/>
      <c r="AA187" s="57"/>
      <c r="AE187" s="64"/>
      <c r="BB187" s="167" t="s">
        <v>1</v>
      </c>
      <c r="BL187" s="64">
        <f t="shared" si="35"/>
        <v>85.186206896551724</v>
      </c>
      <c r="BM187" s="64">
        <f t="shared" si="36"/>
        <v>92.64</v>
      </c>
      <c r="BN187" s="64">
        <f t="shared" si="37"/>
        <v>0.16420361247947457</v>
      </c>
      <c r="BO187" s="64">
        <f t="shared" si="38"/>
        <v>0.17857142857142855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96">
        <v>4680115880573</v>
      </c>
      <c r="E188" s="388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33" t="s">
        <v>288</v>
      </c>
      <c r="P188" s="387"/>
      <c r="Q188" s="387"/>
      <c r="R188" s="387"/>
      <c r="S188" s="388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96">
        <v>4680115881228</v>
      </c>
      <c r="E189" s="388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4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8"/>
      <c r="T189" s="34"/>
      <c r="U189" s="34"/>
      <c r="V189" s="35" t="s">
        <v>66</v>
      </c>
      <c r="W189" s="380">
        <v>280</v>
      </c>
      <c r="X189" s="381">
        <f t="shared" si="34"/>
        <v>280.8</v>
      </c>
      <c r="Y189" s="36">
        <f>IFERROR(IF(X189=0,"",ROUNDUP(X189/H189,0)*0.00753),"")</f>
        <v>0.88101000000000007</v>
      </c>
      <c r="Z189" s="56"/>
      <c r="AA189" s="57"/>
      <c r="AE189" s="64"/>
      <c r="BB189" s="169" t="s">
        <v>1</v>
      </c>
      <c r="BL189" s="64">
        <f t="shared" si="35"/>
        <v>311.73333333333341</v>
      </c>
      <c r="BM189" s="64">
        <f t="shared" si="36"/>
        <v>312.62400000000008</v>
      </c>
      <c r="BN189" s="64">
        <f t="shared" si="37"/>
        <v>0.74786324786324787</v>
      </c>
      <c r="BO189" s="64">
        <f t="shared" si="38"/>
        <v>0.75000000000000011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96">
        <v>4680115881037</v>
      </c>
      <c r="E190" s="388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8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96">
        <v>4680115881211</v>
      </c>
      <c r="E191" s="388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8"/>
      <c r="T191" s="34"/>
      <c r="U191" s="34"/>
      <c r="V191" s="35" t="s">
        <v>66</v>
      </c>
      <c r="W191" s="380">
        <v>560</v>
      </c>
      <c r="X191" s="381">
        <f t="shared" si="34"/>
        <v>561.6</v>
      </c>
      <c r="Y191" s="36">
        <f>IFERROR(IF(X191=0,"",ROUNDUP(X191/H191,0)*0.00753),"")</f>
        <v>1.7620200000000001</v>
      </c>
      <c r="Z191" s="56"/>
      <c r="AA191" s="57"/>
      <c r="AE191" s="64"/>
      <c r="BB191" s="171" t="s">
        <v>1</v>
      </c>
      <c r="BL191" s="64">
        <f t="shared" si="35"/>
        <v>606.66666666666674</v>
      </c>
      <c r="BM191" s="64">
        <f t="shared" si="36"/>
        <v>608.40000000000009</v>
      </c>
      <c r="BN191" s="64">
        <f t="shared" si="37"/>
        <v>1.4957264957264957</v>
      </c>
      <c r="BO191" s="64">
        <f t="shared" si="38"/>
        <v>1.5000000000000002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96">
        <v>4680115881020</v>
      </c>
      <c r="E192" s="388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8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96">
        <v>4680115882195</v>
      </c>
      <c r="E193" s="388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8"/>
      <c r="T193" s="34"/>
      <c r="U193" s="34"/>
      <c r="V193" s="35" t="s">
        <v>66</v>
      </c>
      <c r="W193" s="380">
        <v>588.80000000000007</v>
      </c>
      <c r="X193" s="381">
        <f t="shared" si="34"/>
        <v>590.4</v>
      </c>
      <c r="Y193" s="36">
        <f t="shared" ref="Y193:Y200" si="39">IFERROR(IF(X193=0,"",ROUNDUP(X193/H193,0)*0.00753),"")</f>
        <v>1.8523800000000001</v>
      </c>
      <c r="Z193" s="56"/>
      <c r="AA193" s="57"/>
      <c r="AE193" s="64"/>
      <c r="BB193" s="173" t="s">
        <v>1</v>
      </c>
      <c r="BL193" s="64">
        <f t="shared" si="35"/>
        <v>659.94666666666672</v>
      </c>
      <c r="BM193" s="64">
        <f t="shared" si="36"/>
        <v>661.74</v>
      </c>
      <c r="BN193" s="64">
        <f t="shared" si="37"/>
        <v>1.5726495726495728</v>
      </c>
      <c r="BO193" s="64">
        <f t="shared" si="38"/>
        <v>1.5769230769230769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96">
        <v>4680115880092</v>
      </c>
      <c r="E194" s="388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8"/>
      <c r="T194" s="34"/>
      <c r="U194" s="34"/>
      <c r="V194" s="35" t="s">
        <v>66</v>
      </c>
      <c r="W194" s="380">
        <v>588.80000000000007</v>
      </c>
      <c r="X194" s="381">
        <f t="shared" si="34"/>
        <v>590.4</v>
      </c>
      <c r="Y194" s="36">
        <f t="shared" si="39"/>
        <v>1.8523800000000001</v>
      </c>
      <c r="Z194" s="56"/>
      <c r="AA194" s="57"/>
      <c r="AE194" s="64"/>
      <c r="BB194" s="174" t="s">
        <v>1</v>
      </c>
      <c r="BL194" s="64">
        <f t="shared" si="35"/>
        <v>655.53066666666678</v>
      </c>
      <c r="BM194" s="64">
        <f t="shared" si="36"/>
        <v>657.31200000000001</v>
      </c>
      <c r="BN194" s="64">
        <f t="shared" si="37"/>
        <v>1.5726495726495728</v>
      </c>
      <c r="BO194" s="64">
        <f t="shared" si="38"/>
        <v>1.5769230769230769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96">
        <v>4680115880092</v>
      </c>
      <c r="E195" s="388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0" t="s">
        <v>303</v>
      </c>
      <c r="P195" s="387"/>
      <c r="Q195" s="387"/>
      <c r="R195" s="387"/>
      <c r="S195" s="388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96">
        <v>4680115880221</v>
      </c>
      <c r="E196" s="388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4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8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96">
        <v>4680115880221</v>
      </c>
      <c r="E197" s="388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2" t="s">
        <v>307</v>
      </c>
      <c r="P197" s="387"/>
      <c r="Q197" s="387"/>
      <c r="R197" s="387"/>
      <c r="S197" s="388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96">
        <v>4680115880504</v>
      </c>
      <c r="E198" s="388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8"/>
      <c r="T198" s="34"/>
      <c r="U198" s="34"/>
      <c r="V198" s="35" t="s">
        <v>66</v>
      </c>
      <c r="W198" s="380">
        <v>104</v>
      </c>
      <c r="X198" s="381">
        <f t="shared" si="34"/>
        <v>105.6</v>
      </c>
      <c r="Y198" s="36">
        <f t="shared" si="39"/>
        <v>0.33132</v>
      </c>
      <c r="Z198" s="56"/>
      <c r="AA198" s="57"/>
      <c r="AE198" s="64"/>
      <c r="BB198" s="178" t="s">
        <v>1</v>
      </c>
      <c r="BL198" s="64">
        <f t="shared" si="35"/>
        <v>115.78666666666669</v>
      </c>
      <c r="BM198" s="64">
        <f t="shared" si="36"/>
        <v>117.56800000000001</v>
      </c>
      <c r="BN198" s="64">
        <f t="shared" si="37"/>
        <v>0.27777777777777779</v>
      </c>
      <c r="BO198" s="64">
        <f t="shared" si="38"/>
        <v>0.28205128205128205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96">
        <v>4680115880504</v>
      </c>
      <c r="E199" s="388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1" t="s">
        <v>311</v>
      </c>
      <c r="P199" s="387"/>
      <c r="Q199" s="387"/>
      <c r="R199" s="387"/>
      <c r="S199" s="388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96">
        <v>4680115882164</v>
      </c>
      <c r="E200" s="388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8"/>
      <c r="T200" s="34"/>
      <c r="U200" s="34"/>
      <c r="V200" s="35" t="s">
        <v>66</v>
      </c>
      <c r="W200" s="380">
        <v>240</v>
      </c>
      <c r="X200" s="381">
        <f t="shared" si="34"/>
        <v>240</v>
      </c>
      <c r="Y200" s="36">
        <f t="shared" si="39"/>
        <v>0.753</v>
      </c>
      <c r="Z200" s="56"/>
      <c r="AA200" s="57"/>
      <c r="AE200" s="64"/>
      <c r="BB200" s="180" t="s">
        <v>1</v>
      </c>
      <c r="BL200" s="64">
        <f t="shared" si="35"/>
        <v>267.8</v>
      </c>
      <c r="BM200" s="64">
        <f t="shared" si="36"/>
        <v>267.8</v>
      </c>
      <c r="BN200" s="64">
        <f t="shared" si="37"/>
        <v>0.64102564102564097</v>
      </c>
      <c r="BO200" s="64">
        <f t="shared" si="38"/>
        <v>0.64102564102564097</v>
      </c>
    </row>
    <row r="201" spans="1:67" x14ac:dyDescent="0.2">
      <c r="A201" s="422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23"/>
      <c r="O201" s="389" t="s">
        <v>70</v>
      </c>
      <c r="P201" s="390"/>
      <c r="Q201" s="390"/>
      <c r="R201" s="390"/>
      <c r="S201" s="390"/>
      <c r="T201" s="390"/>
      <c r="U201" s="39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993.19540229885069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997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7.6496100000000009</v>
      </c>
      <c r="Z201" s="383"/>
      <c r="AA201" s="383"/>
    </row>
    <row r="202" spans="1:67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23"/>
      <c r="O202" s="389" t="s">
        <v>70</v>
      </c>
      <c r="P202" s="390"/>
      <c r="Q202" s="390"/>
      <c r="R202" s="390"/>
      <c r="S202" s="390"/>
      <c r="T202" s="390"/>
      <c r="U202" s="391"/>
      <c r="V202" s="37" t="s">
        <v>66</v>
      </c>
      <c r="W202" s="382">
        <f>IFERROR(SUM(W181:W200),"0")</f>
        <v>2441.6000000000004</v>
      </c>
      <c r="X202" s="382">
        <f>IFERROR(SUM(X181:X200),"0")</f>
        <v>2455.8000000000002</v>
      </c>
      <c r="Y202" s="37"/>
      <c r="Z202" s="383"/>
      <c r="AA202" s="383"/>
    </row>
    <row r="203" spans="1:67" ht="14.25" hidden="1" customHeight="1" x14ac:dyDescent="0.25">
      <c r="A203" s="403" t="s">
        <v>206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96">
        <v>4680115882874</v>
      </c>
      <c r="E204" s="388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8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96">
        <v>4680115884434</v>
      </c>
      <c r="E205" s="388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8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96">
        <v>4680115880818</v>
      </c>
      <c r="E206" s="388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8"/>
      <c r="T206" s="34"/>
      <c r="U206" s="34"/>
      <c r="V206" s="35" t="s">
        <v>66</v>
      </c>
      <c r="W206" s="380">
        <v>80</v>
      </c>
      <c r="X206" s="381">
        <f t="shared" si="40"/>
        <v>81.599999999999994</v>
      </c>
      <c r="Y206" s="36">
        <f>IFERROR(IF(X206=0,"",ROUNDUP(X206/H206,0)*0.00753),"")</f>
        <v>0.25602000000000003</v>
      </c>
      <c r="Z206" s="56"/>
      <c r="AA206" s="57"/>
      <c r="AE206" s="64"/>
      <c r="BB206" s="183" t="s">
        <v>1</v>
      </c>
      <c r="BL206" s="64">
        <f t="shared" si="41"/>
        <v>89.066666666666677</v>
      </c>
      <c r="BM206" s="64">
        <f t="shared" si="42"/>
        <v>90.847999999999999</v>
      </c>
      <c r="BN206" s="64">
        <f t="shared" si="43"/>
        <v>0.21367521367521369</v>
      </c>
      <c r="BO206" s="64">
        <f t="shared" si="44"/>
        <v>0.21794871794871795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96">
        <v>4680115880818</v>
      </c>
      <c r="E207" s="388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7" t="s">
        <v>321</v>
      </c>
      <c r="P207" s="387"/>
      <c r="Q207" s="387"/>
      <c r="R207" s="387"/>
      <c r="S207" s="388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96">
        <v>4680115880801</v>
      </c>
      <c r="E208" s="388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8"/>
      <c r="T208" s="34"/>
      <c r="U208" s="34"/>
      <c r="V208" s="35" t="s">
        <v>66</v>
      </c>
      <c r="W208" s="380">
        <v>120</v>
      </c>
      <c r="X208" s="381">
        <f t="shared" si="40"/>
        <v>120</v>
      </c>
      <c r="Y208" s="36">
        <f>IFERROR(IF(X208=0,"",ROUNDUP(X208/H208,0)*0.00753),"")</f>
        <v>0.3765</v>
      </c>
      <c r="Z208" s="56"/>
      <c r="AA208" s="57"/>
      <c r="AE208" s="64"/>
      <c r="BB208" s="185" t="s">
        <v>1</v>
      </c>
      <c r="BL208" s="64">
        <f t="shared" si="41"/>
        <v>133.60000000000002</v>
      </c>
      <c r="BM208" s="64">
        <f t="shared" si="42"/>
        <v>133.60000000000002</v>
      </c>
      <c r="BN208" s="64">
        <f t="shared" si="43"/>
        <v>0.32051282051282048</v>
      </c>
      <c r="BO208" s="64">
        <f t="shared" si="44"/>
        <v>0.32051282051282048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96">
        <v>4680115880801</v>
      </c>
      <c r="E209" s="388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57" t="s">
        <v>325</v>
      </c>
      <c r="P209" s="387"/>
      <c r="Q209" s="387"/>
      <c r="R209" s="387"/>
      <c r="S209" s="388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22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23"/>
      <c r="O210" s="389" t="s">
        <v>70</v>
      </c>
      <c r="P210" s="390"/>
      <c r="Q210" s="390"/>
      <c r="R210" s="390"/>
      <c r="S210" s="390"/>
      <c r="T210" s="390"/>
      <c r="U210" s="391"/>
      <c r="V210" s="37" t="s">
        <v>71</v>
      </c>
      <c r="W210" s="382">
        <f>IFERROR(W204/H204,"0")+IFERROR(W205/H205,"0")+IFERROR(W206/H206,"0")+IFERROR(W207/H207,"0")+IFERROR(W208/H208,"0")+IFERROR(W209/H209,"0")</f>
        <v>83.333333333333343</v>
      </c>
      <c r="X210" s="382">
        <f>IFERROR(X204/H204,"0")+IFERROR(X205/H205,"0")+IFERROR(X206/H206,"0")+IFERROR(X207/H207,"0")+IFERROR(X208/H208,"0")+IFERROR(X209/H209,"0")</f>
        <v>84</v>
      </c>
      <c r="Y210" s="382">
        <f>IFERROR(IF(Y204="",0,Y204),"0")+IFERROR(IF(Y205="",0,Y205),"0")+IFERROR(IF(Y206="",0,Y206),"0")+IFERROR(IF(Y207="",0,Y207),"0")+IFERROR(IF(Y208="",0,Y208),"0")+IFERROR(IF(Y209="",0,Y209),"0")</f>
        <v>0.63251999999999997</v>
      </c>
      <c r="Z210" s="383"/>
      <c r="AA210" s="383"/>
    </row>
    <row r="211" spans="1:67" x14ac:dyDescent="0.2">
      <c r="A211" s="401"/>
      <c r="B211" s="401"/>
      <c r="C211" s="401"/>
      <c r="D211" s="401"/>
      <c r="E211" s="401"/>
      <c r="F211" s="401"/>
      <c r="G211" s="401"/>
      <c r="H211" s="401"/>
      <c r="I211" s="401"/>
      <c r="J211" s="401"/>
      <c r="K211" s="401"/>
      <c r="L211" s="401"/>
      <c r="M211" s="401"/>
      <c r="N211" s="423"/>
      <c r="O211" s="389" t="s">
        <v>70</v>
      </c>
      <c r="P211" s="390"/>
      <c r="Q211" s="390"/>
      <c r="R211" s="390"/>
      <c r="S211" s="390"/>
      <c r="T211" s="390"/>
      <c r="U211" s="391"/>
      <c r="V211" s="37" t="s">
        <v>66</v>
      </c>
      <c r="W211" s="382">
        <f>IFERROR(SUM(W204:W209),"0")</f>
        <v>200</v>
      </c>
      <c r="X211" s="382">
        <f>IFERROR(SUM(X204:X209),"0")</f>
        <v>201.6</v>
      </c>
      <c r="Y211" s="37"/>
      <c r="Z211" s="383"/>
      <c r="AA211" s="383"/>
    </row>
    <row r="212" spans="1:67" ht="16.5" hidden="1" customHeight="1" x14ac:dyDescent="0.25">
      <c r="A212" s="400" t="s">
        <v>326</v>
      </c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1"/>
      <c r="P212" s="401"/>
      <c r="Q212" s="401"/>
      <c r="R212" s="401"/>
      <c r="S212" s="401"/>
      <c r="T212" s="401"/>
      <c r="U212" s="401"/>
      <c r="V212" s="401"/>
      <c r="W212" s="401"/>
      <c r="X212" s="401"/>
      <c r="Y212" s="401"/>
      <c r="Z212" s="374"/>
      <c r="AA212" s="374"/>
    </row>
    <row r="213" spans="1:67" ht="14.25" hidden="1" customHeight="1" x14ac:dyDescent="0.25">
      <c r="A213" s="403" t="s">
        <v>108</v>
      </c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1"/>
      <c r="P213" s="401"/>
      <c r="Q213" s="401"/>
      <c r="R213" s="401"/>
      <c r="S213" s="401"/>
      <c r="T213" s="401"/>
      <c r="U213" s="401"/>
      <c r="V213" s="401"/>
      <c r="W213" s="401"/>
      <c r="X213" s="401"/>
      <c r="Y213" s="40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96">
        <v>4680115884274</v>
      </c>
      <c r="E214" s="388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8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96">
        <v>4680115884298</v>
      </c>
      <c r="E215" s="388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8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96">
        <v>4680115884250</v>
      </c>
      <c r="E216" s="388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8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96">
        <v>4680115884281</v>
      </c>
      <c r="E217" s="388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8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96">
        <v>4680115884199</v>
      </c>
      <c r="E218" s="388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8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96">
        <v>4680115884267</v>
      </c>
      <c r="E219" s="388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8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22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23"/>
      <c r="O220" s="389" t="s">
        <v>70</v>
      </c>
      <c r="P220" s="390"/>
      <c r="Q220" s="390"/>
      <c r="R220" s="390"/>
      <c r="S220" s="390"/>
      <c r="T220" s="390"/>
      <c r="U220" s="39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23"/>
      <c r="O221" s="389" t="s">
        <v>70</v>
      </c>
      <c r="P221" s="390"/>
      <c r="Q221" s="390"/>
      <c r="R221" s="390"/>
      <c r="S221" s="390"/>
      <c r="T221" s="390"/>
      <c r="U221" s="39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403" t="s">
        <v>61</v>
      </c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01"/>
      <c r="O222" s="401"/>
      <c r="P222" s="401"/>
      <c r="Q222" s="401"/>
      <c r="R222" s="401"/>
      <c r="S222" s="401"/>
      <c r="T222" s="401"/>
      <c r="U222" s="401"/>
      <c r="V222" s="401"/>
      <c r="W222" s="401"/>
      <c r="X222" s="401"/>
      <c r="Y222" s="40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96">
        <v>4607091389845</v>
      </c>
      <c r="E223" s="388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8"/>
      <c r="T223" s="34"/>
      <c r="U223" s="34"/>
      <c r="V223" s="35" t="s">
        <v>66</v>
      </c>
      <c r="W223" s="380">
        <v>70</v>
      </c>
      <c r="X223" s="381">
        <f>IFERROR(IF(W223="",0,CEILING((W223/$H223),1)*$H223),"")</f>
        <v>71.400000000000006</v>
      </c>
      <c r="Y223" s="36">
        <f>IFERROR(IF(X223=0,"",ROUNDUP(X223/H223,0)*0.00502),"")</f>
        <v>0.17068</v>
      </c>
      <c r="Z223" s="56"/>
      <c r="AA223" s="57"/>
      <c r="AE223" s="64"/>
      <c r="BB223" s="193" t="s">
        <v>1</v>
      </c>
      <c r="BL223" s="64">
        <f>IFERROR(W223*I223/H223,"0")</f>
        <v>73.333333333333329</v>
      </c>
      <c r="BM223" s="64">
        <f>IFERROR(X223*I223/H223,"0")</f>
        <v>74.8</v>
      </c>
      <c r="BN223" s="64">
        <f>IFERROR(1/J223*(W223/H223),"0")</f>
        <v>0.14245014245014245</v>
      </c>
      <c r="BO223" s="64">
        <f>IFERROR(1/J223*(X223/H223),"0")</f>
        <v>0.14529914529914531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96">
        <v>4680115882881</v>
      </c>
      <c r="E224" s="388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8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22"/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23"/>
      <c r="O225" s="389" t="s">
        <v>70</v>
      </c>
      <c r="P225" s="390"/>
      <c r="Q225" s="390"/>
      <c r="R225" s="390"/>
      <c r="S225" s="390"/>
      <c r="T225" s="390"/>
      <c r="U225" s="391"/>
      <c r="V225" s="37" t="s">
        <v>71</v>
      </c>
      <c r="W225" s="382">
        <f>IFERROR(W223/H223,"0")+IFERROR(W224/H224,"0")</f>
        <v>33.333333333333329</v>
      </c>
      <c r="X225" s="382">
        <f>IFERROR(X223/H223,"0")+IFERROR(X224/H224,"0")</f>
        <v>34</v>
      </c>
      <c r="Y225" s="382">
        <f>IFERROR(IF(Y223="",0,Y223),"0")+IFERROR(IF(Y224="",0,Y224),"0")</f>
        <v>0.17068</v>
      </c>
      <c r="Z225" s="383"/>
      <c r="AA225" s="383"/>
    </row>
    <row r="226" spans="1:67" x14ac:dyDescent="0.2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23"/>
      <c r="O226" s="389" t="s">
        <v>70</v>
      </c>
      <c r="P226" s="390"/>
      <c r="Q226" s="390"/>
      <c r="R226" s="390"/>
      <c r="S226" s="390"/>
      <c r="T226" s="390"/>
      <c r="U226" s="391"/>
      <c r="V226" s="37" t="s">
        <v>66</v>
      </c>
      <c r="W226" s="382">
        <f>IFERROR(SUM(W223:W224),"0")</f>
        <v>70</v>
      </c>
      <c r="X226" s="382">
        <f>IFERROR(SUM(X223:X224),"0")</f>
        <v>71.400000000000006</v>
      </c>
      <c r="Y226" s="37"/>
      <c r="Z226" s="383"/>
      <c r="AA226" s="383"/>
    </row>
    <row r="227" spans="1:67" ht="16.5" hidden="1" customHeight="1" x14ac:dyDescent="0.25">
      <c r="A227" s="400" t="s">
        <v>343</v>
      </c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1"/>
      <c r="P227" s="401"/>
      <c r="Q227" s="401"/>
      <c r="R227" s="401"/>
      <c r="S227" s="401"/>
      <c r="T227" s="401"/>
      <c r="U227" s="401"/>
      <c r="V227" s="401"/>
      <c r="W227" s="401"/>
      <c r="X227" s="401"/>
      <c r="Y227" s="401"/>
      <c r="Z227" s="374"/>
      <c r="AA227" s="374"/>
    </row>
    <row r="228" spans="1:67" ht="14.25" hidden="1" customHeight="1" x14ac:dyDescent="0.25">
      <c r="A228" s="403" t="s">
        <v>108</v>
      </c>
      <c r="B228" s="401"/>
      <c r="C228" s="401"/>
      <c r="D228" s="401"/>
      <c r="E228" s="401"/>
      <c r="F228" s="401"/>
      <c r="G228" s="401"/>
      <c r="H228" s="401"/>
      <c r="I228" s="401"/>
      <c r="J228" s="401"/>
      <c r="K228" s="401"/>
      <c r="L228" s="401"/>
      <c r="M228" s="401"/>
      <c r="N228" s="401"/>
      <c r="O228" s="401"/>
      <c r="P228" s="401"/>
      <c r="Q228" s="401"/>
      <c r="R228" s="401"/>
      <c r="S228" s="401"/>
      <c r="T228" s="401"/>
      <c r="U228" s="401"/>
      <c r="V228" s="401"/>
      <c r="W228" s="401"/>
      <c r="X228" s="401"/>
      <c r="Y228" s="40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96">
        <v>4680115884137</v>
      </c>
      <c r="E229" s="388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8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96">
        <v>4680115884236</v>
      </c>
      <c r="E230" s="388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8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96">
        <v>4680115884175</v>
      </c>
      <c r="E231" s="388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4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8"/>
      <c r="T231" s="34"/>
      <c r="U231" s="34"/>
      <c r="V231" s="35" t="s">
        <v>66</v>
      </c>
      <c r="W231" s="380">
        <v>280</v>
      </c>
      <c r="X231" s="381">
        <f t="shared" si="50"/>
        <v>290</v>
      </c>
      <c r="Y231" s="36">
        <f>IFERROR(IF(X231=0,"",ROUNDUP(X231/H231,0)*0.02175),"")</f>
        <v>0.54374999999999996</v>
      </c>
      <c r="Z231" s="56"/>
      <c r="AA231" s="57"/>
      <c r="AE231" s="64"/>
      <c r="BB231" s="197" t="s">
        <v>1</v>
      </c>
      <c r="BL231" s="64">
        <f t="shared" si="51"/>
        <v>291.58620689655174</v>
      </c>
      <c r="BM231" s="64">
        <f t="shared" si="52"/>
        <v>302</v>
      </c>
      <c r="BN231" s="64">
        <f t="shared" si="53"/>
        <v>0.43103448275862066</v>
      </c>
      <c r="BO231" s="64">
        <f t="shared" si="54"/>
        <v>0.4464285714285714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96">
        <v>4680115884144</v>
      </c>
      <c r="E232" s="388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8"/>
      <c r="T232" s="34"/>
      <c r="U232" s="34"/>
      <c r="V232" s="35" t="s">
        <v>66</v>
      </c>
      <c r="W232" s="380">
        <v>48</v>
      </c>
      <c r="X232" s="381">
        <f t="shared" si="50"/>
        <v>48</v>
      </c>
      <c r="Y232" s="36">
        <f>IFERROR(IF(X232=0,"",ROUNDUP(X232/H232,0)*0.00937),"")</f>
        <v>0.11244</v>
      </c>
      <c r="Z232" s="56"/>
      <c r="AA232" s="57"/>
      <c r="AE232" s="64"/>
      <c r="BB232" s="198" t="s">
        <v>1</v>
      </c>
      <c r="BL232" s="64">
        <f t="shared" si="51"/>
        <v>50.88</v>
      </c>
      <c r="BM232" s="64">
        <f t="shared" si="52"/>
        <v>50.88</v>
      </c>
      <c r="BN232" s="64">
        <f t="shared" si="53"/>
        <v>0.1</v>
      </c>
      <c r="BO232" s="64">
        <f t="shared" si="54"/>
        <v>0.1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96">
        <v>4680115884182</v>
      </c>
      <c r="E233" s="388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5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8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96">
        <v>4680115884205</v>
      </c>
      <c r="E234" s="388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8"/>
      <c r="T234" s="34"/>
      <c r="U234" s="34"/>
      <c r="V234" s="35" t="s">
        <v>66</v>
      </c>
      <c r="W234" s="380">
        <v>160</v>
      </c>
      <c r="X234" s="381">
        <f t="shared" si="50"/>
        <v>160</v>
      </c>
      <c r="Y234" s="36">
        <f>IFERROR(IF(X234=0,"",ROUNDUP(X234/H234,0)*0.00937),"")</f>
        <v>0.37480000000000002</v>
      </c>
      <c r="Z234" s="56"/>
      <c r="AA234" s="57"/>
      <c r="AE234" s="64"/>
      <c r="BB234" s="200" t="s">
        <v>1</v>
      </c>
      <c r="BL234" s="64">
        <f t="shared" si="51"/>
        <v>169.60000000000002</v>
      </c>
      <c r="BM234" s="64">
        <f t="shared" si="52"/>
        <v>169.60000000000002</v>
      </c>
      <c r="BN234" s="64">
        <f t="shared" si="53"/>
        <v>0.33333333333333331</v>
      </c>
      <c r="BO234" s="64">
        <f t="shared" si="54"/>
        <v>0.33333333333333331</v>
      </c>
    </row>
    <row r="235" spans="1:67" x14ac:dyDescent="0.2">
      <c r="A235" s="422"/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23"/>
      <c r="O235" s="389" t="s">
        <v>70</v>
      </c>
      <c r="P235" s="390"/>
      <c r="Q235" s="390"/>
      <c r="R235" s="390"/>
      <c r="S235" s="390"/>
      <c r="T235" s="390"/>
      <c r="U235" s="391"/>
      <c r="V235" s="37" t="s">
        <v>71</v>
      </c>
      <c r="W235" s="382">
        <f>IFERROR(W229/H229,"0")+IFERROR(W230/H230,"0")+IFERROR(W231/H231,"0")+IFERROR(W232/H232,"0")+IFERROR(W233/H233,"0")+IFERROR(W234/H234,"0")</f>
        <v>76.137931034482762</v>
      </c>
      <c r="X235" s="382">
        <f>IFERROR(X229/H229,"0")+IFERROR(X230/H230,"0")+IFERROR(X231/H231,"0")+IFERROR(X232/H232,"0")+IFERROR(X233/H233,"0")+IFERROR(X234/H234,"0")</f>
        <v>77</v>
      </c>
      <c r="Y235" s="382">
        <f>IFERROR(IF(Y229="",0,Y229),"0")+IFERROR(IF(Y230="",0,Y230),"0")+IFERROR(IF(Y231="",0,Y231),"0")+IFERROR(IF(Y232="",0,Y232),"0")+IFERROR(IF(Y233="",0,Y233),"0")+IFERROR(IF(Y234="",0,Y234),"0")</f>
        <v>1.0309900000000001</v>
      </c>
      <c r="Z235" s="383"/>
      <c r="AA235" s="383"/>
    </row>
    <row r="236" spans="1:67" x14ac:dyDescent="0.2">
      <c r="A236" s="401"/>
      <c r="B236" s="401"/>
      <c r="C236" s="401"/>
      <c r="D236" s="401"/>
      <c r="E236" s="401"/>
      <c r="F236" s="401"/>
      <c r="G236" s="401"/>
      <c r="H236" s="401"/>
      <c r="I236" s="401"/>
      <c r="J236" s="401"/>
      <c r="K236" s="401"/>
      <c r="L236" s="401"/>
      <c r="M236" s="401"/>
      <c r="N236" s="423"/>
      <c r="O236" s="389" t="s">
        <v>70</v>
      </c>
      <c r="P236" s="390"/>
      <c r="Q236" s="390"/>
      <c r="R236" s="390"/>
      <c r="S236" s="390"/>
      <c r="T236" s="390"/>
      <c r="U236" s="391"/>
      <c r="V236" s="37" t="s">
        <v>66</v>
      </c>
      <c r="W236" s="382">
        <f>IFERROR(SUM(W229:W234),"0")</f>
        <v>488</v>
      </c>
      <c r="X236" s="382">
        <f>IFERROR(SUM(X229:X234),"0")</f>
        <v>498</v>
      </c>
      <c r="Y236" s="37"/>
      <c r="Z236" s="383"/>
      <c r="AA236" s="383"/>
    </row>
    <row r="237" spans="1:67" ht="16.5" hidden="1" customHeight="1" x14ac:dyDescent="0.25">
      <c r="A237" s="400" t="s">
        <v>356</v>
      </c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1"/>
      <c r="P237" s="401"/>
      <c r="Q237" s="401"/>
      <c r="R237" s="401"/>
      <c r="S237" s="401"/>
      <c r="T237" s="401"/>
      <c r="U237" s="401"/>
      <c r="V237" s="401"/>
      <c r="W237" s="401"/>
      <c r="X237" s="401"/>
      <c r="Y237" s="401"/>
      <c r="Z237" s="374"/>
      <c r="AA237" s="374"/>
    </row>
    <row r="238" spans="1:67" ht="14.25" hidden="1" customHeight="1" x14ac:dyDescent="0.25">
      <c r="A238" s="403" t="s">
        <v>108</v>
      </c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96">
        <v>4607091387445</v>
      </c>
      <c r="E239" s="388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8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96">
        <v>4607091386004</v>
      </c>
      <c r="E240" s="388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8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96">
        <v>4607091386004</v>
      </c>
      <c r="E241" s="388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8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96">
        <v>4607091386073</v>
      </c>
      <c r="E242" s="388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8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96">
        <v>4607091387322</v>
      </c>
      <c r="E243" s="388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8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96">
        <v>4607091387377</v>
      </c>
      <c r="E244" s="388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8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96">
        <v>4607091387353</v>
      </c>
      <c r="E245" s="388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8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96">
        <v>4607091386011</v>
      </c>
      <c r="E246" s="388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8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96">
        <v>4607091387308</v>
      </c>
      <c r="E247" s="388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8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96">
        <v>4607091387339</v>
      </c>
      <c r="E248" s="388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8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96">
        <v>4680115881938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8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96">
        <v>4607091387346</v>
      </c>
      <c r="E250" s="388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8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96">
        <v>4607091389807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8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22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23"/>
      <c r="O252" s="389" t="s">
        <v>70</v>
      </c>
      <c r="P252" s="390"/>
      <c r="Q252" s="390"/>
      <c r="R252" s="390"/>
      <c r="S252" s="390"/>
      <c r="T252" s="390"/>
      <c r="U252" s="39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23"/>
      <c r="O253" s="389" t="s">
        <v>70</v>
      </c>
      <c r="P253" s="390"/>
      <c r="Q253" s="390"/>
      <c r="R253" s="390"/>
      <c r="S253" s="390"/>
      <c r="T253" s="390"/>
      <c r="U253" s="39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403" t="s">
        <v>61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96">
        <v>4607091387193</v>
      </c>
      <c r="E255" s="388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8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96">
        <v>4607091387230</v>
      </c>
      <c r="E256" s="388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8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96">
        <v>4607091387285</v>
      </c>
      <c r="E257" s="388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8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96">
        <v>4680115880481</v>
      </c>
      <c r="E258" s="388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6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8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22"/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23"/>
      <c r="O259" s="389" t="s">
        <v>70</v>
      </c>
      <c r="P259" s="390"/>
      <c r="Q259" s="390"/>
      <c r="R259" s="390"/>
      <c r="S259" s="390"/>
      <c r="T259" s="390"/>
      <c r="U259" s="39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401"/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23"/>
      <c r="O260" s="389" t="s">
        <v>70</v>
      </c>
      <c r="P260" s="390"/>
      <c r="Q260" s="390"/>
      <c r="R260" s="390"/>
      <c r="S260" s="390"/>
      <c r="T260" s="390"/>
      <c r="U260" s="39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403" t="s">
        <v>72</v>
      </c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1"/>
      <c r="P261" s="401"/>
      <c r="Q261" s="401"/>
      <c r="R261" s="401"/>
      <c r="S261" s="401"/>
      <c r="T261" s="401"/>
      <c r="U261" s="401"/>
      <c r="V261" s="401"/>
      <c r="W261" s="401"/>
      <c r="X261" s="401"/>
      <c r="Y261" s="40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96">
        <v>4607091387766</v>
      </c>
      <c r="E262" s="388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8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96">
        <v>4607091387957</v>
      </c>
      <c r="E263" s="388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8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96">
        <v>4607091387964</v>
      </c>
      <c r="E264" s="388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8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96">
        <v>4680115884618</v>
      </c>
      <c r="E265" s="388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8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96">
        <v>4607091381672</v>
      </c>
      <c r="E266" s="388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2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8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96">
        <v>4607091387537</v>
      </c>
      <c r="E267" s="388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8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96">
        <v>4607091387513</v>
      </c>
      <c r="E268" s="388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8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96">
        <v>4680115880511</v>
      </c>
      <c r="E269" s="388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8"/>
      <c r="T269" s="34"/>
      <c r="U269" s="34"/>
      <c r="V269" s="35" t="s">
        <v>66</v>
      </c>
      <c r="W269" s="380">
        <v>39.6</v>
      </c>
      <c r="X269" s="381">
        <f t="shared" si="61"/>
        <v>39.6</v>
      </c>
      <c r="Y269" s="36">
        <f>IFERROR(IF(X269=0,"",ROUNDUP(X269/H269,0)*0.00753),"")</f>
        <v>0.15060000000000001</v>
      </c>
      <c r="Z269" s="56"/>
      <c r="AA269" s="57"/>
      <c r="AE269" s="64"/>
      <c r="BB269" s="225" t="s">
        <v>1</v>
      </c>
      <c r="BL269" s="64">
        <f t="shared" si="62"/>
        <v>43.6</v>
      </c>
      <c r="BM269" s="64">
        <f t="shared" si="63"/>
        <v>43.6</v>
      </c>
      <c r="BN269" s="64">
        <f t="shared" si="64"/>
        <v>0.12820512820512819</v>
      </c>
      <c r="BO269" s="64">
        <f t="shared" si="65"/>
        <v>0.12820512820512819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96">
        <v>4680115880412</v>
      </c>
      <c r="E270" s="388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8"/>
      <c r="T270" s="34"/>
      <c r="U270" s="34"/>
      <c r="V270" s="35" t="s">
        <v>66</v>
      </c>
      <c r="W270" s="380">
        <v>33</v>
      </c>
      <c r="X270" s="381">
        <f t="shared" si="61"/>
        <v>33.659999999999997</v>
      </c>
      <c r="Y270" s="36">
        <f>IFERROR(IF(X270=0,"",ROUNDUP(X270/H270,0)*0.00753),"")</f>
        <v>0.12801000000000001</v>
      </c>
      <c r="Z270" s="56"/>
      <c r="AA270" s="57"/>
      <c r="AE270" s="64"/>
      <c r="BB270" s="226" t="s">
        <v>1</v>
      </c>
      <c r="BL270" s="64">
        <f t="shared" si="62"/>
        <v>37.43333333333333</v>
      </c>
      <c r="BM270" s="64">
        <f t="shared" si="63"/>
        <v>38.181999999999995</v>
      </c>
      <c r="BN270" s="64">
        <f t="shared" si="64"/>
        <v>0.10683760683760685</v>
      </c>
      <c r="BO270" s="64">
        <f t="shared" si="65"/>
        <v>0.10897435897435898</v>
      </c>
    </row>
    <row r="271" spans="1:67" x14ac:dyDescent="0.2">
      <c r="A271" s="422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23"/>
      <c r="O271" s="389" t="s">
        <v>70</v>
      </c>
      <c r="P271" s="390"/>
      <c r="Q271" s="390"/>
      <c r="R271" s="390"/>
      <c r="S271" s="390"/>
      <c r="T271" s="390"/>
      <c r="U271" s="39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36.666666666666671</v>
      </c>
      <c r="X271" s="382">
        <f>IFERROR(X262/H262,"0")+IFERROR(X263/H263,"0")+IFERROR(X264/H264,"0")+IFERROR(X265/H265,"0")+IFERROR(X266/H266,"0")+IFERROR(X267/H267,"0")+IFERROR(X268/H268,"0")+IFERROR(X269/H269,"0")+IFERROR(X270/H270,"0")</f>
        <v>37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0.27861000000000002</v>
      </c>
      <c r="Z271" s="383"/>
      <c r="AA271" s="383"/>
    </row>
    <row r="272" spans="1:67" x14ac:dyDescent="0.2">
      <c r="A272" s="401"/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23"/>
      <c r="O272" s="389" t="s">
        <v>70</v>
      </c>
      <c r="P272" s="390"/>
      <c r="Q272" s="390"/>
      <c r="R272" s="390"/>
      <c r="S272" s="390"/>
      <c r="T272" s="390"/>
      <c r="U272" s="391"/>
      <c r="V272" s="37" t="s">
        <v>66</v>
      </c>
      <c r="W272" s="382">
        <f>IFERROR(SUM(W262:W270),"0")</f>
        <v>72.599999999999994</v>
      </c>
      <c r="X272" s="382">
        <f>IFERROR(SUM(X262:X270),"0")</f>
        <v>73.259999999999991</v>
      </c>
      <c r="Y272" s="37"/>
      <c r="Z272" s="383"/>
      <c r="AA272" s="383"/>
    </row>
    <row r="273" spans="1:67" ht="14.25" hidden="1" customHeight="1" x14ac:dyDescent="0.25">
      <c r="A273" s="403" t="s">
        <v>206</v>
      </c>
      <c r="B273" s="401"/>
      <c r="C273" s="401"/>
      <c r="D273" s="401"/>
      <c r="E273" s="401"/>
      <c r="F273" s="401"/>
      <c r="G273" s="401"/>
      <c r="H273" s="401"/>
      <c r="I273" s="401"/>
      <c r="J273" s="401"/>
      <c r="K273" s="401"/>
      <c r="L273" s="401"/>
      <c r="M273" s="401"/>
      <c r="N273" s="401"/>
      <c r="O273" s="401"/>
      <c r="P273" s="401"/>
      <c r="Q273" s="401"/>
      <c r="R273" s="401"/>
      <c r="S273" s="401"/>
      <c r="T273" s="401"/>
      <c r="U273" s="401"/>
      <c r="V273" s="401"/>
      <c r="W273" s="401"/>
      <c r="X273" s="401"/>
      <c r="Y273" s="40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96">
        <v>4607091380880</v>
      </c>
      <c r="E274" s="388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6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8"/>
      <c r="T274" s="34"/>
      <c r="U274" s="34"/>
      <c r="V274" s="35" t="s">
        <v>66</v>
      </c>
      <c r="W274" s="380">
        <v>50</v>
      </c>
      <c r="X274" s="381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7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96">
        <v>4607091384482</v>
      </c>
      <c r="E275" s="388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8"/>
      <c r="T275" s="34"/>
      <c r="U275" s="34"/>
      <c r="V275" s="35" t="s">
        <v>66</v>
      </c>
      <c r="W275" s="380">
        <v>250</v>
      </c>
      <c r="X275" s="381">
        <f>IFERROR(IF(W275="",0,CEILING((W275/$H275),1)*$H275),"")</f>
        <v>257.39999999999998</v>
      </c>
      <c r="Y275" s="36">
        <f>IFERROR(IF(X275=0,"",ROUNDUP(X275/H275,0)*0.02175),"")</f>
        <v>0.71775</v>
      </c>
      <c r="Z275" s="56"/>
      <c r="AA275" s="57"/>
      <c r="AE275" s="64"/>
      <c r="BB275" s="228" t="s">
        <v>1</v>
      </c>
      <c r="BL275" s="64">
        <f>IFERROR(W275*I275/H275,"0")</f>
        <v>268.07692307692309</v>
      </c>
      <c r="BM275" s="64">
        <f>IFERROR(X275*I275/H275,"0")</f>
        <v>276.012</v>
      </c>
      <c r="BN275" s="64">
        <f>IFERROR(1/J275*(W275/H275),"0")</f>
        <v>0.57234432234432231</v>
      </c>
      <c r="BO275" s="64">
        <f>IFERROR(1/J275*(X275/H275),"0")</f>
        <v>0.5892857142857143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96">
        <v>4607091380897</v>
      </c>
      <c r="E276" s="388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8"/>
      <c r="T276" s="34"/>
      <c r="U276" s="34"/>
      <c r="V276" s="35" t="s">
        <v>66</v>
      </c>
      <c r="W276" s="380">
        <v>30</v>
      </c>
      <c r="X276" s="381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64"/>
      <c r="BB276" s="229" t="s">
        <v>1</v>
      </c>
      <c r="BL276" s="64">
        <f>IFERROR(W276*I276/H276,"0")</f>
        <v>32.014285714285712</v>
      </c>
      <c r="BM276" s="64">
        <f>IFERROR(X276*I276/H276,"0")</f>
        <v>35.856000000000002</v>
      </c>
      <c r="BN276" s="64">
        <f>IFERROR(1/J276*(W276/H276),"0")</f>
        <v>6.377551020408162E-2</v>
      </c>
      <c r="BO276" s="64">
        <f>IFERROR(1/J276*(X276/H276),"0")</f>
        <v>7.1428571428571425E-2</v>
      </c>
    </row>
    <row r="277" spans="1:67" x14ac:dyDescent="0.2">
      <c r="A277" s="422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23"/>
      <c r="O277" s="389" t="s">
        <v>70</v>
      </c>
      <c r="P277" s="390"/>
      <c r="Q277" s="390"/>
      <c r="R277" s="390"/>
      <c r="S277" s="390"/>
      <c r="T277" s="390"/>
      <c r="U277" s="391"/>
      <c r="V277" s="37" t="s">
        <v>71</v>
      </c>
      <c r="W277" s="382">
        <f>IFERROR(W274/H274,"0")+IFERROR(W275/H275,"0")+IFERROR(W276/H276,"0")</f>
        <v>41.575091575091577</v>
      </c>
      <c r="X277" s="382">
        <f>IFERROR(X274/H274,"0")+IFERROR(X275/H275,"0")+IFERROR(X276/H276,"0")</f>
        <v>43</v>
      </c>
      <c r="Y277" s="382">
        <f>IFERROR(IF(Y274="",0,Y274),"0")+IFERROR(IF(Y275="",0,Y275),"0")+IFERROR(IF(Y276="",0,Y276),"0")</f>
        <v>0.93524999999999991</v>
      </c>
      <c r="Z277" s="383"/>
      <c r="AA277" s="383"/>
    </row>
    <row r="278" spans="1:67" x14ac:dyDescent="0.2">
      <c r="A278" s="401"/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23"/>
      <c r="O278" s="389" t="s">
        <v>70</v>
      </c>
      <c r="P278" s="390"/>
      <c r="Q278" s="390"/>
      <c r="R278" s="390"/>
      <c r="S278" s="390"/>
      <c r="T278" s="390"/>
      <c r="U278" s="391"/>
      <c r="V278" s="37" t="s">
        <v>66</v>
      </c>
      <c r="W278" s="382">
        <f>IFERROR(SUM(W274:W276),"0")</f>
        <v>330</v>
      </c>
      <c r="X278" s="382">
        <f>IFERROR(SUM(X274:X276),"0")</f>
        <v>341.4</v>
      </c>
      <c r="Y278" s="37"/>
      <c r="Z278" s="383"/>
      <c r="AA278" s="383"/>
    </row>
    <row r="279" spans="1:67" ht="14.25" hidden="1" customHeight="1" x14ac:dyDescent="0.25">
      <c r="A279" s="403" t="s">
        <v>86</v>
      </c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1"/>
      <c r="P279" s="401"/>
      <c r="Q279" s="401"/>
      <c r="R279" s="401"/>
      <c r="S279" s="401"/>
      <c r="T279" s="401"/>
      <c r="U279" s="401"/>
      <c r="V279" s="401"/>
      <c r="W279" s="401"/>
      <c r="X279" s="401"/>
      <c r="Y279" s="40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96">
        <v>4607091388374</v>
      </c>
      <c r="E280" s="388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51" t="s">
        <v>416</v>
      </c>
      <c r="P280" s="387"/>
      <c r="Q280" s="387"/>
      <c r="R280" s="387"/>
      <c r="S280" s="388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96">
        <v>4607091388381</v>
      </c>
      <c r="E281" s="388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81" t="s">
        <v>419</v>
      </c>
      <c r="P281" s="387"/>
      <c r="Q281" s="387"/>
      <c r="R281" s="387"/>
      <c r="S281" s="388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96">
        <v>4607091388404</v>
      </c>
      <c r="E282" s="388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8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22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23"/>
      <c r="O283" s="389" t="s">
        <v>70</v>
      </c>
      <c r="P283" s="390"/>
      <c r="Q283" s="390"/>
      <c r="R283" s="390"/>
      <c r="S283" s="390"/>
      <c r="T283" s="390"/>
      <c r="U283" s="39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401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23"/>
      <c r="O284" s="389" t="s">
        <v>70</v>
      </c>
      <c r="P284" s="390"/>
      <c r="Q284" s="390"/>
      <c r="R284" s="390"/>
      <c r="S284" s="390"/>
      <c r="T284" s="390"/>
      <c r="U284" s="39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03" t="s">
        <v>422</v>
      </c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1"/>
      <c r="P285" s="401"/>
      <c r="Q285" s="401"/>
      <c r="R285" s="401"/>
      <c r="S285" s="401"/>
      <c r="T285" s="401"/>
      <c r="U285" s="401"/>
      <c r="V285" s="401"/>
      <c r="W285" s="401"/>
      <c r="X285" s="401"/>
      <c r="Y285" s="40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96">
        <v>4680115881808</v>
      </c>
      <c r="E286" s="388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8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96">
        <v>4680115881822</v>
      </c>
      <c r="E287" s="388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8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96">
        <v>4680115880016</v>
      </c>
      <c r="E288" s="388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8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22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23"/>
      <c r="O289" s="389" t="s">
        <v>70</v>
      </c>
      <c r="P289" s="390"/>
      <c r="Q289" s="390"/>
      <c r="R289" s="390"/>
      <c r="S289" s="390"/>
      <c r="T289" s="390"/>
      <c r="U289" s="39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401"/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23"/>
      <c r="O290" s="389" t="s">
        <v>70</v>
      </c>
      <c r="P290" s="390"/>
      <c r="Q290" s="390"/>
      <c r="R290" s="390"/>
      <c r="S290" s="390"/>
      <c r="T290" s="390"/>
      <c r="U290" s="39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00" t="s">
        <v>431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74"/>
      <c r="AA291" s="374"/>
    </row>
    <row r="292" spans="1:67" ht="14.25" hidden="1" customHeight="1" x14ac:dyDescent="0.25">
      <c r="A292" s="403" t="s">
        <v>108</v>
      </c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1"/>
      <c r="P292" s="401"/>
      <c r="Q292" s="401"/>
      <c r="R292" s="401"/>
      <c r="S292" s="401"/>
      <c r="T292" s="401"/>
      <c r="U292" s="401"/>
      <c r="V292" s="401"/>
      <c r="W292" s="401"/>
      <c r="X292" s="401"/>
      <c r="Y292" s="40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96">
        <v>4607091387421</v>
      </c>
      <c r="E293" s="388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5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8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96">
        <v>4607091387421</v>
      </c>
      <c r="E294" s="388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8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96">
        <v>4607091387452</v>
      </c>
      <c r="E295" s="388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6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8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96">
        <v>4607091387452</v>
      </c>
      <c r="E296" s="388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8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96">
        <v>4607091385984</v>
      </c>
      <c r="E297" s="388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8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96">
        <v>4607091387438</v>
      </c>
      <c r="E298" s="388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8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96">
        <v>4607091387469</v>
      </c>
      <c r="E299" s="388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6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8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22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23"/>
      <c r="O300" s="389" t="s">
        <v>70</v>
      </c>
      <c r="P300" s="390"/>
      <c r="Q300" s="390"/>
      <c r="R300" s="390"/>
      <c r="S300" s="390"/>
      <c r="T300" s="390"/>
      <c r="U300" s="39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23"/>
      <c r="O301" s="389" t="s">
        <v>70</v>
      </c>
      <c r="P301" s="390"/>
      <c r="Q301" s="390"/>
      <c r="R301" s="390"/>
      <c r="S301" s="390"/>
      <c r="T301" s="390"/>
      <c r="U301" s="39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403" t="s">
        <v>61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96">
        <v>4607091387292</v>
      </c>
      <c r="E303" s="388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8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96">
        <v>4607091387315</v>
      </c>
      <c r="E304" s="388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8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22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23"/>
      <c r="O305" s="389" t="s">
        <v>70</v>
      </c>
      <c r="P305" s="390"/>
      <c r="Q305" s="390"/>
      <c r="R305" s="390"/>
      <c r="S305" s="390"/>
      <c r="T305" s="390"/>
      <c r="U305" s="39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23"/>
      <c r="O306" s="389" t="s">
        <v>70</v>
      </c>
      <c r="P306" s="390"/>
      <c r="Q306" s="390"/>
      <c r="R306" s="390"/>
      <c r="S306" s="390"/>
      <c r="T306" s="390"/>
      <c r="U306" s="39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00" t="s">
        <v>448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74"/>
      <c r="AA307" s="374"/>
    </row>
    <row r="308" spans="1:67" ht="14.25" hidden="1" customHeight="1" x14ac:dyDescent="0.25">
      <c r="A308" s="403" t="s">
        <v>61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96">
        <v>4607091383836</v>
      </c>
      <c r="E309" s="388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8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22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23"/>
      <c r="O310" s="389" t="s">
        <v>70</v>
      </c>
      <c r="P310" s="390"/>
      <c r="Q310" s="390"/>
      <c r="R310" s="390"/>
      <c r="S310" s="390"/>
      <c r="T310" s="390"/>
      <c r="U310" s="39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23"/>
      <c r="O311" s="389" t="s">
        <v>70</v>
      </c>
      <c r="P311" s="390"/>
      <c r="Q311" s="390"/>
      <c r="R311" s="390"/>
      <c r="S311" s="390"/>
      <c r="T311" s="390"/>
      <c r="U311" s="39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403" t="s">
        <v>72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96">
        <v>4607091387919</v>
      </c>
      <c r="E313" s="388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8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96">
        <v>4680115883604</v>
      </c>
      <c r="E314" s="388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7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8"/>
      <c r="T314" s="34"/>
      <c r="U314" s="34"/>
      <c r="V314" s="35" t="s">
        <v>66</v>
      </c>
      <c r="W314" s="380">
        <v>1396.5</v>
      </c>
      <c r="X314" s="381">
        <f>IFERROR(IF(W314="",0,CEILING((W314/$H314),1)*$H314),"")</f>
        <v>1396.5</v>
      </c>
      <c r="Y314" s="36">
        <f>IFERROR(IF(X314=0,"",ROUNDUP(X314/H314,0)*0.00753),"")</f>
        <v>5.0074500000000004</v>
      </c>
      <c r="Z314" s="56"/>
      <c r="AA314" s="57"/>
      <c r="AE314" s="64"/>
      <c r="BB314" s="247" t="s">
        <v>1</v>
      </c>
      <c r="BL314" s="64">
        <f>IFERROR(W314*I314/H314,"0")</f>
        <v>1577.3799999999999</v>
      </c>
      <c r="BM314" s="64">
        <f>IFERROR(X314*I314/H314,"0")</f>
        <v>1577.3799999999999</v>
      </c>
      <c r="BN314" s="64">
        <f>IFERROR(1/J314*(W314/H314),"0")</f>
        <v>4.2628205128205128</v>
      </c>
      <c r="BO314" s="64">
        <f>IFERROR(1/J314*(X314/H314),"0")</f>
        <v>4.2628205128205128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96">
        <v>4680115883567</v>
      </c>
      <c r="E315" s="388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8"/>
      <c r="T315" s="34"/>
      <c r="U315" s="34"/>
      <c r="V315" s="35" t="s">
        <v>66</v>
      </c>
      <c r="W315" s="380">
        <v>1214.5</v>
      </c>
      <c r="X315" s="381">
        <f>IFERROR(IF(W315="",0,CEILING((W315/$H315),1)*$H315),"")</f>
        <v>1215.9000000000001</v>
      </c>
      <c r="Y315" s="36">
        <f>IFERROR(IF(X315=0,"",ROUNDUP(X315/H315,0)*0.00753),"")</f>
        <v>4.3598699999999999</v>
      </c>
      <c r="Z315" s="56"/>
      <c r="AA315" s="57"/>
      <c r="AE315" s="64"/>
      <c r="BB315" s="248" t="s">
        <v>1</v>
      </c>
      <c r="BL315" s="64">
        <f>IFERROR(W315*I315/H315,"0")</f>
        <v>1364.8666666666666</v>
      </c>
      <c r="BM315" s="64">
        <f>IFERROR(X315*I315/H315,"0")</f>
        <v>1366.4399999999998</v>
      </c>
      <c r="BN315" s="64">
        <f>IFERROR(1/J315*(W315/H315),"0")</f>
        <v>3.7072649572649565</v>
      </c>
      <c r="BO315" s="64">
        <f>IFERROR(1/J315*(X315/H315),"0")</f>
        <v>3.7115384615384612</v>
      </c>
    </row>
    <row r="316" spans="1:67" x14ac:dyDescent="0.2">
      <c r="A316" s="422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23"/>
      <c r="O316" s="389" t="s">
        <v>70</v>
      </c>
      <c r="P316" s="390"/>
      <c r="Q316" s="390"/>
      <c r="R316" s="390"/>
      <c r="S316" s="390"/>
      <c r="T316" s="390"/>
      <c r="U316" s="391"/>
      <c r="V316" s="37" t="s">
        <v>71</v>
      </c>
      <c r="W316" s="382">
        <f>IFERROR(W313/H313,"0")+IFERROR(W314/H314,"0")+IFERROR(W315/H315,"0")</f>
        <v>1243.3333333333333</v>
      </c>
      <c r="X316" s="382">
        <f>IFERROR(X313/H313,"0")+IFERROR(X314/H314,"0")+IFERROR(X315/H315,"0")</f>
        <v>1244</v>
      </c>
      <c r="Y316" s="382">
        <f>IFERROR(IF(Y313="",0,Y313),"0")+IFERROR(IF(Y314="",0,Y314),"0")+IFERROR(IF(Y315="",0,Y315),"0")</f>
        <v>9.3673199999999994</v>
      </c>
      <c r="Z316" s="383"/>
      <c r="AA316" s="383"/>
    </row>
    <row r="317" spans="1:67" x14ac:dyDescent="0.2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23"/>
      <c r="O317" s="389" t="s">
        <v>70</v>
      </c>
      <c r="P317" s="390"/>
      <c r="Q317" s="390"/>
      <c r="R317" s="390"/>
      <c r="S317" s="390"/>
      <c r="T317" s="390"/>
      <c r="U317" s="391"/>
      <c r="V317" s="37" t="s">
        <v>66</v>
      </c>
      <c r="W317" s="382">
        <f>IFERROR(SUM(W313:W315),"0")</f>
        <v>2611</v>
      </c>
      <c r="X317" s="382">
        <f>IFERROR(SUM(X313:X315),"0")</f>
        <v>2612.4</v>
      </c>
      <c r="Y317" s="37"/>
      <c r="Z317" s="383"/>
      <c r="AA317" s="383"/>
    </row>
    <row r="318" spans="1:67" ht="14.25" hidden="1" customHeight="1" x14ac:dyDescent="0.25">
      <c r="A318" s="403" t="s">
        <v>206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96">
        <v>4607091388831</v>
      </c>
      <c r="E319" s="388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8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22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23"/>
      <c r="O320" s="389" t="s">
        <v>70</v>
      </c>
      <c r="P320" s="390"/>
      <c r="Q320" s="390"/>
      <c r="R320" s="390"/>
      <c r="S320" s="390"/>
      <c r="T320" s="390"/>
      <c r="U320" s="39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401"/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23"/>
      <c r="O321" s="389" t="s">
        <v>70</v>
      </c>
      <c r="P321" s="390"/>
      <c r="Q321" s="390"/>
      <c r="R321" s="390"/>
      <c r="S321" s="390"/>
      <c r="T321" s="390"/>
      <c r="U321" s="39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403" t="s">
        <v>86</v>
      </c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1"/>
      <c r="P322" s="401"/>
      <c r="Q322" s="401"/>
      <c r="R322" s="401"/>
      <c r="S322" s="401"/>
      <c r="T322" s="401"/>
      <c r="U322" s="401"/>
      <c r="V322" s="401"/>
      <c r="W322" s="401"/>
      <c r="X322" s="401"/>
      <c r="Y322" s="40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96">
        <v>4607091383102</v>
      </c>
      <c r="E323" s="388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8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22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23"/>
      <c r="O324" s="389" t="s">
        <v>70</v>
      </c>
      <c r="P324" s="390"/>
      <c r="Q324" s="390"/>
      <c r="R324" s="390"/>
      <c r="S324" s="390"/>
      <c r="T324" s="390"/>
      <c r="U324" s="39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401"/>
      <c r="B325" s="401"/>
      <c r="C325" s="401"/>
      <c r="D325" s="401"/>
      <c r="E325" s="401"/>
      <c r="F325" s="401"/>
      <c r="G325" s="401"/>
      <c r="H325" s="401"/>
      <c r="I325" s="401"/>
      <c r="J325" s="401"/>
      <c r="K325" s="401"/>
      <c r="L325" s="401"/>
      <c r="M325" s="401"/>
      <c r="N325" s="423"/>
      <c r="O325" s="389" t="s">
        <v>70</v>
      </c>
      <c r="P325" s="390"/>
      <c r="Q325" s="390"/>
      <c r="R325" s="390"/>
      <c r="S325" s="390"/>
      <c r="T325" s="390"/>
      <c r="U325" s="39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579" t="s">
        <v>461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48"/>
      <c r="AA326" s="48"/>
    </row>
    <row r="327" spans="1:67" ht="16.5" hidden="1" customHeight="1" x14ac:dyDescent="0.25">
      <c r="A327" s="400" t="s">
        <v>462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74"/>
      <c r="AA327" s="374"/>
    </row>
    <row r="328" spans="1:67" ht="14.25" hidden="1" customHeight="1" x14ac:dyDescent="0.25">
      <c r="A328" s="403" t="s">
        <v>108</v>
      </c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01"/>
      <c r="P328" s="401"/>
      <c r="Q328" s="401"/>
      <c r="R328" s="401"/>
      <c r="S328" s="401"/>
      <c r="T328" s="401"/>
      <c r="U328" s="401"/>
      <c r="V328" s="401"/>
      <c r="W328" s="401"/>
      <c r="X328" s="401"/>
      <c r="Y328" s="40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96">
        <v>4680115884076</v>
      </c>
      <c r="E329" s="388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9" t="s">
        <v>465</v>
      </c>
      <c r="P329" s="387"/>
      <c r="Q329" s="387"/>
      <c r="R329" s="387"/>
      <c r="S329" s="388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hidden="1" customHeight="1" x14ac:dyDescent="0.25">
      <c r="A330" s="54" t="s">
        <v>463</v>
      </c>
      <c r="B330" s="54" t="s">
        <v>466</v>
      </c>
      <c r="C330" s="31">
        <v>4301011865</v>
      </c>
      <c r="D330" s="396">
        <v>4680115884076</v>
      </c>
      <c r="E330" s="388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1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8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96">
        <v>4607091384130</v>
      </c>
      <c r="E331" s="388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8"/>
      <c r="T331" s="34"/>
      <c r="U331" s="34"/>
      <c r="V331" s="35" t="s">
        <v>66</v>
      </c>
      <c r="W331" s="380">
        <v>600</v>
      </c>
      <c r="X331" s="381">
        <f t="shared" si="71"/>
        <v>600</v>
      </c>
      <c r="Y331" s="36">
        <f>IFERROR(IF(X331=0,"",ROUNDUP(X331/H331,0)*0.02175),"")</f>
        <v>0.86999999999999988</v>
      </c>
      <c r="Z331" s="56"/>
      <c r="AA331" s="57"/>
      <c r="AE331" s="64"/>
      <c r="BB331" s="253" t="s">
        <v>1</v>
      </c>
      <c r="BL331" s="64">
        <f t="shared" si="72"/>
        <v>619.20000000000005</v>
      </c>
      <c r="BM331" s="64">
        <f t="shared" si="73"/>
        <v>619.20000000000005</v>
      </c>
      <c r="BN331" s="64">
        <f t="shared" si="74"/>
        <v>0.83333333333333326</v>
      </c>
      <c r="BO331" s="64">
        <f t="shared" si="75"/>
        <v>0.83333333333333326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96">
        <v>4607091384130</v>
      </c>
      <c r="E332" s="388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56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8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96">
        <v>4680115884854</v>
      </c>
      <c r="E333" s="388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72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8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96">
        <v>4680115884854</v>
      </c>
      <c r="E334" s="388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63" t="s">
        <v>473</v>
      </c>
      <c r="P334" s="387"/>
      <c r="Q334" s="387"/>
      <c r="R334" s="387"/>
      <c r="S334" s="388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96">
        <v>4607091384154</v>
      </c>
      <c r="E335" s="388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8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96">
        <v>4680115884922</v>
      </c>
      <c r="E336" s="388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32" t="s">
        <v>478</v>
      </c>
      <c r="P336" s="387"/>
      <c r="Q336" s="387"/>
      <c r="R336" s="387"/>
      <c r="S336" s="388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96">
        <v>4680115882638</v>
      </c>
      <c r="E337" s="388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8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22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23"/>
      <c r="O338" s="389" t="s">
        <v>70</v>
      </c>
      <c r="P338" s="390"/>
      <c r="Q338" s="390"/>
      <c r="R338" s="390"/>
      <c r="S338" s="390"/>
      <c r="T338" s="390"/>
      <c r="U338" s="39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73.333333333333343</v>
      </c>
      <c r="X338" s="382">
        <f>IFERROR(X329/H329,"0")+IFERROR(X330/H330,"0")+IFERROR(X331/H331,"0")+IFERROR(X332/H332,"0")+IFERROR(X333/H333,"0")+IFERROR(X334/H334,"0")+IFERROR(X335/H335,"0")+IFERROR(X336/H336,"0")+IFERROR(X337/H337,"0")</f>
        <v>74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1.6094999999999997</v>
      </c>
      <c r="Z338" s="383"/>
      <c r="AA338" s="383"/>
    </row>
    <row r="339" spans="1:67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23"/>
      <c r="O339" s="389" t="s">
        <v>70</v>
      </c>
      <c r="P339" s="390"/>
      <c r="Q339" s="390"/>
      <c r="R339" s="390"/>
      <c r="S339" s="390"/>
      <c r="T339" s="390"/>
      <c r="U339" s="391"/>
      <c r="V339" s="37" t="s">
        <v>66</v>
      </c>
      <c r="W339" s="382">
        <f>IFERROR(SUM(W329:W337),"0")</f>
        <v>1100</v>
      </c>
      <c r="X339" s="382">
        <f>IFERROR(SUM(X329:X337),"0")</f>
        <v>1110</v>
      </c>
      <c r="Y339" s="37"/>
      <c r="Z339" s="383"/>
      <c r="AA339" s="383"/>
    </row>
    <row r="340" spans="1:67" ht="14.25" hidden="1" customHeight="1" x14ac:dyDescent="0.25">
      <c r="A340" s="403" t="s">
        <v>100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373"/>
      <c r="AA340" s="373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96">
        <v>4607091383980</v>
      </c>
      <c r="E341" s="388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8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96">
        <v>4680115883314</v>
      </c>
      <c r="E342" s="388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0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8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96">
        <v>4607091384178</v>
      </c>
      <c r="E343" s="388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8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96">
        <v>4680115881914</v>
      </c>
      <c r="E344" s="388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8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422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23"/>
      <c r="O345" s="389" t="s">
        <v>70</v>
      </c>
      <c r="P345" s="390"/>
      <c r="Q345" s="390"/>
      <c r="R345" s="390"/>
      <c r="S345" s="390"/>
      <c r="T345" s="390"/>
      <c r="U345" s="39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hidden="1" x14ac:dyDescent="0.2">
      <c r="A346" s="401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23"/>
      <c r="O346" s="389" t="s">
        <v>70</v>
      </c>
      <c r="P346" s="390"/>
      <c r="Q346" s="390"/>
      <c r="R346" s="390"/>
      <c r="S346" s="390"/>
      <c r="T346" s="390"/>
      <c r="U346" s="39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hidden="1" customHeight="1" x14ac:dyDescent="0.25">
      <c r="A347" s="403" t="s">
        <v>72</v>
      </c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1"/>
      <c r="P347" s="401"/>
      <c r="Q347" s="401"/>
      <c r="R347" s="401"/>
      <c r="S347" s="401"/>
      <c r="T347" s="401"/>
      <c r="U347" s="401"/>
      <c r="V347" s="401"/>
      <c r="W347" s="401"/>
      <c r="X347" s="401"/>
      <c r="Y347" s="40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96">
        <v>4607091383928</v>
      </c>
      <c r="E348" s="388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7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8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96">
        <v>4607091383928</v>
      </c>
      <c r="E349" s="388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64" t="s">
        <v>492</v>
      </c>
      <c r="P349" s="387"/>
      <c r="Q349" s="387"/>
      <c r="R349" s="387"/>
      <c r="S349" s="388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96">
        <v>4607091384260</v>
      </c>
      <c r="E350" s="388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8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22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23"/>
      <c r="O351" s="389" t="s">
        <v>70</v>
      </c>
      <c r="P351" s="390"/>
      <c r="Q351" s="390"/>
      <c r="R351" s="390"/>
      <c r="S351" s="390"/>
      <c r="T351" s="390"/>
      <c r="U351" s="39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23"/>
      <c r="O352" s="389" t="s">
        <v>70</v>
      </c>
      <c r="P352" s="390"/>
      <c r="Q352" s="390"/>
      <c r="R352" s="390"/>
      <c r="S352" s="390"/>
      <c r="T352" s="390"/>
      <c r="U352" s="39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403" t="s">
        <v>206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96">
        <v>4607091384673</v>
      </c>
      <c r="E354" s="388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8"/>
      <c r="T354" s="34"/>
      <c r="U354" s="34"/>
      <c r="V354" s="35" t="s">
        <v>66</v>
      </c>
      <c r="W354" s="380">
        <v>50</v>
      </c>
      <c r="X354" s="381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67" t="s">
        <v>1</v>
      </c>
      <c r="BL354" s="64">
        <f>IFERROR(W354*I354/H354,"0")</f>
        <v>53.61538461538462</v>
      </c>
      <c r="BM354" s="64">
        <f>IFERROR(X354*I354/H354,"0")</f>
        <v>58.548000000000009</v>
      </c>
      <c r="BN354" s="64">
        <f>IFERROR(1/J354*(W354/H354),"0")</f>
        <v>0.11446886446886446</v>
      </c>
      <c r="BO354" s="64">
        <f>IFERROR(1/J354*(X354/H354),"0")</f>
        <v>0.125</v>
      </c>
    </row>
    <row r="355" spans="1:67" x14ac:dyDescent="0.2">
      <c r="A355" s="422"/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23"/>
      <c r="O355" s="389" t="s">
        <v>70</v>
      </c>
      <c r="P355" s="390"/>
      <c r="Q355" s="390"/>
      <c r="R355" s="390"/>
      <c r="S355" s="390"/>
      <c r="T355" s="390"/>
      <c r="U355" s="391"/>
      <c r="V355" s="37" t="s">
        <v>71</v>
      </c>
      <c r="W355" s="382">
        <f>IFERROR(W354/H354,"0")</f>
        <v>6.4102564102564106</v>
      </c>
      <c r="X355" s="382">
        <f>IFERROR(X354/H354,"0")</f>
        <v>7</v>
      </c>
      <c r="Y355" s="382">
        <f>IFERROR(IF(Y354="",0,Y354),"0")</f>
        <v>0.15225</v>
      </c>
      <c r="Z355" s="383"/>
      <c r="AA355" s="383"/>
    </row>
    <row r="356" spans="1:67" x14ac:dyDescent="0.2">
      <c r="A356" s="401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23"/>
      <c r="O356" s="389" t="s">
        <v>70</v>
      </c>
      <c r="P356" s="390"/>
      <c r="Q356" s="390"/>
      <c r="R356" s="390"/>
      <c r="S356" s="390"/>
      <c r="T356" s="390"/>
      <c r="U356" s="391"/>
      <c r="V356" s="37" t="s">
        <v>66</v>
      </c>
      <c r="W356" s="382">
        <f>IFERROR(SUM(W354:W354),"0")</f>
        <v>50</v>
      </c>
      <c r="X356" s="382">
        <f>IFERROR(SUM(X354:X354),"0")</f>
        <v>54.6</v>
      </c>
      <c r="Y356" s="37"/>
      <c r="Z356" s="383"/>
      <c r="AA356" s="383"/>
    </row>
    <row r="357" spans="1:67" ht="16.5" hidden="1" customHeight="1" x14ac:dyDescent="0.25">
      <c r="A357" s="400" t="s">
        <v>497</v>
      </c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1"/>
      <c r="P357" s="401"/>
      <c r="Q357" s="401"/>
      <c r="R357" s="401"/>
      <c r="S357" s="401"/>
      <c r="T357" s="401"/>
      <c r="U357" s="401"/>
      <c r="V357" s="401"/>
      <c r="W357" s="401"/>
      <c r="X357" s="401"/>
      <c r="Y357" s="401"/>
      <c r="Z357" s="374"/>
      <c r="AA357" s="374"/>
    </row>
    <row r="358" spans="1:67" ht="14.25" hidden="1" customHeight="1" x14ac:dyDescent="0.25">
      <c r="A358" s="403" t="s">
        <v>108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96">
        <v>4607091384185</v>
      </c>
      <c r="E359" s="388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8"/>
      <c r="T359" s="34"/>
      <c r="U359" s="34"/>
      <c r="V359" s="35" t="s">
        <v>66</v>
      </c>
      <c r="W359" s="380">
        <v>50</v>
      </c>
      <c r="X359" s="381">
        <f>IFERROR(IF(W359="",0,CEILING((W359/$H359),1)*$H359),"")</f>
        <v>60</v>
      </c>
      <c r="Y359" s="36">
        <f>IFERROR(IF(X359=0,"",ROUNDUP(X359/H359,0)*0.02175),"")</f>
        <v>0.10874999999999999</v>
      </c>
      <c r="Z359" s="56"/>
      <c r="AA359" s="57"/>
      <c r="AE359" s="64"/>
      <c r="BB359" s="268" t="s">
        <v>1</v>
      </c>
      <c r="BL359" s="64">
        <f>IFERROR(W359*I359/H359,"0")</f>
        <v>52</v>
      </c>
      <c r="BM359" s="64">
        <f>IFERROR(X359*I359/H359,"0")</f>
        <v>62.400000000000006</v>
      </c>
      <c r="BN359" s="64">
        <f>IFERROR(1/J359*(W359/H359),"0")</f>
        <v>7.4404761904761904E-2</v>
      </c>
      <c r="BO359" s="64">
        <f>IFERROR(1/J359*(X359/H359),"0")</f>
        <v>8.9285714285714274E-2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96">
        <v>4607091384192</v>
      </c>
      <c r="E360" s="388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8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96">
        <v>4680115881907</v>
      </c>
      <c r="E361" s="388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8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96">
        <v>4680115883925</v>
      </c>
      <c r="E362" s="388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8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96">
        <v>4607091384680</v>
      </c>
      <c r="E363" s="388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1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8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22"/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23"/>
      <c r="O364" s="389" t="s">
        <v>70</v>
      </c>
      <c r="P364" s="390"/>
      <c r="Q364" s="390"/>
      <c r="R364" s="390"/>
      <c r="S364" s="390"/>
      <c r="T364" s="390"/>
      <c r="U364" s="391"/>
      <c r="V364" s="37" t="s">
        <v>71</v>
      </c>
      <c r="W364" s="382">
        <f>IFERROR(W359/H359,"0")+IFERROR(W360/H360,"0")+IFERROR(W361/H361,"0")+IFERROR(W362/H362,"0")+IFERROR(W363/H363,"0")</f>
        <v>4.166666666666667</v>
      </c>
      <c r="X364" s="382">
        <f>IFERROR(X359/H359,"0")+IFERROR(X360/H360,"0")+IFERROR(X361/H361,"0")+IFERROR(X362/H362,"0")+IFERROR(X363/H363,"0")</f>
        <v>5</v>
      </c>
      <c r="Y364" s="382">
        <f>IFERROR(IF(Y359="",0,Y359),"0")+IFERROR(IF(Y360="",0,Y360),"0")+IFERROR(IF(Y361="",0,Y361),"0")+IFERROR(IF(Y362="",0,Y362),"0")+IFERROR(IF(Y363="",0,Y363),"0")</f>
        <v>0.10874999999999999</v>
      </c>
      <c r="Z364" s="383"/>
      <c r="AA364" s="383"/>
    </row>
    <row r="365" spans="1:67" x14ac:dyDescent="0.2">
      <c r="A365" s="401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23"/>
      <c r="O365" s="389" t="s">
        <v>70</v>
      </c>
      <c r="P365" s="390"/>
      <c r="Q365" s="390"/>
      <c r="R365" s="390"/>
      <c r="S365" s="390"/>
      <c r="T365" s="390"/>
      <c r="U365" s="391"/>
      <c r="V365" s="37" t="s">
        <v>66</v>
      </c>
      <c r="W365" s="382">
        <f>IFERROR(SUM(W359:W363),"0")</f>
        <v>50</v>
      </c>
      <c r="X365" s="382">
        <f>IFERROR(SUM(X359:X363),"0")</f>
        <v>60</v>
      </c>
      <c r="Y365" s="37"/>
      <c r="Z365" s="383"/>
      <c r="AA365" s="383"/>
    </row>
    <row r="366" spans="1:67" ht="14.25" hidden="1" customHeight="1" x14ac:dyDescent="0.25">
      <c r="A366" s="403" t="s">
        <v>61</v>
      </c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01"/>
      <c r="O366" s="401"/>
      <c r="P366" s="401"/>
      <c r="Q366" s="401"/>
      <c r="R366" s="401"/>
      <c r="S366" s="401"/>
      <c r="T366" s="401"/>
      <c r="U366" s="401"/>
      <c r="V366" s="401"/>
      <c r="W366" s="401"/>
      <c r="X366" s="401"/>
      <c r="Y366" s="40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96">
        <v>4607091384802</v>
      </c>
      <c r="E367" s="388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3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8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96">
        <v>4607091384826</v>
      </c>
      <c r="E368" s="388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8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22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23"/>
      <c r="O369" s="389" t="s">
        <v>70</v>
      </c>
      <c r="P369" s="390"/>
      <c r="Q369" s="390"/>
      <c r="R369" s="390"/>
      <c r="S369" s="390"/>
      <c r="T369" s="390"/>
      <c r="U369" s="39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401"/>
      <c r="B370" s="401"/>
      <c r="C370" s="401"/>
      <c r="D370" s="401"/>
      <c r="E370" s="401"/>
      <c r="F370" s="401"/>
      <c r="G370" s="401"/>
      <c r="H370" s="401"/>
      <c r="I370" s="401"/>
      <c r="J370" s="401"/>
      <c r="K370" s="401"/>
      <c r="L370" s="401"/>
      <c r="M370" s="401"/>
      <c r="N370" s="423"/>
      <c r="O370" s="389" t="s">
        <v>70</v>
      </c>
      <c r="P370" s="390"/>
      <c r="Q370" s="390"/>
      <c r="R370" s="390"/>
      <c r="S370" s="390"/>
      <c r="T370" s="390"/>
      <c r="U370" s="39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403" t="s">
        <v>72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373"/>
      <c r="AA371" s="373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96">
        <v>4607091384246</v>
      </c>
      <c r="E372" s="388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8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96">
        <v>4680115881976</v>
      </c>
      <c r="E373" s="388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8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96">
        <v>4607091384253</v>
      </c>
      <c r="E374" s="388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8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96">
        <v>4680115881969</v>
      </c>
      <c r="E375" s="388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8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22"/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23"/>
      <c r="O376" s="389" t="s">
        <v>70</v>
      </c>
      <c r="P376" s="390"/>
      <c r="Q376" s="390"/>
      <c r="R376" s="390"/>
      <c r="S376" s="390"/>
      <c r="T376" s="390"/>
      <c r="U376" s="391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401"/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23"/>
      <c r="O377" s="389" t="s">
        <v>70</v>
      </c>
      <c r="P377" s="390"/>
      <c r="Q377" s="390"/>
      <c r="R377" s="390"/>
      <c r="S377" s="390"/>
      <c r="T377" s="390"/>
      <c r="U377" s="391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403" t="s">
        <v>206</v>
      </c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1"/>
      <c r="P378" s="401"/>
      <c r="Q378" s="401"/>
      <c r="R378" s="401"/>
      <c r="S378" s="401"/>
      <c r="T378" s="401"/>
      <c r="U378" s="401"/>
      <c r="V378" s="401"/>
      <c r="W378" s="401"/>
      <c r="X378" s="401"/>
      <c r="Y378" s="40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96">
        <v>4607091389357</v>
      </c>
      <c r="E379" s="388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8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22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23"/>
      <c r="O380" s="389" t="s">
        <v>70</v>
      </c>
      <c r="P380" s="390"/>
      <c r="Q380" s="390"/>
      <c r="R380" s="390"/>
      <c r="S380" s="390"/>
      <c r="T380" s="390"/>
      <c r="U380" s="39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23"/>
      <c r="O381" s="389" t="s">
        <v>70</v>
      </c>
      <c r="P381" s="390"/>
      <c r="Q381" s="390"/>
      <c r="R381" s="390"/>
      <c r="S381" s="390"/>
      <c r="T381" s="390"/>
      <c r="U381" s="39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579" t="s">
        <v>522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48"/>
      <c r="AA382" s="48"/>
    </row>
    <row r="383" spans="1:67" ht="16.5" hidden="1" customHeight="1" x14ac:dyDescent="0.25">
      <c r="A383" s="400" t="s">
        <v>523</v>
      </c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1"/>
      <c r="P383" s="401"/>
      <c r="Q383" s="401"/>
      <c r="R383" s="401"/>
      <c r="S383" s="401"/>
      <c r="T383" s="401"/>
      <c r="U383" s="401"/>
      <c r="V383" s="401"/>
      <c r="W383" s="401"/>
      <c r="X383" s="401"/>
      <c r="Y383" s="401"/>
      <c r="Z383" s="374"/>
      <c r="AA383" s="374"/>
    </row>
    <row r="384" spans="1:67" ht="14.25" hidden="1" customHeight="1" x14ac:dyDescent="0.25">
      <c r="A384" s="403" t="s">
        <v>108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96">
        <v>4607091389708</v>
      </c>
      <c r="E385" s="388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8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96">
        <v>4607091389692</v>
      </c>
      <c r="E386" s="388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8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22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23"/>
      <c r="O387" s="389" t="s">
        <v>70</v>
      </c>
      <c r="P387" s="390"/>
      <c r="Q387" s="390"/>
      <c r="R387" s="390"/>
      <c r="S387" s="390"/>
      <c r="T387" s="390"/>
      <c r="U387" s="39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23"/>
      <c r="O388" s="389" t="s">
        <v>70</v>
      </c>
      <c r="P388" s="390"/>
      <c r="Q388" s="390"/>
      <c r="R388" s="390"/>
      <c r="S388" s="390"/>
      <c r="T388" s="390"/>
      <c r="U388" s="39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403" t="s">
        <v>61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73"/>
      <c r="AA389" s="373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96">
        <v>4607091389753</v>
      </c>
      <c r="E390" s="388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8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96">
        <v>4607091389760</v>
      </c>
      <c r="E391" s="388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8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96">
        <v>4607091389746</v>
      </c>
      <c r="E392" s="388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8"/>
      <c r="T392" s="34"/>
      <c r="U392" s="34"/>
      <c r="V392" s="35" t="s">
        <v>66</v>
      </c>
      <c r="W392" s="380">
        <v>60</v>
      </c>
      <c r="X392" s="381">
        <f t="shared" si="76"/>
        <v>63</v>
      </c>
      <c r="Y392" s="36">
        <f>IFERROR(IF(X392=0,"",ROUNDUP(X392/H392,0)*0.00753),"")</f>
        <v>0.11295000000000001</v>
      </c>
      <c r="Z392" s="56"/>
      <c r="AA392" s="57"/>
      <c r="AE392" s="64"/>
      <c r="BB392" s="284" t="s">
        <v>1</v>
      </c>
      <c r="BL392" s="64">
        <f t="shared" si="77"/>
        <v>63.28571428571427</v>
      </c>
      <c r="BM392" s="64">
        <f t="shared" si="78"/>
        <v>66.449999999999989</v>
      </c>
      <c r="BN392" s="64">
        <f t="shared" si="79"/>
        <v>9.1575091575091569E-2</v>
      </c>
      <c r="BO392" s="64">
        <f t="shared" si="80"/>
        <v>9.6153846153846145E-2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96">
        <v>4680115882928</v>
      </c>
      <c r="E393" s="388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8"/>
      <c r="T393" s="34"/>
      <c r="U393" s="34"/>
      <c r="V393" s="35" t="s">
        <v>66</v>
      </c>
      <c r="W393" s="380">
        <v>28</v>
      </c>
      <c r="X393" s="381">
        <f t="shared" si="76"/>
        <v>28.56</v>
      </c>
      <c r="Y393" s="36">
        <f>IFERROR(IF(X393=0,"",ROUNDUP(X393/H393,0)*0.00753),"")</f>
        <v>0.12801000000000001</v>
      </c>
      <c r="Z393" s="56"/>
      <c r="AA393" s="57"/>
      <c r="AE393" s="64"/>
      <c r="BB393" s="285" t="s">
        <v>1</v>
      </c>
      <c r="BL393" s="64">
        <f t="shared" si="77"/>
        <v>43.333333333333336</v>
      </c>
      <c r="BM393" s="64">
        <f t="shared" si="78"/>
        <v>44.2</v>
      </c>
      <c r="BN393" s="64">
        <f t="shared" si="79"/>
        <v>0.10683760683760685</v>
      </c>
      <c r="BO393" s="64">
        <f t="shared" si="80"/>
        <v>0.10897435897435898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96">
        <v>4680115883147</v>
      </c>
      <c r="E394" s="388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8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96">
        <v>4607091384338</v>
      </c>
      <c r="E395" s="388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8"/>
      <c r="T395" s="34"/>
      <c r="U395" s="34"/>
      <c r="V395" s="35" t="s">
        <v>66</v>
      </c>
      <c r="W395" s="380">
        <v>70</v>
      </c>
      <c r="X395" s="381">
        <f t="shared" si="76"/>
        <v>71.400000000000006</v>
      </c>
      <c r="Y395" s="36">
        <f t="shared" si="81"/>
        <v>0.17068</v>
      </c>
      <c r="Z395" s="56"/>
      <c r="AA395" s="57"/>
      <c r="AE395" s="64"/>
      <c r="BB395" s="287" t="s">
        <v>1</v>
      </c>
      <c r="BL395" s="64">
        <f t="shared" si="77"/>
        <v>74.333333333333329</v>
      </c>
      <c r="BM395" s="64">
        <f t="shared" si="78"/>
        <v>75.820000000000007</v>
      </c>
      <c r="BN395" s="64">
        <f t="shared" si="79"/>
        <v>0.14245014245014245</v>
      </c>
      <c r="BO395" s="64">
        <f t="shared" si="80"/>
        <v>0.14529914529914531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96">
        <v>4680115883154</v>
      </c>
      <c r="E396" s="388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8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96">
        <v>4607091389524</v>
      </c>
      <c r="E397" s="388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8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96">
        <v>4680115883161</v>
      </c>
      <c r="E398" s="388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8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96">
        <v>4607091384345</v>
      </c>
      <c r="E399" s="388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8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96">
        <v>4680115883178</v>
      </c>
      <c r="E400" s="388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8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96">
        <v>4607091389531</v>
      </c>
      <c r="E401" s="388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8"/>
      <c r="T401" s="34"/>
      <c r="U401" s="34"/>
      <c r="V401" s="35" t="s">
        <v>66</v>
      </c>
      <c r="W401" s="380">
        <v>137.19999999999999</v>
      </c>
      <c r="X401" s="381">
        <f t="shared" si="76"/>
        <v>138.6</v>
      </c>
      <c r="Y401" s="36">
        <f t="shared" si="81"/>
        <v>0.33132</v>
      </c>
      <c r="Z401" s="56"/>
      <c r="AA401" s="57"/>
      <c r="AE401" s="64"/>
      <c r="BB401" s="293" t="s">
        <v>1</v>
      </c>
      <c r="BL401" s="64">
        <f t="shared" si="77"/>
        <v>145.6933333333333</v>
      </c>
      <c r="BM401" s="64">
        <f t="shared" si="78"/>
        <v>147.17999999999998</v>
      </c>
      <c r="BN401" s="64">
        <f t="shared" si="79"/>
        <v>0.27920227920227919</v>
      </c>
      <c r="BO401" s="64">
        <f t="shared" si="80"/>
        <v>0.2820512820512821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96">
        <v>4680115883185</v>
      </c>
      <c r="E402" s="388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8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22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23"/>
      <c r="O403" s="389" t="s">
        <v>70</v>
      </c>
      <c r="P403" s="390"/>
      <c r="Q403" s="390"/>
      <c r="R403" s="390"/>
      <c r="S403" s="390"/>
      <c r="T403" s="390"/>
      <c r="U403" s="39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129.61904761904759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132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0.74296000000000006</v>
      </c>
      <c r="Z403" s="383"/>
      <c r="AA403" s="383"/>
    </row>
    <row r="404" spans="1:67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23"/>
      <c r="O404" s="389" t="s">
        <v>70</v>
      </c>
      <c r="P404" s="390"/>
      <c r="Q404" s="390"/>
      <c r="R404" s="390"/>
      <c r="S404" s="390"/>
      <c r="T404" s="390"/>
      <c r="U404" s="391"/>
      <c r="V404" s="37" t="s">
        <v>66</v>
      </c>
      <c r="W404" s="382">
        <f>IFERROR(SUM(W390:W402),"0")</f>
        <v>295.2</v>
      </c>
      <c r="X404" s="382">
        <f>IFERROR(SUM(X390:X402),"0")</f>
        <v>301.56</v>
      </c>
      <c r="Y404" s="37"/>
      <c r="Z404" s="383"/>
      <c r="AA404" s="383"/>
    </row>
    <row r="405" spans="1:67" ht="14.25" hidden="1" customHeight="1" x14ac:dyDescent="0.25">
      <c r="A405" s="403" t="s">
        <v>72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96">
        <v>4607091389685</v>
      </c>
      <c r="E406" s="388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8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96">
        <v>4607091389654</v>
      </c>
      <c r="E407" s="388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8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96">
        <v>4607091384352</v>
      </c>
      <c r="E408" s="388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8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22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23"/>
      <c r="O409" s="389" t="s">
        <v>70</v>
      </c>
      <c r="P409" s="390"/>
      <c r="Q409" s="390"/>
      <c r="R409" s="390"/>
      <c r="S409" s="390"/>
      <c r="T409" s="390"/>
      <c r="U409" s="39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401"/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23"/>
      <c r="O410" s="389" t="s">
        <v>70</v>
      </c>
      <c r="P410" s="390"/>
      <c r="Q410" s="390"/>
      <c r="R410" s="390"/>
      <c r="S410" s="390"/>
      <c r="T410" s="390"/>
      <c r="U410" s="39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403" t="s">
        <v>206</v>
      </c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1"/>
      <c r="P411" s="401"/>
      <c r="Q411" s="401"/>
      <c r="R411" s="401"/>
      <c r="S411" s="401"/>
      <c r="T411" s="401"/>
      <c r="U411" s="401"/>
      <c r="V411" s="401"/>
      <c r="W411" s="401"/>
      <c r="X411" s="401"/>
      <c r="Y411" s="40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96">
        <v>4680115881648</v>
      </c>
      <c r="E412" s="388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8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22"/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23"/>
      <c r="O413" s="389" t="s">
        <v>70</v>
      </c>
      <c r="P413" s="390"/>
      <c r="Q413" s="390"/>
      <c r="R413" s="390"/>
      <c r="S413" s="390"/>
      <c r="T413" s="390"/>
      <c r="U413" s="39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401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23"/>
      <c r="O414" s="389" t="s">
        <v>70</v>
      </c>
      <c r="P414" s="390"/>
      <c r="Q414" s="390"/>
      <c r="R414" s="390"/>
      <c r="S414" s="390"/>
      <c r="T414" s="390"/>
      <c r="U414" s="39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403" t="s">
        <v>86</v>
      </c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1"/>
      <c r="P415" s="401"/>
      <c r="Q415" s="401"/>
      <c r="R415" s="401"/>
      <c r="S415" s="401"/>
      <c r="T415" s="401"/>
      <c r="U415" s="401"/>
      <c r="V415" s="401"/>
      <c r="W415" s="401"/>
      <c r="X415" s="401"/>
      <c r="Y415" s="40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96">
        <v>4680115884335</v>
      </c>
      <c r="E416" s="388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8"/>
      <c r="T416" s="34"/>
      <c r="U416" s="34"/>
      <c r="V416" s="35" t="s">
        <v>66</v>
      </c>
      <c r="W416" s="380">
        <v>6</v>
      </c>
      <c r="X416" s="381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9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96">
        <v>4680115884342</v>
      </c>
      <c r="E417" s="388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8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96">
        <v>4680115884113</v>
      </c>
      <c r="E418" s="388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8"/>
      <c r="T418" s="34"/>
      <c r="U418" s="34"/>
      <c r="V418" s="35" t="s">
        <v>66</v>
      </c>
      <c r="W418" s="380">
        <v>11</v>
      </c>
      <c r="X418" s="381">
        <f>IFERROR(IF(W418="",0,CEILING((W418/$H418),1)*$H418),"")</f>
        <v>11.88</v>
      </c>
      <c r="Y418" s="36">
        <f>IFERROR(IF(X418=0,"",ROUNDUP(X418/H418,0)*0.00627),"")</f>
        <v>5.6430000000000001E-2</v>
      </c>
      <c r="Z418" s="56"/>
      <c r="AA418" s="57"/>
      <c r="AE418" s="64"/>
      <c r="BB418" s="301" t="s">
        <v>1</v>
      </c>
      <c r="BL418" s="64">
        <f>IFERROR(W418*I418/H418,"0")</f>
        <v>15.666666666666666</v>
      </c>
      <c r="BM418" s="64">
        <f>IFERROR(X418*I418/H418,"0")</f>
        <v>16.919999999999998</v>
      </c>
      <c r="BN418" s="64">
        <f>IFERROR(1/J418*(W418/H418),"0")</f>
        <v>4.1666666666666664E-2</v>
      </c>
      <c r="BO418" s="64">
        <f>IFERROR(1/J418*(X418/H418),"0")</f>
        <v>4.4999999999999998E-2</v>
      </c>
    </row>
    <row r="419" spans="1:67" x14ac:dyDescent="0.2">
      <c r="A419" s="422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23"/>
      <c r="O419" s="389" t="s">
        <v>70</v>
      </c>
      <c r="P419" s="390"/>
      <c r="Q419" s="390"/>
      <c r="R419" s="390"/>
      <c r="S419" s="390"/>
      <c r="T419" s="390"/>
      <c r="U419" s="391"/>
      <c r="V419" s="37" t="s">
        <v>71</v>
      </c>
      <c r="W419" s="382">
        <f>IFERROR(W416/H416,"0")+IFERROR(W417/H417,"0")+IFERROR(W418/H418,"0")</f>
        <v>13.333333333333332</v>
      </c>
      <c r="X419" s="382">
        <f>IFERROR(X416/H416,"0")+IFERROR(X417/H417,"0")+IFERROR(X418/H418,"0")</f>
        <v>14</v>
      </c>
      <c r="Y419" s="382">
        <f>IFERROR(IF(Y416="",0,Y416),"0")+IFERROR(IF(Y417="",0,Y417),"0")+IFERROR(IF(Y418="",0,Y418),"0")</f>
        <v>8.7779999999999997E-2</v>
      </c>
      <c r="Z419" s="383"/>
      <c r="AA419" s="383"/>
    </row>
    <row r="420" spans="1:67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23"/>
      <c r="O420" s="389" t="s">
        <v>70</v>
      </c>
      <c r="P420" s="390"/>
      <c r="Q420" s="390"/>
      <c r="R420" s="390"/>
      <c r="S420" s="390"/>
      <c r="T420" s="390"/>
      <c r="U420" s="391"/>
      <c r="V420" s="37" t="s">
        <v>66</v>
      </c>
      <c r="W420" s="382">
        <f>IFERROR(SUM(W416:W418),"0")</f>
        <v>17</v>
      </c>
      <c r="X420" s="382">
        <f>IFERROR(SUM(X416:X418),"0")</f>
        <v>17.880000000000003</v>
      </c>
      <c r="Y420" s="37"/>
      <c r="Z420" s="383"/>
      <c r="AA420" s="383"/>
    </row>
    <row r="421" spans="1:67" ht="16.5" hidden="1" customHeight="1" x14ac:dyDescent="0.25">
      <c r="A421" s="400" t="s">
        <v>570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374"/>
      <c r="AA421" s="374"/>
    </row>
    <row r="422" spans="1:67" ht="14.25" hidden="1" customHeight="1" x14ac:dyDescent="0.25">
      <c r="A422" s="403" t="s">
        <v>100</v>
      </c>
      <c r="B422" s="401"/>
      <c r="C422" s="401"/>
      <c r="D422" s="401"/>
      <c r="E422" s="401"/>
      <c r="F422" s="401"/>
      <c r="G422" s="401"/>
      <c r="H422" s="401"/>
      <c r="I422" s="401"/>
      <c r="J422" s="401"/>
      <c r="K422" s="401"/>
      <c r="L422" s="401"/>
      <c r="M422" s="401"/>
      <c r="N422" s="401"/>
      <c r="O422" s="401"/>
      <c r="P422" s="401"/>
      <c r="Q422" s="401"/>
      <c r="R422" s="401"/>
      <c r="S422" s="401"/>
      <c r="T422" s="401"/>
      <c r="U422" s="401"/>
      <c r="V422" s="401"/>
      <c r="W422" s="401"/>
      <c r="X422" s="401"/>
      <c r="Y422" s="40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96">
        <v>4607091389388</v>
      </c>
      <c r="E423" s="388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6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8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96">
        <v>4607091389364</v>
      </c>
      <c r="E424" s="388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8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22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23"/>
      <c r="O425" s="389" t="s">
        <v>70</v>
      </c>
      <c r="P425" s="390"/>
      <c r="Q425" s="390"/>
      <c r="R425" s="390"/>
      <c r="S425" s="390"/>
      <c r="T425" s="390"/>
      <c r="U425" s="39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401"/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23"/>
      <c r="O426" s="389" t="s">
        <v>70</v>
      </c>
      <c r="P426" s="390"/>
      <c r="Q426" s="390"/>
      <c r="R426" s="390"/>
      <c r="S426" s="390"/>
      <c r="T426" s="390"/>
      <c r="U426" s="39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403" t="s">
        <v>61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73"/>
      <c r="AA427" s="373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96">
        <v>4607091389739</v>
      </c>
      <c r="E428" s="388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8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96">
        <v>4680115883048</v>
      </c>
      <c r="E429" s="388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6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8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96">
        <v>4607091389425</v>
      </c>
      <c r="E430" s="388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8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96">
        <v>4680115882911</v>
      </c>
      <c r="E431" s="388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8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96">
        <v>4680115880771</v>
      </c>
      <c r="E432" s="388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8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96">
        <v>4607091389500</v>
      </c>
      <c r="E433" s="388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8"/>
      <c r="T433" s="34"/>
      <c r="U433" s="34"/>
      <c r="V433" s="35" t="s">
        <v>66</v>
      </c>
      <c r="W433" s="380">
        <v>228.9</v>
      </c>
      <c r="X433" s="381">
        <f t="shared" si="82"/>
        <v>228.9</v>
      </c>
      <c r="Y433" s="36">
        <f>IFERROR(IF(X433=0,"",ROUNDUP(X433/H433,0)*0.00502),"")</f>
        <v>0.54718</v>
      </c>
      <c r="Z433" s="56"/>
      <c r="AA433" s="57"/>
      <c r="AE433" s="64"/>
      <c r="BB433" s="309" t="s">
        <v>1</v>
      </c>
      <c r="BL433" s="64">
        <f t="shared" si="83"/>
        <v>243.07</v>
      </c>
      <c r="BM433" s="64">
        <f t="shared" si="84"/>
        <v>243.07</v>
      </c>
      <c r="BN433" s="64">
        <f t="shared" si="85"/>
        <v>0.46581196581196588</v>
      </c>
      <c r="BO433" s="64">
        <f t="shared" si="86"/>
        <v>0.46581196581196588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96">
        <v>4680115881983</v>
      </c>
      <c r="E434" s="388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8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22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23"/>
      <c r="O435" s="389" t="s">
        <v>70</v>
      </c>
      <c r="P435" s="390"/>
      <c r="Q435" s="390"/>
      <c r="R435" s="390"/>
      <c r="S435" s="390"/>
      <c r="T435" s="390"/>
      <c r="U435" s="39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109</v>
      </c>
      <c r="X435" s="382">
        <f>IFERROR(X428/H428,"0")+IFERROR(X429/H429,"0")+IFERROR(X430/H430,"0")+IFERROR(X431/H431,"0")+IFERROR(X432/H432,"0")+IFERROR(X433/H433,"0")+IFERROR(X434/H434,"0")</f>
        <v>109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0.54718</v>
      </c>
      <c r="Z435" s="383"/>
      <c r="AA435" s="383"/>
    </row>
    <row r="436" spans="1:67" x14ac:dyDescent="0.2">
      <c r="A436" s="401"/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23"/>
      <c r="O436" s="389" t="s">
        <v>70</v>
      </c>
      <c r="P436" s="390"/>
      <c r="Q436" s="390"/>
      <c r="R436" s="390"/>
      <c r="S436" s="390"/>
      <c r="T436" s="390"/>
      <c r="U436" s="391"/>
      <c r="V436" s="37" t="s">
        <v>66</v>
      </c>
      <c r="W436" s="382">
        <f>IFERROR(SUM(W428:W434),"0")</f>
        <v>228.9</v>
      </c>
      <c r="X436" s="382">
        <f>IFERROR(SUM(X428:X434),"0")</f>
        <v>228.9</v>
      </c>
      <c r="Y436" s="37"/>
      <c r="Z436" s="383"/>
      <c r="AA436" s="383"/>
    </row>
    <row r="437" spans="1:67" ht="14.25" hidden="1" customHeight="1" x14ac:dyDescent="0.25">
      <c r="A437" s="403" t="s">
        <v>86</v>
      </c>
      <c r="B437" s="401"/>
      <c r="C437" s="401"/>
      <c r="D437" s="401"/>
      <c r="E437" s="401"/>
      <c r="F437" s="401"/>
      <c r="G437" s="401"/>
      <c r="H437" s="401"/>
      <c r="I437" s="401"/>
      <c r="J437" s="401"/>
      <c r="K437" s="401"/>
      <c r="L437" s="401"/>
      <c r="M437" s="401"/>
      <c r="N437" s="401"/>
      <c r="O437" s="401"/>
      <c r="P437" s="401"/>
      <c r="Q437" s="401"/>
      <c r="R437" s="401"/>
      <c r="S437" s="401"/>
      <c r="T437" s="401"/>
      <c r="U437" s="401"/>
      <c r="V437" s="401"/>
      <c r="W437" s="401"/>
      <c r="X437" s="401"/>
      <c r="Y437" s="40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96">
        <v>4680115884359</v>
      </c>
      <c r="E438" s="388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6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8"/>
      <c r="T438" s="34"/>
      <c r="U438" s="34"/>
      <c r="V438" s="35" t="s">
        <v>66</v>
      </c>
      <c r="W438" s="380">
        <v>6</v>
      </c>
      <c r="X438" s="381">
        <f>IFERROR(IF(W438="",0,CEILING((W438/$H438),1)*$H438),"")</f>
        <v>6</v>
      </c>
      <c r="Y438" s="36">
        <f>IFERROR(IF(X438=0,"",ROUNDUP(X438/H438,0)*0.00627),"")</f>
        <v>3.1350000000000003E-2</v>
      </c>
      <c r="Z438" s="56"/>
      <c r="AA438" s="57"/>
      <c r="AE438" s="64"/>
      <c r="BB438" s="311" t="s">
        <v>1</v>
      </c>
      <c r="BL438" s="64">
        <f>IFERROR(W438*I438/H438,"0")</f>
        <v>9.0000000000000018</v>
      </c>
      <c r="BM438" s="64">
        <f>IFERROR(X438*I438/H438,"0")</f>
        <v>9.0000000000000018</v>
      </c>
      <c r="BN438" s="64">
        <f>IFERROR(1/J438*(W438/H438),"0")</f>
        <v>2.5000000000000001E-2</v>
      </c>
      <c r="BO438" s="64">
        <f>IFERROR(1/J438*(X438/H438),"0")</f>
        <v>2.5000000000000001E-2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96">
        <v>4680115884571</v>
      </c>
      <c r="E439" s="388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8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8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22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23"/>
      <c r="O440" s="389" t="s">
        <v>70</v>
      </c>
      <c r="P440" s="390"/>
      <c r="Q440" s="390"/>
      <c r="R440" s="390"/>
      <c r="S440" s="390"/>
      <c r="T440" s="390"/>
      <c r="U440" s="391"/>
      <c r="V440" s="37" t="s">
        <v>71</v>
      </c>
      <c r="W440" s="382">
        <f>IFERROR(W438/H438,"0")+IFERROR(W439/H439,"0")</f>
        <v>5</v>
      </c>
      <c r="X440" s="382">
        <f>IFERROR(X438/H438,"0")+IFERROR(X439/H439,"0")</f>
        <v>5</v>
      </c>
      <c r="Y440" s="382">
        <f>IFERROR(IF(Y438="",0,Y438),"0")+IFERROR(IF(Y439="",0,Y439),"0")</f>
        <v>3.1350000000000003E-2</v>
      </c>
      <c r="Z440" s="383"/>
      <c r="AA440" s="383"/>
    </row>
    <row r="441" spans="1:67" x14ac:dyDescent="0.2">
      <c r="A441" s="401"/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23"/>
      <c r="O441" s="389" t="s">
        <v>70</v>
      </c>
      <c r="P441" s="390"/>
      <c r="Q441" s="390"/>
      <c r="R441" s="390"/>
      <c r="S441" s="390"/>
      <c r="T441" s="390"/>
      <c r="U441" s="391"/>
      <c r="V441" s="37" t="s">
        <v>66</v>
      </c>
      <c r="W441" s="382">
        <f>IFERROR(SUM(W438:W439),"0")</f>
        <v>6</v>
      </c>
      <c r="X441" s="382">
        <f>IFERROR(SUM(X438:X439),"0")</f>
        <v>6</v>
      </c>
      <c r="Y441" s="37"/>
      <c r="Z441" s="383"/>
      <c r="AA441" s="383"/>
    </row>
    <row r="442" spans="1:67" ht="14.25" hidden="1" customHeight="1" x14ac:dyDescent="0.25">
      <c r="A442" s="403" t="s">
        <v>593</v>
      </c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1"/>
      <c r="M442" s="401"/>
      <c r="N442" s="401"/>
      <c r="O442" s="401"/>
      <c r="P442" s="401"/>
      <c r="Q442" s="401"/>
      <c r="R442" s="401"/>
      <c r="S442" s="401"/>
      <c r="T442" s="401"/>
      <c r="U442" s="401"/>
      <c r="V442" s="401"/>
      <c r="W442" s="401"/>
      <c r="X442" s="401"/>
      <c r="Y442" s="40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96">
        <v>4680115884564</v>
      </c>
      <c r="E443" s="388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5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8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22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23"/>
      <c r="O444" s="389" t="s">
        <v>70</v>
      </c>
      <c r="P444" s="390"/>
      <c r="Q444" s="390"/>
      <c r="R444" s="390"/>
      <c r="S444" s="390"/>
      <c r="T444" s="390"/>
      <c r="U444" s="39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23"/>
      <c r="O445" s="389" t="s">
        <v>70</v>
      </c>
      <c r="P445" s="390"/>
      <c r="Q445" s="390"/>
      <c r="R445" s="390"/>
      <c r="S445" s="390"/>
      <c r="T445" s="390"/>
      <c r="U445" s="39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00" t="s">
        <v>596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74"/>
      <c r="AA446" s="374"/>
    </row>
    <row r="447" spans="1:67" ht="14.25" hidden="1" customHeight="1" x14ac:dyDescent="0.25">
      <c r="A447" s="403" t="s">
        <v>61</v>
      </c>
      <c r="B447" s="401"/>
      <c r="C447" s="401"/>
      <c r="D447" s="401"/>
      <c r="E447" s="401"/>
      <c r="F447" s="401"/>
      <c r="G447" s="401"/>
      <c r="H447" s="401"/>
      <c r="I447" s="401"/>
      <c r="J447" s="401"/>
      <c r="K447" s="401"/>
      <c r="L447" s="401"/>
      <c r="M447" s="401"/>
      <c r="N447" s="401"/>
      <c r="O447" s="401"/>
      <c r="P447" s="401"/>
      <c r="Q447" s="401"/>
      <c r="R447" s="401"/>
      <c r="S447" s="401"/>
      <c r="T447" s="401"/>
      <c r="U447" s="401"/>
      <c r="V447" s="401"/>
      <c r="W447" s="401"/>
      <c r="X447" s="401"/>
      <c r="Y447" s="40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96">
        <v>4680115885189</v>
      </c>
      <c r="E448" s="388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8"/>
      <c r="T448" s="34"/>
      <c r="U448" s="34"/>
      <c r="V448" s="35" t="s">
        <v>66</v>
      </c>
      <c r="W448" s="380">
        <v>24</v>
      </c>
      <c r="X448" s="381">
        <f>IFERROR(IF(W448="",0,CEILING((W448/$H448),1)*$H448),"")</f>
        <v>24</v>
      </c>
      <c r="Y448" s="36">
        <f>IFERROR(IF(X448=0,"",ROUNDUP(X448/H448,0)*0.00502),"")</f>
        <v>0.1004</v>
      </c>
      <c r="Z448" s="56"/>
      <c r="AA448" s="57"/>
      <c r="AE448" s="64"/>
      <c r="BB448" s="314" t="s">
        <v>1</v>
      </c>
      <c r="BL448" s="64">
        <f>IFERROR(W448*I448/H448,"0")</f>
        <v>27.440000000000005</v>
      </c>
      <c r="BM448" s="64">
        <f>IFERROR(X448*I448/H448,"0")</f>
        <v>27.440000000000005</v>
      </c>
      <c r="BN448" s="64">
        <f>IFERROR(1/J448*(W448/H448),"0")</f>
        <v>8.5470085470085472E-2</v>
      </c>
      <c r="BO448" s="64">
        <f>IFERROR(1/J448*(X448/H448),"0")</f>
        <v>8.5470085470085472E-2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96">
        <v>4680115885172</v>
      </c>
      <c r="E449" s="388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8"/>
      <c r="T449" s="34"/>
      <c r="U449" s="34"/>
      <c r="V449" s="35" t="s">
        <v>66</v>
      </c>
      <c r="W449" s="380">
        <v>32</v>
      </c>
      <c r="X449" s="381">
        <f>IFERROR(IF(W449="",0,CEILING((W449/$H449),1)*$H449),"")</f>
        <v>32.4</v>
      </c>
      <c r="Y449" s="36">
        <f>IFERROR(IF(X449=0,"",ROUNDUP(X449/H449,0)*0.00502),"")</f>
        <v>0.13553999999999999</v>
      </c>
      <c r="Z449" s="56"/>
      <c r="AA449" s="57"/>
      <c r="AE449" s="64"/>
      <c r="BB449" s="315" t="s">
        <v>1</v>
      </c>
      <c r="BL449" s="64">
        <f>IFERROR(W449*I449/H449,"0")</f>
        <v>34.666666666666671</v>
      </c>
      <c r="BM449" s="64">
        <f>IFERROR(X449*I449/H449,"0")</f>
        <v>35.1</v>
      </c>
      <c r="BN449" s="64">
        <f>IFERROR(1/J449*(W449/H449),"0")</f>
        <v>0.11396011396011398</v>
      </c>
      <c r="BO449" s="64">
        <f>IFERROR(1/J449*(X449/H449),"0")</f>
        <v>0.11538461538461539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96">
        <v>4680115885110</v>
      </c>
      <c r="E450" s="388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8"/>
      <c r="T450" s="34"/>
      <c r="U450" s="34"/>
      <c r="V450" s="35" t="s">
        <v>66</v>
      </c>
      <c r="W450" s="380">
        <v>56</v>
      </c>
      <c r="X450" s="381">
        <f>IFERROR(IF(W450="",0,CEILING((W450/$H450),1)*$H450),"")</f>
        <v>56.4</v>
      </c>
      <c r="Y450" s="36">
        <f>IFERROR(IF(X450=0,"",ROUNDUP(X450/H450,0)*0.00502),"")</f>
        <v>0.23594000000000001</v>
      </c>
      <c r="Z450" s="56"/>
      <c r="AA450" s="57"/>
      <c r="AE450" s="64"/>
      <c r="BB450" s="316" t="s">
        <v>1</v>
      </c>
      <c r="BL450" s="64">
        <f>IFERROR(W450*I450/H450,"0")</f>
        <v>94.26666666666668</v>
      </c>
      <c r="BM450" s="64">
        <f>IFERROR(X450*I450/H450,"0")</f>
        <v>94.94</v>
      </c>
      <c r="BN450" s="64">
        <f>IFERROR(1/J450*(W450/H450),"0")</f>
        <v>0.19943019943019946</v>
      </c>
      <c r="BO450" s="64">
        <f>IFERROR(1/J450*(X450/H450),"0")</f>
        <v>0.20085470085470086</v>
      </c>
    </row>
    <row r="451" spans="1:67" x14ac:dyDescent="0.2">
      <c r="A451" s="422"/>
      <c r="B451" s="401"/>
      <c r="C451" s="401"/>
      <c r="D451" s="401"/>
      <c r="E451" s="401"/>
      <c r="F451" s="401"/>
      <c r="G451" s="401"/>
      <c r="H451" s="401"/>
      <c r="I451" s="401"/>
      <c r="J451" s="401"/>
      <c r="K451" s="401"/>
      <c r="L451" s="401"/>
      <c r="M451" s="401"/>
      <c r="N451" s="423"/>
      <c r="O451" s="389" t="s">
        <v>70</v>
      </c>
      <c r="P451" s="390"/>
      <c r="Q451" s="390"/>
      <c r="R451" s="390"/>
      <c r="S451" s="390"/>
      <c r="T451" s="390"/>
      <c r="U451" s="391"/>
      <c r="V451" s="37" t="s">
        <v>71</v>
      </c>
      <c r="W451" s="382">
        <f>IFERROR(W448/H448,"0")+IFERROR(W449/H449,"0")+IFERROR(W450/H450,"0")</f>
        <v>93.333333333333343</v>
      </c>
      <c r="X451" s="382">
        <f>IFERROR(X448/H448,"0")+IFERROR(X449/H449,"0")+IFERROR(X450/H450,"0")</f>
        <v>94</v>
      </c>
      <c r="Y451" s="382">
        <f>IFERROR(IF(Y448="",0,Y448),"0")+IFERROR(IF(Y449="",0,Y449),"0")+IFERROR(IF(Y450="",0,Y450),"0")</f>
        <v>0.47187999999999997</v>
      </c>
      <c r="Z451" s="383"/>
      <c r="AA451" s="383"/>
    </row>
    <row r="452" spans="1:67" x14ac:dyDescent="0.2">
      <c r="A452" s="401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23"/>
      <c r="O452" s="389" t="s">
        <v>70</v>
      </c>
      <c r="P452" s="390"/>
      <c r="Q452" s="390"/>
      <c r="R452" s="390"/>
      <c r="S452" s="390"/>
      <c r="T452" s="390"/>
      <c r="U452" s="391"/>
      <c r="V452" s="37" t="s">
        <v>66</v>
      </c>
      <c r="W452" s="382">
        <f>IFERROR(SUM(W448:W450),"0")</f>
        <v>112</v>
      </c>
      <c r="X452" s="382">
        <f>IFERROR(SUM(X448:X450),"0")</f>
        <v>112.8</v>
      </c>
      <c r="Y452" s="37"/>
      <c r="Z452" s="383"/>
      <c r="AA452" s="383"/>
    </row>
    <row r="453" spans="1:67" ht="16.5" hidden="1" customHeight="1" x14ac:dyDescent="0.25">
      <c r="A453" s="400" t="s">
        <v>603</v>
      </c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1"/>
      <c r="P453" s="401"/>
      <c r="Q453" s="401"/>
      <c r="R453" s="401"/>
      <c r="S453" s="401"/>
      <c r="T453" s="401"/>
      <c r="U453" s="401"/>
      <c r="V453" s="401"/>
      <c r="W453" s="401"/>
      <c r="X453" s="401"/>
      <c r="Y453" s="401"/>
      <c r="Z453" s="374"/>
      <c r="AA453" s="374"/>
    </row>
    <row r="454" spans="1:67" ht="14.25" hidden="1" customHeight="1" x14ac:dyDescent="0.25">
      <c r="A454" s="403" t="s">
        <v>61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96">
        <v>4680115885103</v>
      </c>
      <c r="E455" s="388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8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2"/>
      <c r="B456" s="401"/>
      <c r="C456" s="401"/>
      <c r="D456" s="401"/>
      <c r="E456" s="401"/>
      <c r="F456" s="401"/>
      <c r="G456" s="401"/>
      <c r="H456" s="401"/>
      <c r="I456" s="401"/>
      <c r="J456" s="401"/>
      <c r="K456" s="401"/>
      <c r="L456" s="401"/>
      <c r="M456" s="401"/>
      <c r="N456" s="423"/>
      <c r="O456" s="389" t="s">
        <v>70</v>
      </c>
      <c r="P456" s="390"/>
      <c r="Q456" s="390"/>
      <c r="R456" s="390"/>
      <c r="S456" s="390"/>
      <c r="T456" s="390"/>
      <c r="U456" s="39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401"/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1"/>
      <c r="M457" s="401"/>
      <c r="N457" s="423"/>
      <c r="O457" s="389" t="s">
        <v>70</v>
      </c>
      <c r="P457" s="390"/>
      <c r="Q457" s="390"/>
      <c r="R457" s="390"/>
      <c r="S457" s="390"/>
      <c r="T457" s="390"/>
      <c r="U457" s="39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579" t="s">
        <v>607</v>
      </c>
      <c r="B458" s="580"/>
      <c r="C458" s="580"/>
      <c r="D458" s="580"/>
      <c r="E458" s="580"/>
      <c r="F458" s="580"/>
      <c r="G458" s="580"/>
      <c r="H458" s="580"/>
      <c r="I458" s="580"/>
      <c r="J458" s="580"/>
      <c r="K458" s="580"/>
      <c r="L458" s="580"/>
      <c r="M458" s="580"/>
      <c r="N458" s="580"/>
      <c r="O458" s="580"/>
      <c r="P458" s="580"/>
      <c r="Q458" s="580"/>
      <c r="R458" s="580"/>
      <c r="S458" s="580"/>
      <c r="T458" s="580"/>
      <c r="U458" s="580"/>
      <c r="V458" s="580"/>
      <c r="W458" s="580"/>
      <c r="X458" s="580"/>
      <c r="Y458" s="580"/>
      <c r="Z458" s="48"/>
      <c r="AA458" s="48"/>
    </row>
    <row r="459" spans="1:67" ht="16.5" hidden="1" customHeight="1" x14ac:dyDescent="0.25">
      <c r="A459" s="400" t="s">
        <v>607</v>
      </c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1"/>
      <c r="P459" s="401"/>
      <c r="Q459" s="401"/>
      <c r="R459" s="401"/>
      <c r="S459" s="401"/>
      <c r="T459" s="401"/>
      <c r="U459" s="401"/>
      <c r="V459" s="401"/>
      <c r="W459" s="401"/>
      <c r="X459" s="401"/>
      <c r="Y459" s="401"/>
      <c r="Z459" s="374"/>
      <c r="AA459" s="374"/>
    </row>
    <row r="460" spans="1:67" ht="14.25" hidden="1" customHeight="1" x14ac:dyDescent="0.25">
      <c r="A460" s="403" t="s">
        <v>108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96">
        <v>4607091389067</v>
      </c>
      <c r="E461" s="388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8"/>
      <c r="T461" s="34"/>
      <c r="U461" s="34"/>
      <c r="V461" s="35" t="s">
        <v>66</v>
      </c>
      <c r="W461" s="380">
        <v>100</v>
      </c>
      <c r="X461" s="381">
        <f t="shared" ref="X461:X472" si="87">IFERROR(IF(W461="",0,CEILING((W461/$H461),1)*$H461),"")</f>
        <v>100.32000000000001</v>
      </c>
      <c r="Y461" s="36">
        <f t="shared" ref="Y461:Y467" si="88">IFERROR(IF(X461=0,"",ROUNDUP(X461/H461,0)*0.01196),"")</f>
        <v>0.22724</v>
      </c>
      <c r="Z461" s="56"/>
      <c r="AA461" s="57"/>
      <c r="AE461" s="64"/>
      <c r="BB461" s="318" t="s">
        <v>1</v>
      </c>
      <c r="BL461" s="64">
        <f t="shared" ref="BL461:BL472" si="89">IFERROR(W461*I461/H461,"0")</f>
        <v>106.81818181818181</v>
      </c>
      <c r="BM461" s="64">
        <f t="shared" ref="BM461:BM472" si="90">IFERROR(X461*I461/H461,"0")</f>
        <v>107.16</v>
      </c>
      <c r="BN461" s="64">
        <f t="shared" ref="BN461:BN472" si="91">IFERROR(1/J461*(W461/H461),"0")</f>
        <v>0.18210955710955709</v>
      </c>
      <c r="BO461" s="64">
        <f t="shared" ref="BO461:BO472" si="92">IFERROR(1/J461*(X461/H461),"0")</f>
        <v>0.18269230769230771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96">
        <v>4680115885226</v>
      </c>
      <c r="E462" s="388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8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96">
        <v>4607091383522</v>
      </c>
      <c r="E463" s="388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8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96">
        <v>4607091384437</v>
      </c>
      <c r="E464" s="388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8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96">
        <v>4680115884502</v>
      </c>
      <c r="E465" s="388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8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96">
        <v>4607091389104</v>
      </c>
      <c r="E466" s="388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8"/>
      <c r="T466" s="34"/>
      <c r="U466" s="34"/>
      <c r="V466" s="35" t="s">
        <v>66</v>
      </c>
      <c r="W466" s="380">
        <v>100</v>
      </c>
      <c r="X466" s="381">
        <f t="shared" si="87"/>
        <v>100.32000000000001</v>
      </c>
      <c r="Y466" s="36">
        <f t="shared" si="88"/>
        <v>0.22724</v>
      </c>
      <c r="Z466" s="56"/>
      <c r="AA466" s="57"/>
      <c r="AE466" s="64"/>
      <c r="BB466" s="323" t="s">
        <v>1</v>
      </c>
      <c r="BL466" s="64">
        <f t="shared" si="89"/>
        <v>106.81818181818181</v>
      </c>
      <c r="BM466" s="64">
        <f t="shared" si="90"/>
        <v>107.16</v>
      </c>
      <c r="BN466" s="64">
        <f t="shared" si="91"/>
        <v>0.18210955710955709</v>
      </c>
      <c r="BO466" s="64">
        <f t="shared" si="92"/>
        <v>0.18269230769230771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96">
        <v>4680115884519</v>
      </c>
      <c r="E467" s="388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8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96">
        <v>4680115880603</v>
      </c>
      <c r="E468" s="388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8"/>
      <c r="T468" s="34"/>
      <c r="U468" s="34"/>
      <c r="V468" s="35" t="s">
        <v>66</v>
      </c>
      <c r="W468" s="380">
        <v>90</v>
      </c>
      <c r="X468" s="381">
        <f t="shared" si="87"/>
        <v>90</v>
      </c>
      <c r="Y468" s="36">
        <f>IFERROR(IF(X468=0,"",ROUNDUP(X468/H468,0)*0.00937),"")</f>
        <v>0.23424999999999999</v>
      </c>
      <c r="Z468" s="56"/>
      <c r="AA468" s="57"/>
      <c r="AE468" s="64"/>
      <c r="BB468" s="325" t="s">
        <v>1</v>
      </c>
      <c r="BL468" s="64">
        <f t="shared" si="89"/>
        <v>95.999999999999986</v>
      </c>
      <c r="BM468" s="64">
        <f t="shared" si="90"/>
        <v>95.999999999999986</v>
      </c>
      <c r="BN468" s="64">
        <f t="shared" si="91"/>
        <v>0.20833333333333334</v>
      </c>
      <c r="BO468" s="64">
        <f t="shared" si="92"/>
        <v>0.20833333333333334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96">
        <v>4607091389999</v>
      </c>
      <c r="E469" s="388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2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8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96">
        <v>4680115882782</v>
      </c>
      <c r="E470" s="388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60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8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96">
        <v>4607091389098</v>
      </c>
      <c r="E471" s="388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8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96">
        <v>4607091389982</v>
      </c>
      <c r="E472" s="388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8"/>
      <c r="T472" s="34"/>
      <c r="U472" s="34"/>
      <c r="V472" s="35" t="s">
        <v>66</v>
      </c>
      <c r="W472" s="380">
        <v>48</v>
      </c>
      <c r="X472" s="381">
        <f t="shared" si="87"/>
        <v>50.4</v>
      </c>
      <c r="Y472" s="36">
        <f>IFERROR(IF(X472=0,"",ROUNDUP(X472/H472,0)*0.00937),"")</f>
        <v>0.13117999999999999</v>
      </c>
      <c r="Z472" s="56"/>
      <c r="AA472" s="57"/>
      <c r="AE472" s="64"/>
      <c r="BB472" s="329" t="s">
        <v>1</v>
      </c>
      <c r="BL472" s="64">
        <f t="shared" si="89"/>
        <v>51.199999999999996</v>
      </c>
      <c r="BM472" s="64">
        <f t="shared" si="90"/>
        <v>53.76</v>
      </c>
      <c r="BN472" s="64">
        <f t="shared" si="91"/>
        <v>0.1111111111111111</v>
      </c>
      <c r="BO472" s="64">
        <f t="shared" si="92"/>
        <v>0.11666666666666667</v>
      </c>
    </row>
    <row r="473" spans="1:67" x14ac:dyDescent="0.2">
      <c r="A473" s="422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23"/>
      <c r="O473" s="389" t="s">
        <v>70</v>
      </c>
      <c r="P473" s="390"/>
      <c r="Q473" s="390"/>
      <c r="R473" s="390"/>
      <c r="S473" s="390"/>
      <c r="T473" s="390"/>
      <c r="U473" s="39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76.212121212121204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77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0.81990999999999992</v>
      </c>
      <c r="Z473" s="383"/>
      <c r="AA473" s="383"/>
    </row>
    <row r="474" spans="1:67" x14ac:dyDescent="0.2">
      <c r="A474" s="401"/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23"/>
      <c r="O474" s="389" t="s">
        <v>70</v>
      </c>
      <c r="P474" s="390"/>
      <c r="Q474" s="390"/>
      <c r="R474" s="390"/>
      <c r="S474" s="390"/>
      <c r="T474" s="390"/>
      <c r="U474" s="391"/>
      <c r="V474" s="37" t="s">
        <v>66</v>
      </c>
      <c r="W474" s="382">
        <f>IFERROR(SUM(W461:W472),"0")</f>
        <v>338</v>
      </c>
      <c r="X474" s="382">
        <f>IFERROR(SUM(X461:X472),"0")</f>
        <v>341.03999999999996</v>
      </c>
      <c r="Y474" s="37"/>
      <c r="Z474" s="383"/>
      <c r="AA474" s="383"/>
    </row>
    <row r="475" spans="1:67" ht="14.25" hidden="1" customHeight="1" x14ac:dyDescent="0.25">
      <c r="A475" s="403" t="s">
        <v>100</v>
      </c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1"/>
      <c r="P475" s="401"/>
      <c r="Q475" s="401"/>
      <c r="R475" s="401"/>
      <c r="S475" s="401"/>
      <c r="T475" s="401"/>
      <c r="U475" s="401"/>
      <c r="V475" s="401"/>
      <c r="W475" s="401"/>
      <c r="X475" s="401"/>
      <c r="Y475" s="40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96">
        <v>4607091388930</v>
      </c>
      <c r="E476" s="388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8"/>
      <c r="T476" s="34"/>
      <c r="U476" s="34"/>
      <c r="V476" s="35" t="s">
        <v>66</v>
      </c>
      <c r="W476" s="380">
        <v>100</v>
      </c>
      <c r="X476" s="381">
        <f>IFERROR(IF(W476="",0,CEILING((W476/$H476),1)*$H476),"")</f>
        <v>100.32000000000001</v>
      </c>
      <c r="Y476" s="36">
        <f>IFERROR(IF(X476=0,"",ROUNDUP(X476/H476,0)*0.01196),"")</f>
        <v>0.22724</v>
      </c>
      <c r="Z476" s="56"/>
      <c r="AA476" s="57"/>
      <c r="AE476" s="64"/>
      <c r="BB476" s="330" t="s">
        <v>1</v>
      </c>
      <c r="BL476" s="64">
        <f>IFERROR(W476*I476/H476,"0")</f>
        <v>106.81818181818181</v>
      </c>
      <c r="BM476" s="64">
        <f>IFERROR(X476*I476/H476,"0")</f>
        <v>107.16</v>
      </c>
      <c r="BN476" s="64">
        <f>IFERROR(1/J476*(W476/H476),"0")</f>
        <v>0.18210955710955709</v>
      </c>
      <c r="BO476" s="64">
        <f>IFERROR(1/J476*(X476/H476),"0")</f>
        <v>0.18269230769230771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96">
        <v>4680115880054</v>
      </c>
      <c r="E477" s="388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8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22"/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23"/>
      <c r="O478" s="389" t="s">
        <v>70</v>
      </c>
      <c r="P478" s="390"/>
      <c r="Q478" s="390"/>
      <c r="R478" s="390"/>
      <c r="S478" s="390"/>
      <c r="T478" s="390"/>
      <c r="U478" s="391"/>
      <c r="V478" s="37" t="s">
        <v>71</v>
      </c>
      <c r="W478" s="382">
        <f>IFERROR(W476/H476,"0")+IFERROR(W477/H477,"0")</f>
        <v>18.939393939393938</v>
      </c>
      <c r="X478" s="382">
        <f>IFERROR(X476/H476,"0")+IFERROR(X477/H477,"0")</f>
        <v>19</v>
      </c>
      <c r="Y478" s="382">
        <f>IFERROR(IF(Y476="",0,Y476),"0")+IFERROR(IF(Y477="",0,Y477),"0")</f>
        <v>0.22724</v>
      </c>
      <c r="Z478" s="383"/>
      <c r="AA478" s="383"/>
    </row>
    <row r="479" spans="1:67" x14ac:dyDescent="0.2">
      <c r="A479" s="401"/>
      <c r="B479" s="401"/>
      <c r="C479" s="401"/>
      <c r="D479" s="401"/>
      <c r="E479" s="401"/>
      <c r="F479" s="401"/>
      <c r="G479" s="401"/>
      <c r="H479" s="401"/>
      <c r="I479" s="401"/>
      <c r="J479" s="401"/>
      <c r="K479" s="401"/>
      <c r="L479" s="401"/>
      <c r="M479" s="401"/>
      <c r="N479" s="423"/>
      <c r="O479" s="389" t="s">
        <v>70</v>
      </c>
      <c r="P479" s="390"/>
      <c r="Q479" s="390"/>
      <c r="R479" s="390"/>
      <c r="S479" s="390"/>
      <c r="T479" s="390"/>
      <c r="U479" s="391"/>
      <c r="V479" s="37" t="s">
        <v>66</v>
      </c>
      <c r="W479" s="382">
        <f>IFERROR(SUM(W476:W477),"0")</f>
        <v>100</v>
      </c>
      <c r="X479" s="382">
        <f>IFERROR(SUM(X476:X477),"0")</f>
        <v>100.32000000000001</v>
      </c>
      <c r="Y479" s="37"/>
      <c r="Z479" s="383"/>
      <c r="AA479" s="383"/>
    </row>
    <row r="480" spans="1:67" ht="14.25" hidden="1" customHeight="1" x14ac:dyDescent="0.25">
      <c r="A480" s="403" t="s">
        <v>61</v>
      </c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1"/>
      <c r="P480" s="401"/>
      <c r="Q480" s="401"/>
      <c r="R480" s="401"/>
      <c r="S480" s="401"/>
      <c r="T480" s="401"/>
      <c r="U480" s="401"/>
      <c r="V480" s="401"/>
      <c r="W480" s="401"/>
      <c r="X480" s="401"/>
      <c r="Y480" s="40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96">
        <v>4680115883116</v>
      </c>
      <c r="E481" s="388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8"/>
      <c r="T481" s="34"/>
      <c r="U481" s="34"/>
      <c r="V481" s="35" t="s">
        <v>66</v>
      </c>
      <c r="W481" s="380">
        <v>80</v>
      </c>
      <c r="X481" s="381">
        <f t="shared" ref="X481:X486" si="93">IFERROR(IF(W481="",0,CEILING((W481/$H481),1)*$H481),"")</f>
        <v>84.48</v>
      </c>
      <c r="Y481" s="36">
        <f>IFERROR(IF(X481=0,"",ROUNDUP(X481/H481,0)*0.01196),"")</f>
        <v>0.19136</v>
      </c>
      <c r="Z481" s="56"/>
      <c r="AA481" s="57"/>
      <c r="AE481" s="64"/>
      <c r="BB481" s="332" t="s">
        <v>1</v>
      </c>
      <c r="BL481" s="64">
        <f t="shared" ref="BL481:BL486" si="94">IFERROR(W481*I481/H481,"0")</f>
        <v>85.454545454545453</v>
      </c>
      <c r="BM481" s="64">
        <f t="shared" ref="BM481:BM486" si="95">IFERROR(X481*I481/H481,"0")</f>
        <v>90.24</v>
      </c>
      <c r="BN481" s="64">
        <f t="shared" ref="BN481:BN486" si="96">IFERROR(1/J481*(W481/H481),"0")</f>
        <v>0.14568764568764569</v>
      </c>
      <c r="BO481" s="64">
        <f t="shared" ref="BO481:BO486" si="97">IFERROR(1/J481*(X481/H481),"0")</f>
        <v>0.15384615384615385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96">
        <v>4680115883093</v>
      </c>
      <c r="E482" s="388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8"/>
      <c r="T482" s="34"/>
      <c r="U482" s="34"/>
      <c r="V482" s="35" t="s">
        <v>66</v>
      </c>
      <c r="W482" s="380">
        <v>70</v>
      </c>
      <c r="X482" s="381">
        <f t="shared" si="93"/>
        <v>73.92</v>
      </c>
      <c r="Y482" s="36">
        <f>IFERROR(IF(X482=0,"",ROUNDUP(X482/H482,0)*0.01196),"")</f>
        <v>0.16744000000000001</v>
      </c>
      <c r="Z482" s="56"/>
      <c r="AA482" s="57"/>
      <c r="AE482" s="64"/>
      <c r="BB482" s="333" t="s">
        <v>1</v>
      </c>
      <c r="BL482" s="64">
        <f t="shared" si="94"/>
        <v>74.772727272727266</v>
      </c>
      <c r="BM482" s="64">
        <f t="shared" si="95"/>
        <v>78.959999999999994</v>
      </c>
      <c r="BN482" s="64">
        <f t="shared" si="96"/>
        <v>0.12747668997668998</v>
      </c>
      <c r="BO482" s="64">
        <f t="shared" si="97"/>
        <v>0.13461538461538464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96">
        <v>4680115883109</v>
      </c>
      <c r="E483" s="388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8"/>
      <c r="T483" s="34"/>
      <c r="U483" s="34"/>
      <c r="V483" s="35" t="s">
        <v>66</v>
      </c>
      <c r="W483" s="380">
        <v>300</v>
      </c>
      <c r="X483" s="381">
        <f t="shared" si="93"/>
        <v>300.96000000000004</v>
      </c>
      <c r="Y483" s="36">
        <f>IFERROR(IF(X483=0,"",ROUNDUP(X483/H483,0)*0.01196),"")</f>
        <v>0.68171999999999999</v>
      </c>
      <c r="Z483" s="56"/>
      <c r="AA483" s="57"/>
      <c r="AE483" s="64"/>
      <c r="BB483" s="334" t="s">
        <v>1</v>
      </c>
      <c r="BL483" s="64">
        <f t="shared" si="94"/>
        <v>320.45454545454544</v>
      </c>
      <c r="BM483" s="64">
        <f t="shared" si="95"/>
        <v>321.48</v>
      </c>
      <c r="BN483" s="64">
        <f t="shared" si="96"/>
        <v>0.54632867132867136</v>
      </c>
      <c r="BO483" s="64">
        <f t="shared" si="97"/>
        <v>0.54807692307692313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96">
        <v>4680115882072</v>
      </c>
      <c r="E484" s="388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8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96">
        <v>4680115882102</v>
      </c>
      <c r="E485" s="388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8"/>
      <c r="T485" s="34"/>
      <c r="U485" s="34"/>
      <c r="V485" s="35" t="s">
        <v>66</v>
      </c>
      <c r="W485" s="380">
        <v>12</v>
      </c>
      <c r="X485" s="381">
        <f t="shared" si="93"/>
        <v>14.4</v>
      </c>
      <c r="Y485" s="36">
        <f>IFERROR(IF(X485=0,"",ROUNDUP(X485/H485,0)*0.00937),"")</f>
        <v>3.7479999999999999E-2</v>
      </c>
      <c r="Z485" s="56"/>
      <c r="AA485" s="57"/>
      <c r="AE485" s="64"/>
      <c r="BB485" s="336" t="s">
        <v>1</v>
      </c>
      <c r="BL485" s="64">
        <f t="shared" si="94"/>
        <v>12.7</v>
      </c>
      <c r="BM485" s="64">
        <f t="shared" si="95"/>
        <v>15.24</v>
      </c>
      <c r="BN485" s="64">
        <f t="shared" si="96"/>
        <v>2.7777777777777776E-2</v>
      </c>
      <c r="BO485" s="64">
        <f t="shared" si="97"/>
        <v>3.3333333333333333E-2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96">
        <v>4680115882096</v>
      </c>
      <c r="E486" s="388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8"/>
      <c r="T486" s="34"/>
      <c r="U486" s="34"/>
      <c r="V486" s="35" t="s">
        <v>66</v>
      </c>
      <c r="W486" s="380">
        <v>78</v>
      </c>
      <c r="X486" s="381">
        <f t="shared" si="93"/>
        <v>79.2</v>
      </c>
      <c r="Y486" s="36">
        <f>IFERROR(IF(X486=0,"",ROUNDUP(X486/H486,0)*0.00937),"")</f>
        <v>0.20613999999999999</v>
      </c>
      <c r="Z486" s="56"/>
      <c r="AA486" s="57"/>
      <c r="AE486" s="64"/>
      <c r="BB486" s="337" t="s">
        <v>1</v>
      </c>
      <c r="BL486" s="64">
        <f t="shared" si="94"/>
        <v>82.55</v>
      </c>
      <c r="BM486" s="64">
        <f t="shared" si="95"/>
        <v>83.820000000000007</v>
      </c>
      <c r="BN486" s="64">
        <f t="shared" si="96"/>
        <v>0.18055555555555555</v>
      </c>
      <c r="BO486" s="64">
        <f t="shared" si="97"/>
        <v>0.18333333333333332</v>
      </c>
    </row>
    <row r="487" spans="1:67" x14ac:dyDescent="0.2">
      <c r="A487" s="422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23"/>
      <c r="O487" s="389" t="s">
        <v>70</v>
      </c>
      <c r="P487" s="390"/>
      <c r="Q487" s="390"/>
      <c r="R487" s="390"/>
      <c r="S487" s="390"/>
      <c r="T487" s="390"/>
      <c r="U487" s="391"/>
      <c r="V487" s="37" t="s">
        <v>71</v>
      </c>
      <c r="W487" s="382">
        <f>IFERROR(W481/H481,"0")+IFERROR(W482/H482,"0")+IFERROR(W483/H483,"0")+IFERROR(W484/H484,"0")+IFERROR(W485/H485,"0")+IFERROR(W486/H486,"0")</f>
        <v>110.22727272727272</v>
      </c>
      <c r="X487" s="382">
        <f>IFERROR(X481/H481,"0")+IFERROR(X482/H482,"0")+IFERROR(X483/H483,"0")+IFERROR(X484/H484,"0")+IFERROR(X485/H485,"0")+IFERROR(X486/H486,"0")</f>
        <v>113</v>
      </c>
      <c r="Y487" s="382">
        <f>IFERROR(IF(Y481="",0,Y481),"0")+IFERROR(IF(Y482="",0,Y482),"0")+IFERROR(IF(Y483="",0,Y483),"0")+IFERROR(IF(Y484="",0,Y484),"0")+IFERROR(IF(Y485="",0,Y485),"0")+IFERROR(IF(Y486="",0,Y486),"0")</f>
        <v>1.2841399999999998</v>
      </c>
      <c r="Z487" s="383"/>
      <c r="AA487" s="383"/>
    </row>
    <row r="488" spans="1:67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23"/>
      <c r="O488" s="389" t="s">
        <v>70</v>
      </c>
      <c r="P488" s="390"/>
      <c r="Q488" s="390"/>
      <c r="R488" s="390"/>
      <c r="S488" s="390"/>
      <c r="T488" s="390"/>
      <c r="U488" s="391"/>
      <c r="V488" s="37" t="s">
        <v>66</v>
      </c>
      <c r="W488" s="382">
        <f>IFERROR(SUM(W481:W486),"0")</f>
        <v>540</v>
      </c>
      <c r="X488" s="382">
        <f>IFERROR(SUM(X481:X486),"0")</f>
        <v>552.96</v>
      </c>
      <c r="Y488" s="37"/>
      <c r="Z488" s="383"/>
      <c r="AA488" s="383"/>
    </row>
    <row r="489" spans="1:67" ht="14.25" hidden="1" customHeight="1" x14ac:dyDescent="0.25">
      <c r="A489" s="403" t="s">
        <v>72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96">
        <v>4607091383409</v>
      </c>
      <c r="E490" s="388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8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96">
        <v>4607091383416</v>
      </c>
      <c r="E491" s="388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8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96">
        <v>4680115883536</v>
      </c>
      <c r="E492" s="388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8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22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23"/>
      <c r="O493" s="389" t="s">
        <v>70</v>
      </c>
      <c r="P493" s="390"/>
      <c r="Q493" s="390"/>
      <c r="R493" s="390"/>
      <c r="S493" s="390"/>
      <c r="T493" s="390"/>
      <c r="U493" s="39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401"/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23"/>
      <c r="O494" s="389" t="s">
        <v>70</v>
      </c>
      <c r="P494" s="390"/>
      <c r="Q494" s="390"/>
      <c r="R494" s="390"/>
      <c r="S494" s="390"/>
      <c r="T494" s="390"/>
      <c r="U494" s="39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403" t="s">
        <v>206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96">
        <v>4680115885035</v>
      </c>
      <c r="E496" s="388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8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22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23"/>
      <c r="O497" s="389" t="s">
        <v>70</v>
      </c>
      <c r="P497" s="390"/>
      <c r="Q497" s="390"/>
      <c r="R497" s="390"/>
      <c r="S497" s="390"/>
      <c r="T497" s="390"/>
      <c r="U497" s="39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23"/>
      <c r="O498" s="389" t="s">
        <v>70</v>
      </c>
      <c r="P498" s="390"/>
      <c r="Q498" s="390"/>
      <c r="R498" s="390"/>
      <c r="S498" s="390"/>
      <c r="T498" s="390"/>
      <c r="U498" s="39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579" t="s">
        <v>656</v>
      </c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0"/>
      <c r="P499" s="580"/>
      <c r="Q499" s="580"/>
      <c r="R499" s="580"/>
      <c r="S499" s="580"/>
      <c r="T499" s="580"/>
      <c r="U499" s="580"/>
      <c r="V499" s="580"/>
      <c r="W499" s="580"/>
      <c r="X499" s="580"/>
      <c r="Y499" s="580"/>
      <c r="Z499" s="48"/>
      <c r="AA499" s="48"/>
    </row>
    <row r="500" spans="1:67" ht="16.5" hidden="1" customHeight="1" x14ac:dyDescent="0.25">
      <c r="A500" s="400" t="s">
        <v>657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374"/>
      <c r="AA500" s="374"/>
    </row>
    <row r="501" spans="1:67" ht="14.25" hidden="1" customHeight="1" x14ac:dyDescent="0.25">
      <c r="A501" s="403" t="s">
        <v>108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96">
        <v>4640242181189</v>
      </c>
      <c r="E502" s="388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22" t="s">
        <v>660</v>
      </c>
      <c r="P502" s="387"/>
      <c r="Q502" s="387"/>
      <c r="R502" s="387"/>
      <c r="S502" s="388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96">
        <v>4640242181172</v>
      </c>
      <c r="E503" s="388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37" t="s">
        <v>663</v>
      </c>
      <c r="P503" s="387"/>
      <c r="Q503" s="387"/>
      <c r="R503" s="387"/>
      <c r="S503" s="388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96">
        <v>4640242181011</v>
      </c>
      <c r="E504" s="388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451" t="s">
        <v>666</v>
      </c>
      <c r="P504" s="387"/>
      <c r="Q504" s="387"/>
      <c r="R504" s="387"/>
      <c r="S504" s="388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96">
        <v>4640242180045</v>
      </c>
      <c r="E505" s="388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65" t="s">
        <v>669</v>
      </c>
      <c r="P505" s="387"/>
      <c r="Q505" s="387"/>
      <c r="R505" s="387"/>
      <c r="S505" s="388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96">
        <v>4640242180441</v>
      </c>
      <c r="E506" s="388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40" t="s">
        <v>672</v>
      </c>
      <c r="P506" s="387"/>
      <c r="Q506" s="387"/>
      <c r="R506" s="387"/>
      <c r="S506" s="388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96">
        <v>4640242180601</v>
      </c>
      <c r="E507" s="388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45" t="s">
        <v>675</v>
      </c>
      <c r="P507" s="387"/>
      <c r="Q507" s="387"/>
      <c r="R507" s="387"/>
      <c r="S507" s="388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96">
        <v>4640242180564</v>
      </c>
      <c r="E508" s="388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48" t="s">
        <v>678</v>
      </c>
      <c r="P508" s="387"/>
      <c r="Q508" s="387"/>
      <c r="R508" s="387"/>
      <c r="S508" s="388"/>
      <c r="T508" s="34"/>
      <c r="U508" s="34"/>
      <c r="V508" s="35" t="s">
        <v>66</v>
      </c>
      <c r="W508" s="380">
        <v>20</v>
      </c>
      <c r="X508" s="381">
        <f t="shared" si="98"/>
        <v>24</v>
      </c>
      <c r="Y508" s="36">
        <f t="shared" si="103"/>
        <v>4.3499999999999997E-2</v>
      </c>
      <c r="Z508" s="56"/>
      <c r="AA508" s="57"/>
      <c r="AE508" s="64"/>
      <c r="BB508" s="348" t="s">
        <v>1</v>
      </c>
      <c r="BL508" s="64">
        <f t="shared" si="99"/>
        <v>20.8</v>
      </c>
      <c r="BM508" s="64">
        <f t="shared" si="100"/>
        <v>24.959999999999997</v>
      </c>
      <c r="BN508" s="64">
        <f t="shared" si="101"/>
        <v>2.976190476190476E-2</v>
      </c>
      <c r="BO508" s="64">
        <f t="shared" si="102"/>
        <v>3.5714285714285712E-2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96">
        <v>4640242180922</v>
      </c>
      <c r="E509" s="388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2" t="s">
        <v>681</v>
      </c>
      <c r="P509" s="387"/>
      <c r="Q509" s="387"/>
      <c r="R509" s="387"/>
      <c r="S509" s="388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96">
        <v>4640242180038</v>
      </c>
      <c r="E510" s="388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36" t="s">
        <v>684</v>
      </c>
      <c r="P510" s="387"/>
      <c r="Q510" s="387"/>
      <c r="R510" s="387"/>
      <c r="S510" s="388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22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23"/>
      <c r="O511" s="389" t="s">
        <v>70</v>
      </c>
      <c r="P511" s="390"/>
      <c r="Q511" s="390"/>
      <c r="R511" s="390"/>
      <c r="S511" s="390"/>
      <c r="T511" s="390"/>
      <c r="U511" s="39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1.6666666666666667</v>
      </c>
      <c r="X511" s="382">
        <f>IFERROR(X502/H502,"0")+IFERROR(X503/H503,"0")+IFERROR(X504/H504,"0")+IFERROR(X505/H505,"0")+IFERROR(X506/H506,"0")+IFERROR(X507/H507,"0")+IFERROR(X508/H508,"0")+IFERROR(X509/H509,"0")+IFERROR(X510/H510,"0")</f>
        <v>2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4.3499999999999997E-2</v>
      </c>
      <c r="Z511" s="383"/>
      <c r="AA511" s="383"/>
    </row>
    <row r="512" spans="1:67" x14ac:dyDescent="0.2">
      <c r="A512" s="401"/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23"/>
      <c r="O512" s="389" t="s">
        <v>70</v>
      </c>
      <c r="P512" s="390"/>
      <c r="Q512" s="390"/>
      <c r="R512" s="390"/>
      <c r="S512" s="390"/>
      <c r="T512" s="390"/>
      <c r="U512" s="391"/>
      <c r="V512" s="37" t="s">
        <v>66</v>
      </c>
      <c r="W512" s="382">
        <f>IFERROR(SUM(W502:W510),"0")</f>
        <v>20</v>
      </c>
      <c r="X512" s="382">
        <f>IFERROR(SUM(X502:X510),"0")</f>
        <v>24</v>
      </c>
      <c r="Y512" s="37"/>
      <c r="Z512" s="383"/>
      <c r="AA512" s="383"/>
    </row>
    <row r="513" spans="1:67" ht="14.25" hidden="1" customHeight="1" x14ac:dyDescent="0.25">
      <c r="A513" s="403" t="s">
        <v>100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96">
        <v>4640242181363</v>
      </c>
      <c r="E514" s="388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83" t="s">
        <v>687</v>
      </c>
      <c r="P514" s="387"/>
      <c r="Q514" s="387"/>
      <c r="R514" s="387"/>
      <c r="S514" s="388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96">
        <v>4640242180526</v>
      </c>
      <c r="E515" s="388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10" t="s">
        <v>690</v>
      </c>
      <c r="P515" s="387"/>
      <c r="Q515" s="387"/>
      <c r="R515" s="387"/>
      <c r="S515" s="388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96">
        <v>4640242180519</v>
      </c>
      <c r="E516" s="388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92" t="s">
        <v>693</v>
      </c>
      <c r="P516" s="387"/>
      <c r="Q516" s="387"/>
      <c r="R516" s="387"/>
      <c r="S516" s="388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96">
        <v>4640242180090</v>
      </c>
      <c r="E517" s="388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74" t="s">
        <v>696</v>
      </c>
      <c r="P517" s="387"/>
      <c r="Q517" s="387"/>
      <c r="R517" s="387"/>
      <c r="S517" s="388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96">
        <v>4640242180090</v>
      </c>
      <c r="E518" s="388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39" t="s">
        <v>699</v>
      </c>
      <c r="P518" s="387"/>
      <c r="Q518" s="387"/>
      <c r="R518" s="387"/>
      <c r="S518" s="388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22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23"/>
      <c r="O519" s="389" t="s">
        <v>70</v>
      </c>
      <c r="P519" s="390"/>
      <c r="Q519" s="390"/>
      <c r="R519" s="390"/>
      <c r="S519" s="390"/>
      <c r="T519" s="390"/>
      <c r="U519" s="39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23"/>
      <c r="O520" s="389" t="s">
        <v>70</v>
      </c>
      <c r="P520" s="390"/>
      <c r="Q520" s="390"/>
      <c r="R520" s="390"/>
      <c r="S520" s="390"/>
      <c r="T520" s="390"/>
      <c r="U520" s="39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403" t="s">
        <v>61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96">
        <v>4640242180816</v>
      </c>
      <c r="E522" s="388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91" t="s">
        <v>702</v>
      </c>
      <c r="P522" s="387"/>
      <c r="Q522" s="387"/>
      <c r="R522" s="387"/>
      <c r="S522" s="388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96">
        <v>4680115880856</v>
      </c>
      <c r="E523" s="388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8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96">
        <v>4640242180595</v>
      </c>
      <c r="E524" s="388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93" t="s">
        <v>707</v>
      </c>
      <c r="P524" s="387"/>
      <c r="Q524" s="387"/>
      <c r="R524" s="387"/>
      <c r="S524" s="388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96">
        <v>4640242180076</v>
      </c>
      <c r="E525" s="388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4" t="s">
        <v>710</v>
      </c>
      <c r="P525" s="387"/>
      <c r="Q525" s="387"/>
      <c r="R525" s="387"/>
      <c r="S525" s="388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96">
        <v>4640242180908</v>
      </c>
      <c r="E526" s="388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12" t="s">
        <v>713</v>
      </c>
      <c r="P526" s="387"/>
      <c r="Q526" s="387"/>
      <c r="R526" s="387"/>
      <c r="S526" s="388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96">
        <v>4640242180489</v>
      </c>
      <c r="E527" s="388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22" t="s">
        <v>716</v>
      </c>
      <c r="P527" s="387"/>
      <c r="Q527" s="387"/>
      <c r="R527" s="387"/>
      <c r="S527" s="388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22"/>
      <c r="B528" s="401"/>
      <c r="C528" s="401"/>
      <c r="D528" s="401"/>
      <c r="E528" s="401"/>
      <c r="F528" s="401"/>
      <c r="G528" s="401"/>
      <c r="H528" s="401"/>
      <c r="I528" s="401"/>
      <c r="J528" s="401"/>
      <c r="K528" s="401"/>
      <c r="L528" s="401"/>
      <c r="M528" s="401"/>
      <c r="N528" s="423"/>
      <c r="O528" s="389" t="s">
        <v>70</v>
      </c>
      <c r="P528" s="390"/>
      <c r="Q528" s="390"/>
      <c r="R528" s="390"/>
      <c r="S528" s="390"/>
      <c r="T528" s="390"/>
      <c r="U528" s="39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401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23"/>
      <c r="O529" s="389" t="s">
        <v>70</v>
      </c>
      <c r="P529" s="390"/>
      <c r="Q529" s="390"/>
      <c r="R529" s="390"/>
      <c r="S529" s="390"/>
      <c r="T529" s="390"/>
      <c r="U529" s="39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403" t="s">
        <v>72</v>
      </c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1"/>
      <c r="P530" s="401"/>
      <c r="Q530" s="401"/>
      <c r="R530" s="401"/>
      <c r="S530" s="401"/>
      <c r="T530" s="401"/>
      <c r="U530" s="401"/>
      <c r="V530" s="401"/>
      <c r="W530" s="401"/>
      <c r="X530" s="401"/>
      <c r="Y530" s="40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96">
        <v>4640242180533</v>
      </c>
      <c r="E531" s="388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03" t="s">
        <v>719</v>
      </c>
      <c r="P531" s="387"/>
      <c r="Q531" s="387"/>
      <c r="R531" s="387"/>
      <c r="S531" s="388"/>
      <c r="T531" s="34"/>
      <c r="U531" s="34"/>
      <c r="V531" s="35" t="s">
        <v>66</v>
      </c>
      <c r="W531" s="380">
        <v>200</v>
      </c>
      <c r="X531" s="381">
        <f>IFERROR(IF(W531="",0,CEILING((W531/$H531),1)*$H531),"")</f>
        <v>202.79999999999998</v>
      </c>
      <c r="Y531" s="36">
        <f>IFERROR(IF(X531=0,"",ROUNDUP(X531/H531,0)*0.02175),"")</f>
        <v>0.5655</v>
      </c>
      <c r="Z531" s="56"/>
      <c r="AA531" s="57"/>
      <c r="AE531" s="64"/>
      <c r="BB531" s="362" t="s">
        <v>1</v>
      </c>
      <c r="BL531" s="64">
        <f>IFERROR(W531*I531/H531,"0")</f>
        <v>214.46153846153848</v>
      </c>
      <c r="BM531" s="64">
        <f>IFERROR(X531*I531/H531,"0")</f>
        <v>217.464</v>
      </c>
      <c r="BN531" s="64">
        <f>IFERROR(1/J531*(W531/H531),"0")</f>
        <v>0.45787545787545786</v>
      </c>
      <c r="BO531" s="64">
        <f>IFERROR(1/J531*(X531/H531),"0")</f>
        <v>0.46428571428571425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96">
        <v>4640242180106</v>
      </c>
      <c r="E532" s="388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02" t="s">
        <v>722</v>
      </c>
      <c r="P532" s="387"/>
      <c r="Q532" s="387"/>
      <c r="R532" s="387"/>
      <c r="S532" s="388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96">
        <v>4640242180540</v>
      </c>
      <c r="E533" s="388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9" t="s">
        <v>725</v>
      </c>
      <c r="P533" s="387"/>
      <c r="Q533" s="387"/>
      <c r="R533" s="387"/>
      <c r="S533" s="388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96">
        <v>4640242181233</v>
      </c>
      <c r="E534" s="388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52" t="s">
        <v>728</v>
      </c>
      <c r="P534" s="387"/>
      <c r="Q534" s="387"/>
      <c r="R534" s="387"/>
      <c r="S534" s="388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96">
        <v>4640242181226</v>
      </c>
      <c r="E535" s="388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96" t="s">
        <v>731</v>
      </c>
      <c r="P535" s="387"/>
      <c r="Q535" s="387"/>
      <c r="R535" s="387"/>
      <c r="S535" s="388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22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23"/>
      <c r="O536" s="389" t="s">
        <v>70</v>
      </c>
      <c r="P536" s="390"/>
      <c r="Q536" s="390"/>
      <c r="R536" s="390"/>
      <c r="S536" s="390"/>
      <c r="T536" s="390"/>
      <c r="U536" s="391"/>
      <c r="V536" s="37" t="s">
        <v>71</v>
      </c>
      <c r="W536" s="382">
        <f>IFERROR(W531/H531,"0")+IFERROR(W532/H532,"0")+IFERROR(W533/H533,"0")+IFERROR(W534/H534,"0")+IFERROR(W535/H535,"0")</f>
        <v>25.641025641025642</v>
      </c>
      <c r="X536" s="382">
        <f>IFERROR(X531/H531,"0")+IFERROR(X532/H532,"0")+IFERROR(X533/H533,"0")+IFERROR(X534/H534,"0")+IFERROR(X535/H535,"0")</f>
        <v>26</v>
      </c>
      <c r="Y536" s="382">
        <f>IFERROR(IF(Y531="",0,Y531),"0")+IFERROR(IF(Y532="",0,Y532),"0")+IFERROR(IF(Y533="",0,Y533),"0")+IFERROR(IF(Y534="",0,Y534),"0")+IFERROR(IF(Y535="",0,Y535),"0")</f>
        <v>0.5655</v>
      </c>
      <c r="Z536" s="383"/>
      <c r="AA536" s="383"/>
    </row>
    <row r="537" spans="1:67" x14ac:dyDescent="0.2">
      <c r="A537" s="401"/>
      <c r="B537" s="401"/>
      <c r="C537" s="401"/>
      <c r="D537" s="401"/>
      <c r="E537" s="401"/>
      <c r="F537" s="401"/>
      <c r="G537" s="401"/>
      <c r="H537" s="401"/>
      <c r="I537" s="401"/>
      <c r="J537" s="401"/>
      <c r="K537" s="401"/>
      <c r="L537" s="401"/>
      <c r="M537" s="401"/>
      <c r="N537" s="423"/>
      <c r="O537" s="389" t="s">
        <v>70</v>
      </c>
      <c r="P537" s="390"/>
      <c r="Q537" s="390"/>
      <c r="R537" s="390"/>
      <c r="S537" s="390"/>
      <c r="T537" s="390"/>
      <c r="U537" s="391"/>
      <c r="V537" s="37" t="s">
        <v>66</v>
      </c>
      <c r="W537" s="382">
        <f>IFERROR(SUM(W531:W535),"0")</f>
        <v>200</v>
      </c>
      <c r="X537" s="382">
        <f>IFERROR(SUM(X531:X535),"0")</f>
        <v>202.79999999999998</v>
      </c>
      <c r="Y537" s="37"/>
      <c r="Z537" s="383"/>
      <c r="AA537" s="383"/>
    </row>
    <row r="538" spans="1:67" ht="14.25" hidden="1" customHeight="1" x14ac:dyDescent="0.25">
      <c r="A538" s="403" t="s">
        <v>206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96">
        <v>4640242180120</v>
      </c>
      <c r="E539" s="388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7" t="s">
        <v>734</v>
      </c>
      <c r="P539" s="387"/>
      <c r="Q539" s="387"/>
      <c r="R539" s="387"/>
      <c r="S539" s="388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96">
        <v>4640242180120</v>
      </c>
      <c r="E540" s="388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36" t="s">
        <v>736</v>
      </c>
      <c r="P540" s="387"/>
      <c r="Q540" s="387"/>
      <c r="R540" s="387"/>
      <c r="S540" s="388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96">
        <v>4640242180137</v>
      </c>
      <c r="E541" s="388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0" t="s">
        <v>739</v>
      </c>
      <c r="P541" s="387"/>
      <c r="Q541" s="387"/>
      <c r="R541" s="387"/>
      <c r="S541" s="388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96">
        <v>4640242180137</v>
      </c>
      <c r="E542" s="388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72" t="s">
        <v>741</v>
      </c>
      <c r="P542" s="387"/>
      <c r="Q542" s="387"/>
      <c r="R542" s="387"/>
      <c r="S542" s="388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22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23"/>
      <c r="O543" s="389" t="s">
        <v>70</v>
      </c>
      <c r="P543" s="390"/>
      <c r="Q543" s="390"/>
      <c r="R543" s="390"/>
      <c r="S543" s="390"/>
      <c r="T543" s="390"/>
      <c r="U543" s="39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401"/>
      <c r="B544" s="401"/>
      <c r="C544" s="401"/>
      <c r="D544" s="401"/>
      <c r="E544" s="401"/>
      <c r="F544" s="401"/>
      <c r="G544" s="401"/>
      <c r="H544" s="401"/>
      <c r="I544" s="401"/>
      <c r="J544" s="401"/>
      <c r="K544" s="401"/>
      <c r="L544" s="401"/>
      <c r="M544" s="401"/>
      <c r="N544" s="423"/>
      <c r="O544" s="389" t="s">
        <v>70</v>
      </c>
      <c r="P544" s="390"/>
      <c r="Q544" s="390"/>
      <c r="R544" s="390"/>
      <c r="S544" s="390"/>
      <c r="T544" s="390"/>
      <c r="U544" s="39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57"/>
      <c r="B545" s="401"/>
      <c r="C545" s="401"/>
      <c r="D545" s="401"/>
      <c r="E545" s="401"/>
      <c r="F545" s="401"/>
      <c r="G545" s="401"/>
      <c r="H545" s="401"/>
      <c r="I545" s="401"/>
      <c r="J545" s="401"/>
      <c r="K545" s="401"/>
      <c r="L545" s="401"/>
      <c r="M545" s="401"/>
      <c r="N545" s="458"/>
      <c r="O545" s="404" t="s">
        <v>742</v>
      </c>
      <c r="P545" s="405"/>
      <c r="Q545" s="405"/>
      <c r="R545" s="405"/>
      <c r="S545" s="405"/>
      <c r="T545" s="405"/>
      <c r="U545" s="406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16296.5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16443.679999999997</v>
      </c>
      <c r="Y545" s="37"/>
      <c r="Z545" s="383"/>
      <c r="AA545" s="383"/>
    </row>
    <row r="546" spans="1:30" x14ac:dyDescent="0.2">
      <c r="A546" s="401"/>
      <c r="B546" s="401"/>
      <c r="C546" s="401"/>
      <c r="D546" s="401"/>
      <c r="E546" s="401"/>
      <c r="F546" s="401"/>
      <c r="G546" s="401"/>
      <c r="H546" s="401"/>
      <c r="I546" s="401"/>
      <c r="J546" s="401"/>
      <c r="K546" s="401"/>
      <c r="L546" s="401"/>
      <c r="M546" s="401"/>
      <c r="N546" s="458"/>
      <c r="O546" s="404" t="s">
        <v>743</v>
      </c>
      <c r="P546" s="405"/>
      <c r="Q546" s="405"/>
      <c r="R546" s="405"/>
      <c r="S546" s="405"/>
      <c r="T546" s="405"/>
      <c r="U546" s="406"/>
      <c r="V546" s="37" t="s">
        <v>66</v>
      </c>
      <c r="W546" s="382">
        <f>IFERROR(SUM(BL22:BL542),"0")</f>
        <v>17649.219544218231</v>
      </c>
      <c r="X546" s="382">
        <f>IFERROR(SUM(BM22:BM542),"0")</f>
        <v>17805.887999999999</v>
      </c>
      <c r="Y546" s="37"/>
      <c r="Z546" s="383"/>
      <c r="AA546" s="383"/>
    </row>
    <row r="547" spans="1:30" x14ac:dyDescent="0.2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58"/>
      <c r="O547" s="404" t="s">
        <v>744</v>
      </c>
      <c r="P547" s="405"/>
      <c r="Q547" s="405"/>
      <c r="R547" s="405"/>
      <c r="S547" s="405"/>
      <c r="T547" s="405"/>
      <c r="U547" s="406"/>
      <c r="V547" s="37" t="s">
        <v>745</v>
      </c>
      <c r="W547" s="38">
        <f>ROUNDUP(SUM(BN22:BN542),0)</f>
        <v>37</v>
      </c>
      <c r="X547" s="38">
        <f>ROUNDUP(SUM(BO22:BO542),0)</f>
        <v>37</v>
      </c>
      <c r="Y547" s="37"/>
      <c r="Z547" s="383"/>
      <c r="AA547" s="383"/>
    </row>
    <row r="548" spans="1:30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58"/>
      <c r="O548" s="404" t="s">
        <v>746</v>
      </c>
      <c r="P548" s="405"/>
      <c r="Q548" s="405"/>
      <c r="R548" s="405"/>
      <c r="S548" s="405"/>
      <c r="T548" s="405"/>
      <c r="U548" s="406"/>
      <c r="V548" s="37" t="s">
        <v>66</v>
      </c>
      <c r="W548" s="382">
        <f>GrossWeightTotal+PalletQtyTotal*25</f>
        <v>18574.219544218231</v>
      </c>
      <c r="X548" s="382">
        <f>GrossWeightTotalR+PalletQtyTotalR*25</f>
        <v>18730.887999999999</v>
      </c>
      <c r="Y548" s="37"/>
      <c r="Z548" s="383"/>
      <c r="AA548" s="383"/>
    </row>
    <row r="549" spans="1:30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58"/>
      <c r="O549" s="404" t="s">
        <v>747</v>
      </c>
      <c r="P549" s="405"/>
      <c r="Q549" s="405"/>
      <c r="R549" s="405"/>
      <c r="S549" s="405"/>
      <c r="T549" s="405"/>
      <c r="U549" s="406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5001.7604525104525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5030</v>
      </c>
      <c r="Y549" s="37"/>
      <c r="Z549" s="383"/>
      <c r="AA549" s="383"/>
    </row>
    <row r="550" spans="1:30" ht="14.25" hidden="1" customHeight="1" x14ac:dyDescent="0.2">
      <c r="A550" s="401"/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58"/>
      <c r="O550" s="404" t="s">
        <v>748</v>
      </c>
      <c r="P550" s="405"/>
      <c r="Q550" s="405"/>
      <c r="R550" s="405"/>
      <c r="S550" s="405"/>
      <c r="T550" s="405"/>
      <c r="U550" s="406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43.024680000000011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384" t="s">
        <v>98</v>
      </c>
      <c r="D552" s="461"/>
      <c r="E552" s="461"/>
      <c r="F552" s="462"/>
      <c r="G552" s="384" t="s">
        <v>229</v>
      </c>
      <c r="H552" s="461"/>
      <c r="I552" s="461"/>
      <c r="J552" s="461"/>
      <c r="K552" s="461"/>
      <c r="L552" s="461"/>
      <c r="M552" s="461"/>
      <c r="N552" s="461"/>
      <c r="O552" s="461"/>
      <c r="P552" s="462"/>
      <c r="Q552" s="384" t="s">
        <v>461</v>
      </c>
      <c r="R552" s="462"/>
      <c r="S552" s="384" t="s">
        <v>522</v>
      </c>
      <c r="T552" s="461"/>
      <c r="U552" s="461"/>
      <c r="V552" s="462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407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2"/>
      <c r="L553" s="384" t="s">
        <v>356</v>
      </c>
      <c r="M553" s="372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2"/>
    </row>
    <row r="554" spans="1:30" ht="13.5" customHeight="1" thickBot="1" x14ac:dyDescent="0.25">
      <c r="A554" s="408"/>
      <c r="B554" s="385"/>
      <c r="C554" s="385"/>
      <c r="D554" s="385"/>
      <c r="E554" s="385"/>
      <c r="F554" s="385"/>
      <c r="G554" s="385"/>
      <c r="H554" s="385"/>
      <c r="I554" s="385"/>
      <c r="J554" s="385"/>
      <c r="K554" s="372"/>
      <c r="L554" s="385"/>
      <c r="M554" s="372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178.20000000000002</v>
      </c>
      <c r="D555" s="46">
        <f>IFERROR(X57*1,"0")+IFERROR(X58*1,"0")+IFERROR(X59*1,"0")+IFERROR(X60*1,"0")</f>
        <v>900.90000000000009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3785.36</v>
      </c>
      <c r="F555" s="46">
        <f>IFERROR(X134*1,"0")+IFERROR(X135*1,"0")+IFERROR(X136*1,"0")+IFERROR(X137*1,"0")+IFERROR(X138*1,"0")</f>
        <v>1326.6000000000001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556.5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2986.8</v>
      </c>
      <c r="J555" s="46">
        <f>IFERROR(X214*1,"0")+IFERROR(X215*1,"0")+IFERROR(X216*1,"0")+IFERROR(X217*1,"0")+IFERROR(X218*1,"0")+IFERROR(X219*1,"0")+IFERROR(X223*1,"0")+IFERROR(X224*1,"0")</f>
        <v>71.400000000000006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414.65999999999997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414.65999999999997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2612.4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1164.5999999999999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60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319.44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234.9</v>
      </c>
      <c r="U555" s="46">
        <f>IFERROR(X448*1,"0")+IFERROR(X449*1,"0")+IFERROR(X450*1,"0")</f>
        <v>112.8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994.31999999999994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226.79999999999998</v>
      </c>
      <c r="AA555" s="52"/>
      <c r="AD555" s="372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214,50"/>
        <filter val="1 224,00"/>
        <filter val="1 243,33"/>
        <filter val="1 324,00"/>
        <filter val="1 396,50"/>
        <filter val="1,67"/>
        <filter val="100,00"/>
        <filter val="104,00"/>
        <filter val="109,00"/>
        <filter val="11,00"/>
        <filter val="110,23"/>
        <filter val="112,00"/>
        <filter val="12,00"/>
        <filter val="120,00"/>
        <filter val="122,50"/>
        <filter val="129,62"/>
        <filter val="13,33"/>
        <filter val="130,00"/>
        <filter val="137,20"/>
        <filter val="16 296,50"/>
        <filter val="160,00"/>
        <filter val="160,78"/>
        <filter val="162,99"/>
        <filter val="17 649,22"/>
        <filter val="17,00"/>
        <filter val="170,00"/>
        <filter val="175,00"/>
        <filter val="18 574,22"/>
        <filter val="18,94"/>
        <filter val="192,50"/>
        <filter val="2 151,00"/>
        <filter val="2 441,60"/>
        <filter val="2 611,00"/>
        <filter val="2 933,50"/>
        <filter val="20,00"/>
        <filter val="200,00"/>
        <filter val="228,90"/>
        <filter val="24,00"/>
        <filter val="240,00"/>
        <filter val="247,62"/>
        <filter val="25,00"/>
        <filter val="25,64"/>
        <filter val="250,00"/>
        <filter val="274,50"/>
        <filter val="28,00"/>
        <filter val="280,00"/>
        <filter val="29,76"/>
        <filter val="294,30"/>
        <filter val="295,20"/>
        <filter val="30,00"/>
        <filter val="300,00"/>
        <filter val="32,00"/>
        <filter val="320,00"/>
        <filter val="33,00"/>
        <filter val="33,33"/>
        <filter val="330,00"/>
        <filter val="338,00"/>
        <filter val="36,67"/>
        <filter val="37"/>
        <filter val="39,60"/>
        <filter val="4,17"/>
        <filter val="40,00"/>
        <filter val="40,74"/>
        <filter val="41,58"/>
        <filter val="465,24"/>
        <filter val="48,00"/>
        <filter val="488,00"/>
        <filter val="5 001,76"/>
        <filter val="5,00"/>
        <filter val="50,00"/>
        <filter val="500,00"/>
        <filter val="510,20"/>
        <filter val="540,00"/>
        <filter val="550,00"/>
        <filter val="56,00"/>
        <filter val="560,00"/>
        <filter val="588,80"/>
        <filter val="59,26"/>
        <filter val="598,50"/>
        <filter val="6,00"/>
        <filter val="6,41"/>
        <filter val="60,00"/>
        <filter val="600,00"/>
        <filter val="635,92"/>
        <filter val="70,00"/>
        <filter val="72,60"/>
        <filter val="73,33"/>
        <filter val="75,90"/>
        <filter val="76,14"/>
        <filter val="76,21"/>
        <filter val="78,00"/>
        <filter val="80,00"/>
        <filter val="83,33"/>
        <filter val="88,00"/>
        <filter val="898,50"/>
        <filter val="90,00"/>
        <filter val="93,33"/>
        <filter val="993,20"/>
      </filters>
    </filterColumn>
  </autoFilter>
  <mergeCells count="995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27:S27"/>
    <mergeCell ref="O54:U54"/>
    <mergeCell ref="D74:E74"/>
    <mergeCell ref="D68:E68"/>
    <mergeCell ref="O35:U35"/>
    <mergeCell ref="D241:E241"/>
    <mergeCell ref="D508:E508"/>
    <mergeCell ref="D76:E76"/>
    <mergeCell ref="O403:U403"/>
    <mergeCell ref="O299:S299"/>
    <mergeCell ref="O274:S274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7" spans="2:8" x14ac:dyDescent="0.2">
      <c r="B7" s="47" t="s">
        <v>757</v>
      </c>
      <c r="C7" s="47" t="s">
        <v>758</v>
      </c>
      <c r="D7" s="47" t="s">
        <v>759</v>
      </c>
      <c r="E7" s="47"/>
    </row>
    <row r="9" spans="2:8" x14ac:dyDescent="0.2">
      <c r="B9" s="47" t="s">
        <v>760</v>
      </c>
      <c r="C9" s="47" t="s">
        <v>755</v>
      </c>
      <c r="D9" s="47"/>
      <c r="E9" s="47"/>
    </row>
    <row r="11" spans="2:8" x14ac:dyDescent="0.2">
      <c r="B11" s="47" t="s">
        <v>760</v>
      </c>
      <c r="C11" s="47" t="s">
        <v>758</v>
      </c>
      <c r="D11" s="47"/>
      <c r="E11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  <row r="21" spans="2:5" x14ac:dyDescent="0.2">
      <c r="B21" s="47" t="s">
        <v>769</v>
      </c>
      <c r="C21" s="47"/>
      <c r="D21" s="47"/>
      <c r="E21" s="47"/>
    </row>
    <row r="22" spans="2:5" x14ac:dyDescent="0.2">
      <c r="B22" s="47" t="s">
        <v>770</v>
      </c>
      <c r="C22" s="47"/>
      <c r="D22" s="47"/>
      <c r="E22" s="47"/>
    </row>
    <row r="23" spans="2:5" x14ac:dyDescent="0.2">
      <c r="B23" s="47" t="s">
        <v>771</v>
      </c>
      <c r="C23" s="47"/>
      <c r="D23" s="47"/>
      <c r="E23" s="47"/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2024-06-05T11:36:54Z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