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3EBBC4-F345-4F45-85B4-AAA7DE1E7C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W543" i="1"/>
  <c r="BN542" i="1"/>
  <c r="BL542" i="1"/>
  <c r="X542" i="1"/>
  <c r="BO542" i="1" s="1"/>
  <c r="BN541" i="1"/>
  <c r="BL541" i="1"/>
  <c r="X541" i="1"/>
  <c r="BM541" i="1" s="1"/>
  <c r="BN540" i="1"/>
  <c r="BL540" i="1"/>
  <c r="X540" i="1"/>
  <c r="BO540" i="1" s="1"/>
  <c r="BN539" i="1"/>
  <c r="BL539" i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O527" i="1" s="1"/>
  <c r="BN526" i="1"/>
  <c r="BL526" i="1"/>
  <c r="X526" i="1"/>
  <c r="BM526" i="1" s="1"/>
  <c r="BN525" i="1"/>
  <c r="BL525" i="1"/>
  <c r="X525" i="1"/>
  <c r="BO525" i="1" s="1"/>
  <c r="BN524" i="1"/>
  <c r="BL524" i="1"/>
  <c r="X524" i="1"/>
  <c r="BM524" i="1" s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O517" i="1" s="1"/>
  <c r="BN516" i="1"/>
  <c r="BL516" i="1"/>
  <c r="X516" i="1"/>
  <c r="BN515" i="1"/>
  <c r="BL515" i="1"/>
  <c r="X515" i="1"/>
  <c r="BO515" i="1" s="1"/>
  <c r="BN514" i="1"/>
  <c r="BL514" i="1"/>
  <c r="Y514" i="1"/>
  <c r="X514" i="1"/>
  <c r="W512" i="1"/>
  <c r="W511" i="1"/>
  <c r="BN510" i="1"/>
  <c r="BL510" i="1"/>
  <c r="X510" i="1"/>
  <c r="BM510" i="1" s="1"/>
  <c r="BN509" i="1"/>
  <c r="BL509" i="1"/>
  <c r="X509" i="1"/>
  <c r="BN508" i="1"/>
  <c r="BL508" i="1"/>
  <c r="X508" i="1"/>
  <c r="BM508" i="1" s="1"/>
  <c r="BN507" i="1"/>
  <c r="BL507" i="1"/>
  <c r="X507" i="1"/>
  <c r="BN506" i="1"/>
  <c r="BL506" i="1"/>
  <c r="X506" i="1"/>
  <c r="BM506" i="1" s="1"/>
  <c r="BN505" i="1"/>
  <c r="BL505" i="1"/>
  <c r="X505" i="1"/>
  <c r="BN504" i="1"/>
  <c r="BL504" i="1"/>
  <c r="X504" i="1"/>
  <c r="BM504" i="1" s="1"/>
  <c r="BO503" i="1"/>
  <c r="BN503" i="1"/>
  <c r="BM503" i="1"/>
  <c r="BL503" i="1"/>
  <c r="Y503" i="1"/>
  <c r="X503" i="1"/>
  <c r="BN502" i="1"/>
  <c r="BL502" i="1"/>
  <c r="X502" i="1"/>
  <c r="W498" i="1"/>
  <c r="W497" i="1"/>
  <c r="BN496" i="1"/>
  <c r="BL496" i="1"/>
  <c r="X496" i="1"/>
  <c r="X498" i="1" s="1"/>
  <c r="O496" i="1"/>
  <c r="W494" i="1"/>
  <c r="W493" i="1"/>
  <c r="BN492" i="1"/>
  <c r="BL492" i="1"/>
  <c r="X492" i="1"/>
  <c r="BO492" i="1" s="1"/>
  <c r="O492" i="1"/>
  <c r="BN491" i="1"/>
  <c r="BL491" i="1"/>
  <c r="X491" i="1"/>
  <c r="O491" i="1"/>
  <c r="BO490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Y485" i="1"/>
  <c r="X485" i="1"/>
  <c r="BM485" i="1" s="1"/>
  <c r="O485" i="1"/>
  <c r="BN484" i="1"/>
  <c r="BL484" i="1"/>
  <c r="X484" i="1"/>
  <c r="BO484" i="1" s="1"/>
  <c r="O484" i="1"/>
  <c r="BN483" i="1"/>
  <c r="BL483" i="1"/>
  <c r="X483" i="1"/>
  <c r="BO483" i="1" s="1"/>
  <c r="O483" i="1"/>
  <c r="BN482" i="1"/>
  <c r="BL482" i="1"/>
  <c r="X482" i="1"/>
  <c r="O482" i="1"/>
  <c r="BN481" i="1"/>
  <c r="BL481" i="1"/>
  <c r="Y481" i="1"/>
  <c r="X481" i="1"/>
  <c r="BM481" i="1" s="1"/>
  <c r="O481" i="1"/>
  <c r="W479" i="1"/>
  <c r="W478" i="1"/>
  <c r="BN477" i="1"/>
  <c r="BL477" i="1"/>
  <c r="X477" i="1"/>
  <c r="O477" i="1"/>
  <c r="BN476" i="1"/>
  <c r="BL476" i="1"/>
  <c r="X476" i="1"/>
  <c r="X478" i="1" s="1"/>
  <c r="O476" i="1"/>
  <c r="W474" i="1"/>
  <c r="W473" i="1"/>
  <c r="BN472" i="1"/>
  <c r="BL472" i="1"/>
  <c r="X472" i="1"/>
  <c r="BO472" i="1" s="1"/>
  <c r="O472" i="1"/>
  <c r="BN471" i="1"/>
  <c r="BL471" i="1"/>
  <c r="X471" i="1"/>
  <c r="BO471" i="1" s="1"/>
  <c r="O471" i="1"/>
  <c r="BN470" i="1"/>
  <c r="BL470" i="1"/>
  <c r="X470" i="1"/>
  <c r="O470" i="1"/>
  <c r="BO469" i="1"/>
  <c r="BN469" i="1"/>
  <c r="BL469" i="1"/>
  <c r="X469" i="1"/>
  <c r="O469" i="1"/>
  <c r="BN468" i="1"/>
  <c r="BL468" i="1"/>
  <c r="X468" i="1"/>
  <c r="BO468" i="1" s="1"/>
  <c r="O468" i="1"/>
  <c r="BN467" i="1"/>
  <c r="BL467" i="1"/>
  <c r="X467" i="1"/>
  <c r="BO467" i="1" s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BO464" i="1" s="1"/>
  <c r="O464" i="1"/>
  <c r="BN463" i="1"/>
  <c r="BL463" i="1"/>
  <c r="X463" i="1"/>
  <c r="BO463" i="1" s="1"/>
  <c r="O463" i="1"/>
  <c r="BN462" i="1"/>
  <c r="BL462" i="1"/>
  <c r="X462" i="1"/>
  <c r="O462" i="1"/>
  <c r="BN461" i="1"/>
  <c r="BL461" i="1"/>
  <c r="X461" i="1"/>
  <c r="BO461" i="1" s="1"/>
  <c r="O461" i="1"/>
  <c r="X457" i="1"/>
  <c r="W457" i="1"/>
  <c r="W456" i="1"/>
  <c r="BN455" i="1"/>
  <c r="BL455" i="1"/>
  <c r="X455" i="1"/>
  <c r="O455" i="1"/>
  <c r="W452" i="1"/>
  <c r="W451" i="1"/>
  <c r="BN450" i="1"/>
  <c r="BL450" i="1"/>
  <c r="Y450" i="1"/>
  <c r="X450" i="1"/>
  <c r="BM450" i="1" s="1"/>
  <c r="O450" i="1"/>
  <c r="BN449" i="1"/>
  <c r="BL449" i="1"/>
  <c r="X449" i="1"/>
  <c r="BO449" i="1" s="1"/>
  <c r="O449" i="1"/>
  <c r="BN448" i="1"/>
  <c r="BL448" i="1"/>
  <c r="X448" i="1"/>
  <c r="X451" i="1" s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BO439" i="1" s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L433" i="1"/>
  <c r="X433" i="1"/>
  <c r="O433" i="1"/>
  <c r="BN432" i="1"/>
  <c r="BL432" i="1"/>
  <c r="X432" i="1"/>
  <c r="BO432" i="1" s="1"/>
  <c r="O432" i="1"/>
  <c r="BN431" i="1"/>
  <c r="BL431" i="1"/>
  <c r="X431" i="1"/>
  <c r="BO431" i="1" s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BO424" i="1" s="1"/>
  <c r="O424" i="1"/>
  <c r="BN423" i="1"/>
  <c r="BL423" i="1"/>
  <c r="X423" i="1"/>
  <c r="O423" i="1"/>
  <c r="W420" i="1"/>
  <c r="W419" i="1"/>
  <c r="BN418" i="1"/>
  <c r="BL418" i="1"/>
  <c r="X418" i="1"/>
  <c r="BO418" i="1" s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Y412" i="1"/>
  <c r="Y413" i="1" s="1"/>
  <c r="X412" i="1"/>
  <c r="X413" i="1" s="1"/>
  <c r="O412" i="1"/>
  <c r="W410" i="1"/>
  <c r="W409" i="1"/>
  <c r="BN408" i="1"/>
  <c r="BL408" i="1"/>
  <c r="X408" i="1"/>
  <c r="O408" i="1"/>
  <c r="BN407" i="1"/>
  <c r="BL407" i="1"/>
  <c r="X407" i="1"/>
  <c r="BO407" i="1" s="1"/>
  <c r="O407" i="1"/>
  <c r="BN406" i="1"/>
  <c r="BL406" i="1"/>
  <c r="X406" i="1"/>
  <c r="X409" i="1" s="1"/>
  <c r="O406" i="1"/>
  <c r="W404" i="1"/>
  <c r="W403" i="1"/>
  <c r="BN402" i="1"/>
  <c r="BL402" i="1"/>
  <c r="X402" i="1"/>
  <c r="BO402" i="1" s="1"/>
  <c r="O402" i="1"/>
  <c r="BN401" i="1"/>
  <c r="BL401" i="1"/>
  <c r="X401" i="1"/>
  <c r="O401" i="1"/>
  <c r="BO400" i="1"/>
  <c r="BN400" i="1"/>
  <c r="BL400" i="1"/>
  <c r="X400" i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Y392" i="1"/>
  <c r="X392" i="1"/>
  <c r="BM392" i="1" s="1"/>
  <c r="O392" i="1"/>
  <c r="BN391" i="1"/>
  <c r="BL391" i="1"/>
  <c r="X391" i="1"/>
  <c r="O391" i="1"/>
  <c r="BN390" i="1"/>
  <c r="BL390" i="1"/>
  <c r="X390" i="1"/>
  <c r="BO390" i="1" s="1"/>
  <c r="O390" i="1"/>
  <c r="W388" i="1"/>
  <c r="W387" i="1"/>
  <c r="BN386" i="1"/>
  <c r="BL386" i="1"/>
  <c r="X386" i="1"/>
  <c r="BO386" i="1" s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BM374" i="1" s="1"/>
  <c r="O374" i="1"/>
  <c r="BN373" i="1"/>
  <c r="BL373" i="1"/>
  <c r="X373" i="1"/>
  <c r="BO373" i="1" s="1"/>
  <c r="O373" i="1"/>
  <c r="BN372" i="1"/>
  <c r="BL372" i="1"/>
  <c r="X372" i="1"/>
  <c r="O372" i="1"/>
  <c r="W370" i="1"/>
  <c r="W369" i="1"/>
  <c r="BN368" i="1"/>
  <c r="BL368" i="1"/>
  <c r="X368" i="1"/>
  <c r="BM368" i="1" s="1"/>
  <c r="O368" i="1"/>
  <c r="BN367" i="1"/>
  <c r="BL367" i="1"/>
  <c r="X367" i="1"/>
  <c r="O367" i="1"/>
  <c r="W365" i="1"/>
  <c r="W364" i="1"/>
  <c r="BN363" i="1"/>
  <c r="BL363" i="1"/>
  <c r="X363" i="1"/>
  <c r="BO363" i="1" s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N360" i="1"/>
  <c r="BL360" i="1"/>
  <c r="X360" i="1"/>
  <c r="BO360" i="1" s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BO350" i="1" s="1"/>
  <c r="O350" i="1"/>
  <c r="BN349" i="1"/>
  <c r="BL349" i="1"/>
  <c r="X349" i="1"/>
  <c r="BN348" i="1"/>
  <c r="BL348" i="1"/>
  <c r="X348" i="1"/>
  <c r="BO348" i="1" s="1"/>
  <c r="O348" i="1"/>
  <c r="W346" i="1"/>
  <c r="W345" i="1"/>
  <c r="BN344" i="1"/>
  <c r="BL344" i="1"/>
  <c r="X344" i="1"/>
  <c r="BO344" i="1" s="1"/>
  <c r="O344" i="1"/>
  <c r="BN343" i="1"/>
  <c r="BL343" i="1"/>
  <c r="X343" i="1"/>
  <c r="BO343" i="1" s="1"/>
  <c r="O343" i="1"/>
  <c r="BN342" i="1"/>
  <c r="BL342" i="1"/>
  <c r="X342" i="1"/>
  <c r="O342" i="1"/>
  <c r="BN341" i="1"/>
  <c r="BL341" i="1"/>
  <c r="Y341" i="1"/>
  <c r="X341" i="1"/>
  <c r="O341" i="1"/>
  <c r="W339" i="1"/>
  <c r="W338" i="1"/>
  <c r="BN337" i="1"/>
  <c r="BL337" i="1"/>
  <c r="X337" i="1"/>
  <c r="O337" i="1"/>
  <c r="BN336" i="1"/>
  <c r="BL336" i="1"/>
  <c r="X336" i="1"/>
  <c r="BO336" i="1" s="1"/>
  <c r="BN335" i="1"/>
  <c r="BL335" i="1"/>
  <c r="X335" i="1"/>
  <c r="O335" i="1"/>
  <c r="BN334" i="1"/>
  <c r="BL334" i="1"/>
  <c r="Y334" i="1"/>
  <c r="X334" i="1"/>
  <c r="BM334" i="1" s="1"/>
  <c r="BN333" i="1"/>
  <c r="BL333" i="1"/>
  <c r="X333" i="1"/>
  <c r="BO333" i="1" s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BO330" i="1" s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N313" i="1"/>
  <c r="BL313" i="1"/>
  <c r="X313" i="1"/>
  <c r="X316" i="1" s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BO304" i="1" s="1"/>
  <c r="O304" i="1"/>
  <c r="BN303" i="1"/>
  <c r="BL303" i="1"/>
  <c r="X303" i="1"/>
  <c r="X305" i="1" s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BO296" i="1" s="1"/>
  <c r="O296" i="1"/>
  <c r="BN295" i="1"/>
  <c r="BL295" i="1"/>
  <c r="X295" i="1"/>
  <c r="BO295" i="1" s="1"/>
  <c r="O295" i="1"/>
  <c r="BN294" i="1"/>
  <c r="BL294" i="1"/>
  <c r="X294" i="1"/>
  <c r="O294" i="1"/>
  <c r="BO293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BO287" i="1" s="1"/>
  <c r="O287" i="1"/>
  <c r="BN286" i="1"/>
  <c r="BL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BO280" i="1" s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O274" i="1"/>
  <c r="W272" i="1"/>
  <c r="W271" i="1"/>
  <c r="BO270" i="1"/>
  <c r="BN270" i="1"/>
  <c r="BL270" i="1"/>
  <c r="X270" i="1"/>
  <c r="O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W260" i="1"/>
  <c r="W259" i="1"/>
  <c r="BN258" i="1"/>
  <c r="BL258" i="1"/>
  <c r="X258" i="1"/>
  <c r="O258" i="1"/>
  <c r="BN257" i="1"/>
  <c r="BL257" i="1"/>
  <c r="X257" i="1"/>
  <c r="O257" i="1"/>
  <c r="BN256" i="1"/>
  <c r="BL256" i="1"/>
  <c r="X256" i="1"/>
  <c r="BM256" i="1" s="1"/>
  <c r="O256" i="1"/>
  <c r="BN255" i="1"/>
  <c r="BL255" i="1"/>
  <c r="X255" i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BM240" i="1" s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O234" i="1"/>
  <c r="BN233" i="1"/>
  <c r="BL233" i="1"/>
  <c r="X233" i="1"/>
  <c r="BM233" i="1" s="1"/>
  <c r="O233" i="1"/>
  <c r="BN232" i="1"/>
  <c r="BL232" i="1"/>
  <c r="X232" i="1"/>
  <c r="BM232" i="1" s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BM229" i="1" s="1"/>
  <c r="O229" i="1"/>
  <c r="W226" i="1"/>
  <c r="W225" i="1"/>
  <c r="BN224" i="1"/>
  <c r="BL224" i="1"/>
  <c r="X224" i="1"/>
  <c r="BM224" i="1" s="1"/>
  <c r="O224" i="1"/>
  <c r="BN223" i="1"/>
  <c r="BL223" i="1"/>
  <c r="X223" i="1"/>
  <c r="BO223" i="1" s="1"/>
  <c r="O223" i="1"/>
  <c r="W221" i="1"/>
  <c r="W220" i="1"/>
  <c r="BN219" i="1"/>
  <c r="BL219" i="1"/>
  <c r="X219" i="1"/>
  <c r="BM219" i="1" s="1"/>
  <c r="O219" i="1"/>
  <c r="BN218" i="1"/>
  <c r="BL218" i="1"/>
  <c r="X218" i="1"/>
  <c r="BM218" i="1" s="1"/>
  <c r="O218" i="1"/>
  <c r="BN217" i="1"/>
  <c r="BL217" i="1"/>
  <c r="X217" i="1"/>
  <c r="BO217" i="1" s="1"/>
  <c r="O217" i="1"/>
  <c r="BN216" i="1"/>
  <c r="BL216" i="1"/>
  <c r="X216" i="1"/>
  <c r="BM216" i="1" s="1"/>
  <c r="O216" i="1"/>
  <c r="BO215" i="1"/>
  <c r="BN215" i="1"/>
  <c r="BM215" i="1"/>
  <c r="BL215" i="1"/>
  <c r="Y215" i="1"/>
  <c r="X215" i="1"/>
  <c r="O215" i="1"/>
  <c r="BN214" i="1"/>
  <c r="BL214" i="1"/>
  <c r="X214" i="1"/>
  <c r="BM214" i="1" s="1"/>
  <c r="O214" i="1"/>
  <c r="W211" i="1"/>
  <c r="W210" i="1"/>
  <c r="BN209" i="1"/>
  <c r="BL209" i="1"/>
  <c r="X209" i="1"/>
  <c r="BO209" i="1" s="1"/>
  <c r="BN208" i="1"/>
  <c r="BL208" i="1"/>
  <c r="X208" i="1"/>
  <c r="BM208" i="1" s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M205" i="1" s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O199" i="1" s="1"/>
  <c r="BN198" i="1"/>
  <c r="BL198" i="1"/>
  <c r="X198" i="1"/>
  <c r="BM198" i="1" s="1"/>
  <c r="O198" i="1"/>
  <c r="BN197" i="1"/>
  <c r="BL197" i="1"/>
  <c r="X197" i="1"/>
  <c r="BN196" i="1"/>
  <c r="BL196" i="1"/>
  <c r="X196" i="1"/>
  <c r="O196" i="1"/>
  <c r="BN195" i="1"/>
  <c r="BL195" i="1"/>
  <c r="X195" i="1"/>
  <c r="BM195" i="1" s="1"/>
  <c r="BN194" i="1"/>
  <c r="BL194" i="1"/>
  <c r="X194" i="1"/>
  <c r="BO194" i="1" s="1"/>
  <c r="O194" i="1"/>
  <c r="BN193" i="1"/>
  <c r="BL193" i="1"/>
  <c r="X193" i="1"/>
  <c r="O193" i="1"/>
  <c r="BN192" i="1"/>
  <c r="BL192" i="1"/>
  <c r="X192" i="1"/>
  <c r="BM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M188" i="1" s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M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M182" i="1" s="1"/>
  <c r="O182" i="1"/>
  <c r="BN181" i="1"/>
  <c r="BL181" i="1"/>
  <c r="X181" i="1"/>
  <c r="O181" i="1"/>
  <c r="W179" i="1"/>
  <c r="W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79" i="1" s="1"/>
  <c r="O174" i="1"/>
  <c r="W172" i="1"/>
  <c r="W171" i="1"/>
  <c r="BN170" i="1"/>
  <c r="BL170" i="1"/>
  <c r="X170" i="1"/>
  <c r="BM170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M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M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O145" i="1"/>
  <c r="BN144" i="1"/>
  <c r="BL144" i="1"/>
  <c r="X144" i="1"/>
  <c r="O144" i="1"/>
  <c r="W140" i="1"/>
  <c r="W139" i="1"/>
  <c r="BN138" i="1"/>
  <c r="BL138" i="1"/>
  <c r="X138" i="1"/>
  <c r="O138" i="1"/>
  <c r="BN137" i="1"/>
  <c r="BL137" i="1"/>
  <c r="X137" i="1"/>
  <c r="BO137" i="1" s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W131" i="1"/>
  <c r="W130" i="1"/>
  <c r="BN129" i="1"/>
  <c r="BL129" i="1"/>
  <c r="X129" i="1"/>
  <c r="O129" i="1"/>
  <c r="BN128" i="1"/>
  <c r="BL128" i="1"/>
  <c r="X128" i="1"/>
  <c r="BO128" i="1" s="1"/>
  <c r="O128" i="1"/>
  <c r="BN127" i="1"/>
  <c r="BL127" i="1"/>
  <c r="X127" i="1"/>
  <c r="O127" i="1"/>
  <c r="BN126" i="1"/>
  <c r="BL126" i="1"/>
  <c r="X126" i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X131" i="1" s="1"/>
  <c r="O123" i="1"/>
  <c r="W121" i="1"/>
  <c r="W120" i="1"/>
  <c r="BN119" i="1"/>
  <c r="BL119" i="1"/>
  <c r="X119" i="1"/>
  <c r="O119" i="1"/>
  <c r="BO118" i="1"/>
  <c r="BN118" i="1"/>
  <c r="BM118" i="1"/>
  <c r="BL118" i="1"/>
  <c r="Y118" i="1"/>
  <c r="X118" i="1"/>
  <c r="O118" i="1"/>
  <c r="BN117" i="1"/>
  <c r="BL117" i="1"/>
  <c r="X117" i="1"/>
  <c r="O117" i="1"/>
  <c r="BN116" i="1"/>
  <c r="BL116" i="1"/>
  <c r="X116" i="1"/>
  <c r="BO116" i="1" s="1"/>
  <c r="O116" i="1"/>
  <c r="BN115" i="1"/>
  <c r="BL115" i="1"/>
  <c r="X115" i="1"/>
  <c r="O115" i="1"/>
  <c r="BN114" i="1"/>
  <c r="BL114" i="1"/>
  <c r="X114" i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O110" i="1"/>
  <c r="BN110" i="1"/>
  <c r="BM110" i="1"/>
  <c r="BL110" i="1"/>
  <c r="Y110" i="1"/>
  <c r="X110" i="1"/>
  <c r="O110" i="1"/>
  <c r="BN109" i="1"/>
  <c r="BL109" i="1"/>
  <c r="X109" i="1"/>
  <c r="O109" i="1"/>
  <c r="BN108" i="1"/>
  <c r="BL108" i="1"/>
  <c r="X108" i="1"/>
  <c r="BO108" i="1" s="1"/>
  <c r="O108" i="1"/>
  <c r="BN107" i="1"/>
  <c r="BL107" i="1"/>
  <c r="X107" i="1"/>
  <c r="O107" i="1"/>
  <c r="BN106" i="1"/>
  <c r="BL106" i="1"/>
  <c r="X106" i="1"/>
  <c r="BO106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O99" i="1"/>
  <c r="BN98" i="1"/>
  <c r="BL98" i="1"/>
  <c r="X98" i="1"/>
  <c r="BO98" i="1" s="1"/>
  <c r="O98" i="1"/>
  <c r="BN97" i="1"/>
  <c r="BL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BO92" i="1" s="1"/>
  <c r="O92" i="1"/>
  <c r="BN91" i="1"/>
  <c r="BL91" i="1"/>
  <c r="X91" i="1"/>
  <c r="O91" i="1"/>
  <c r="BO90" i="1"/>
  <c r="BN90" i="1"/>
  <c r="BM90" i="1"/>
  <c r="BL90" i="1"/>
  <c r="Y90" i="1"/>
  <c r="X90" i="1"/>
  <c r="O90" i="1"/>
  <c r="BN89" i="1"/>
  <c r="BL89" i="1"/>
  <c r="X89" i="1"/>
  <c r="O89" i="1"/>
  <c r="W87" i="1"/>
  <c r="W86" i="1"/>
  <c r="BN85" i="1"/>
  <c r="BL85" i="1"/>
  <c r="X85" i="1"/>
  <c r="O85" i="1"/>
  <c r="BN84" i="1"/>
  <c r="BL84" i="1"/>
  <c r="X84" i="1"/>
  <c r="BO84" i="1" s="1"/>
  <c r="O84" i="1"/>
  <c r="BN83" i="1"/>
  <c r="BL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O66" i="1"/>
  <c r="BN65" i="1"/>
  <c r="BL65" i="1"/>
  <c r="X65" i="1"/>
  <c r="BM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M57" i="1" s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X47" i="1"/>
  <c r="W47" i="1"/>
  <c r="X46" i="1"/>
  <c r="W46" i="1"/>
  <c r="BO45" i="1"/>
  <c r="BN45" i="1"/>
  <c r="BM45" i="1"/>
  <c r="BL45" i="1"/>
  <c r="Y45" i="1"/>
  <c r="Y46" i="1" s="1"/>
  <c r="X45" i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W546" i="1" s="1"/>
  <c r="X22" i="1"/>
  <c r="X24" i="1" s="1"/>
  <c r="O22" i="1"/>
  <c r="H10" i="1"/>
  <c r="A9" i="1"/>
  <c r="J9" i="1" s="1"/>
  <c r="D7" i="1"/>
  <c r="P6" i="1"/>
  <c r="O2" i="1"/>
  <c r="BO114" i="1" l="1"/>
  <c r="BM114" i="1"/>
  <c r="Y114" i="1"/>
  <c r="BO145" i="1"/>
  <c r="BM145" i="1"/>
  <c r="Y145" i="1"/>
  <c r="BO177" i="1"/>
  <c r="BM177" i="1"/>
  <c r="Y177" i="1"/>
  <c r="BO196" i="1"/>
  <c r="BM196" i="1"/>
  <c r="Y196" i="1"/>
  <c r="BO200" i="1"/>
  <c r="BM200" i="1"/>
  <c r="Y200" i="1"/>
  <c r="BM242" i="1"/>
  <c r="Y242" i="1"/>
  <c r="BM250" i="1"/>
  <c r="Y250" i="1"/>
  <c r="BO281" i="1"/>
  <c r="BM281" i="1"/>
  <c r="Y281" i="1"/>
  <c r="X325" i="1"/>
  <c r="X324" i="1"/>
  <c r="BO323" i="1"/>
  <c r="BM323" i="1"/>
  <c r="Y323" i="1"/>
  <c r="Y324" i="1" s="1"/>
  <c r="BM337" i="1"/>
  <c r="Y337" i="1"/>
  <c r="BM361" i="1"/>
  <c r="Y361" i="1"/>
  <c r="X381" i="1"/>
  <c r="X380" i="1"/>
  <c r="BO379" i="1"/>
  <c r="BM379" i="1"/>
  <c r="Y379" i="1"/>
  <c r="Y380" i="1" s="1"/>
  <c r="BM408" i="1"/>
  <c r="Y408" i="1"/>
  <c r="X440" i="1"/>
  <c r="BO438" i="1"/>
  <c r="BM438" i="1"/>
  <c r="Y438" i="1"/>
  <c r="BO482" i="1"/>
  <c r="BM482" i="1"/>
  <c r="Y482" i="1"/>
  <c r="X497" i="1"/>
  <c r="BO507" i="1"/>
  <c r="BM507" i="1"/>
  <c r="Y507" i="1"/>
  <c r="X35" i="1"/>
  <c r="Y37" i="1"/>
  <c r="Y38" i="1" s="1"/>
  <c r="BM37" i="1"/>
  <c r="BO37" i="1"/>
  <c r="X38" i="1"/>
  <c r="Y80" i="1"/>
  <c r="BM80" i="1"/>
  <c r="X93" i="1"/>
  <c r="Y98" i="1"/>
  <c r="BM98" i="1"/>
  <c r="Y106" i="1"/>
  <c r="BM106" i="1"/>
  <c r="BO126" i="1"/>
  <c r="BM126" i="1"/>
  <c r="Y126" i="1"/>
  <c r="BO158" i="1"/>
  <c r="BM158" i="1"/>
  <c r="Y158" i="1"/>
  <c r="BO193" i="1"/>
  <c r="BM193" i="1"/>
  <c r="Y193" i="1"/>
  <c r="BO197" i="1"/>
  <c r="BM197" i="1"/>
  <c r="Y197" i="1"/>
  <c r="BO230" i="1"/>
  <c r="BM230" i="1"/>
  <c r="Y230" i="1"/>
  <c r="BM246" i="1"/>
  <c r="Y246" i="1"/>
  <c r="BM314" i="1"/>
  <c r="Y314" i="1"/>
  <c r="BO335" i="1"/>
  <c r="BM335" i="1"/>
  <c r="Y335" i="1"/>
  <c r="BO342" i="1"/>
  <c r="BM342" i="1"/>
  <c r="Y342" i="1"/>
  <c r="BO367" i="1"/>
  <c r="BM367" i="1"/>
  <c r="Y367" i="1"/>
  <c r="BO393" i="1"/>
  <c r="BM393" i="1"/>
  <c r="Y393" i="1"/>
  <c r="X456" i="1"/>
  <c r="Y455" i="1"/>
  <c r="Y456" i="1" s="1"/>
  <c r="BM477" i="1"/>
  <c r="Y477" i="1"/>
  <c r="BO486" i="1"/>
  <c r="BM486" i="1"/>
  <c r="Y486" i="1"/>
  <c r="BM518" i="1"/>
  <c r="Y518" i="1"/>
  <c r="H555" i="1"/>
  <c r="I555" i="1"/>
  <c r="X202" i="1"/>
  <c r="X210" i="1"/>
  <c r="X414" i="1"/>
  <c r="X435" i="1"/>
  <c r="BM23" i="1"/>
  <c r="BM27" i="1"/>
  <c r="X53" i="1"/>
  <c r="X54" i="1"/>
  <c r="BM70" i="1"/>
  <c r="BM73" i="1"/>
  <c r="BM78" i="1"/>
  <c r="BM81" i="1"/>
  <c r="X103" i="1"/>
  <c r="BO233" i="1"/>
  <c r="BO234" i="1"/>
  <c r="BM234" i="1"/>
  <c r="Y234" i="1"/>
  <c r="BM244" i="1"/>
  <c r="X259" i="1"/>
  <c r="BO255" i="1"/>
  <c r="BM255" i="1"/>
  <c r="Y255" i="1"/>
  <c r="BM258" i="1"/>
  <c r="Y258" i="1"/>
  <c r="BO263" i="1"/>
  <c r="BM263" i="1"/>
  <c r="Y263" i="1"/>
  <c r="BM266" i="1"/>
  <c r="Y266" i="1"/>
  <c r="X278" i="1"/>
  <c r="Y274" i="1"/>
  <c r="BM288" i="1"/>
  <c r="Y288" i="1"/>
  <c r="BO294" i="1"/>
  <c r="BM294" i="1"/>
  <c r="Y294" i="1"/>
  <c r="BM297" i="1"/>
  <c r="Y297" i="1"/>
  <c r="X321" i="1"/>
  <c r="X320" i="1"/>
  <c r="BO319" i="1"/>
  <c r="BM319" i="1"/>
  <c r="Y319" i="1"/>
  <c r="Y320" i="1" s="1"/>
  <c r="BM331" i="1"/>
  <c r="Y331" i="1"/>
  <c r="BM343" i="1"/>
  <c r="BO349" i="1"/>
  <c r="BM349" i="1"/>
  <c r="Y349" i="1"/>
  <c r="X356" i="1"/>
  <c r="X355" i="1"/>
  <c r="BM354" i="1"/>
  <c r="BM363" i="1"/>
  <c r="BO385" i="1"/>
  <c r="BM385" i="1"/>
  <c r="Y385" i="1"/>
  <c r="X387" i="1"/>
  <c r="X388" i="1"/>
  <c r="BM390" i="1"/>
  <c r="BO401" i="1"/>
  <c r="BM401" i="1"/>
  <c r="Y401" i="1"/>
  <c r="BM406" i="1"/>
  <c r="BM416" i="1"/>
  <c r="Y416" i="1"/>
  <c r="X419" i="1"/>
  <c r="BO416" i="1"/>
  <c r="BM429" i="1"/>
  <c r="Y429" i="1"/>
  <c r="BO429" i="1"/>
  <c r="BO443" i="1"/>
  <c r="X444" i="1"/>
  <c r="BM443" i="1"/>
  <c r="BO470" i="1"/>
  <c r="BM470" i="1"/>
  <c r="Y470" i="1"/>
  <c r="BM471" i="1"/>
  <c r="BM483" i="1"/>
  <c r="BO491" i="1"/>
  <c r="BM491" i="1"/>
  <c r="Y491" i="1"/>
  <c r="X493" i="1"/>
  <c r="BO509" i="1"/>
  <c r="BM509" i="1"/>
  <c r="Y509" i="1"/>
  <c r="BM515" i="1"/>
  <c r="BM516" i="1"/>
  <c r="Y516" i="1"/>
  <c r="BO516" i="1"/>
  <c r="BM30" i="1"/>
  <c r="BM22" i="1"/>
  <c r="BM31" i="1"/>
  <c r="Y33" i="1"/>
  <c r="BM33" i="1"/>
  <c r="Y41" i="1"/>
  <c r="Y42" i="1" s="1"/>
  <c r="BM41" i="1"/>
  <c r="BO41" i="1"/>
  <c r="X42" i="1"/>
  <c r="Y51" i="1"/>
  <c r="BM51" i="1"/>
  <c r="BM52" i="1"/>
  <c r="X61" i="1"/>
  <c r="BM58" i="1"/>
  <c r="BM60" i="1"/>
  <c r="X87" i="1"/>
  <c r="BM66" i="1"/>
  <c r="Y68" i="1"/>
  <c r="BM68" i="1"/>
  <c r="BM69" i="1"/>
  <c r="BM74" i="1"/>
  <c r="Y76" i="1"/>
  <c r="BM76" i="1"/>
  <c r="BM77" i="1"/>
  <c r="BM82" i="1"/>
  <c r="Y84" i="1"/>
  <c r="BM84" i="1"/>
  <c r="Y92" i="1"/>
  <c r="BM92" i="1"/>
  <c r="Y96" i="1"/>
  <c r="Y103" i="1" s="1"/>
  <c r="BM96" i="1"/>
  <c r="BO96" i="1"/>
  <c r="Y100" i="1"/>
  <c r="BM100" i="1"/>
  <c r="Y108" i="1"/>
  <c r="BM108" i="1"/>
  <c r="Y112" i="1"/>
  <c r="BM112" i="1"/>
  <c r="Y116" i="1"/>
  <c r="BM116" i="1"/>
  <c r="Y124" i="1"/>
  <c r="BM124" i="1"/>
  <c r="Y128" i="1"/>
  <c r="BM128" i="1"/>
  <c r="Y137" i="1"/>
  <c r="BM137" i="1"/>
  <c r="Y152" i="1"/>
  <c r="BM152" i="1"/>
  <c r="Y156" i="1"/>
  <c r="BM156" i="1"/>
  <c r="Y165" i="1"/>
  <c r="BM165" i="1"/>
  <c r="X171" i="1"/>
  <c r="Y175" i="1"/>
  <c r="BM175" i="1"/>
  <c r="Y181" i="1"/>
  <c r="BM181" i="1"/>
  <c r="BO181" i="1"/>
  <c r="Y191" i="1"/>
  <c r="BM191" i="1"/>
  <c r="Y204" i="1"/>
  <c r="BM204" i="1"/>
  <c r="BO204" i="1"/>
  <c r="Y217" i="1"/>
  <c r="BM217" i="1"/>
  <c r="Y223" i="1"/>
  <c r="BM223" i="1"/>
  <c r="Y233" i="1"/>
  <c r="BM248" i="1"/>
  <c r="BO258" i="1"/>
  <c r="X271" i="1"/>
  <c r="Y262" i="1"/>
  <c r="BO266" i="1"/>
  <c r="BO267" i="1"/>
  <c r="BM267" i="1"/>
  <c r="Y267" i="1"/>
  <c r="BM270" i="1"/>
  <c r="Y270" i="1"/>
  <c r="BO274" i="1"/>
  <c r="BO275" i="1"/>
  <c r="BM275" i="1"/>
  <c r="Y275" i="1"/>
  <c r="X277" i="1"/>
  <c r="BM282" i="1"/>
  <c r="BO288" i="1"/>
  <c r="BM293" i="1"/>
  <c r="Y293" i="1"/>
  <c r="BO297" i="1"/>
  <c r="BO298" i="1"/>
  <c r="BM298" i="1"/>
  <c r="Y298" i="1"/>
  <c r="BM303" i="1"/>
  <c r="BO331" i="1"/>
  <c r="BO332" i="1"/>
  <c r="BM332" i="1"/>
  <c r="Y332" i="1"/>
  <c r="X365" i="1"/>
  <c r="BM359" i="1"/>
  <c r="X369" i="1"/>
  <c r="BM372" i="1"/>
  <c r="X377" i="1"/>
  <c r="BM373" i="1"/>
  <c r="BO394" i="1"/>
  <c r="BM394" i="1"/>
  <c r="BM396" i="1"/>
  <c r="Y396" i="1"/>
  <c r="BO396" i="1"/>
  <c r="BO434" i="1"/>
  <c r="BM434" i="1"/>
  <c r="Y434" i="1"/>
  <c r="BO462" i="1"/>
  <c r="BM462" i="1"/>
  <c r="Y462" i="1"/>
  <c r="BM465" i="1"/>
  <c r="Y465" i="1"/>
  <c r="BO465" i="1"/>
  <c r="X536" i="1"/>
  <c r="BO531" i="1"/>
  <c r="BM531" i="1"/>
  <c r="Y531" i="1"/>
  <c r="BO533" i="1"/>
  <c r="BM533" i="1"/>
  <c r="Y533" i="1"/>
  <c r="BO535" i="1"/>
  <c r="BM535" i="1"/>
  <c r="Y535" i="1"/>
  <c r="BO242" i="1"/>
  <c r="BO246" i="1"/>
  <c r="BO250" i="1"/>
  <c r="X272" i="1"/>
  <c r="BM264" i="1"/>
  <c r="BM268" i="1"/>
  <c r="BM276" i="1"/>
  <c r="X290" i="1"/>
  <c r="BM286" i="1"/>
  <c r="BM295" i="1"/>
  <c r="BM299" i="1"/>
  <c r="P555" i="1"/>
  <c r="BO314" i="1"/>
  <c r="X338" i="1"/>
  <c r="BM329" i="1"/>
  <c r="BM333" i="1"/>
  <c r="BO334" i="1"/>
  <c r="BO337" i="1"/>
  <c r="X345" i="1"/>
  <c r="BO341" i="1"/>
  <c r="BM350" i="1"/>
  <c r="BO361" i="1"/>
  <c r="BM386" i="1"/>
  <c r="BO392" i="1"/>
  <c r="BO397" i="1"/>
  <c r="BM397" i="1"/>
  <c r="Y397" i="1"/>
  <c r="BM400" i="1"/>
  <c r="Y400" i="1"/>
  <c r="BO417" i="1"/>
  <c r="BM417" i="1"/>
  <c r="Y417" i="1"/>
  <c r="BO430" i="1"/>
  <c r="BM430" i="1"/>
  <c r="Y430" i="1"/>
  <c r="BM433" i="1"/>
  <c r="Y433" i="1"/>
  <c r="BM439" i="1"/>
  <c r="BM448" i="1"/>
  <c r="X474" i="1"/>
  <c r="Y461" i="1"/>
  <c r="BO466" i="1"/>
  <c r="BM466" i="1"/>
  <c r="Y466" i="1"/>
  <c r="BM469" i="1"/>
  <c r="Y469" i="1"/>
  <c r="X494" i="1"/>
  <c r="Y490" i="1"/>
  <c r="X555" i="1"/>
  <c r="BO505" i="1"/>
  <c r="BM505" i="1"/>
  <c r="Y505" i="1"/>
  <c r="BO522" i="1"/>
  <c r="BM522" i="1"/>
  <c r="Y522" i="1"/>
  <c r="BO532" i="1"/>
  <c r="BM532" i="1"/>
  <c r="Y532" i="1"/>
  <c r="BO534" i="1"/>
  <c r="BM534" i="1"/>
  <c r="Y534" i="1"/>
  <c r="BM398" i="1"/>
  <c r="BM402" i="1"/>
  <c r="BO408" i="1"/>
  <c r="BO412" i="1"/>
  <c r="BM418" i="1"/>
  <c r="T555" i="1"/>
  <c r="BM423" i="1"/>
  <c r="BM431" i="1"/>
  <c r="BO450" i="1"/>
  <c r="BO455" i="1"/>
  <c r="BM463" i="1"/>
  <c r="BM467" i="1"/>
  <c r="BO477" i="1"/>
  <c r="BO481" i="1"/>
  <c r="BO485" i="1"/>
  <c r="BM492" i="1"/>
  <c r="BM496" i="1"/>
  <c r="X519" i="1"/>
  <c r="BO514" i="1"/>
  <c r="BM517" i="1"/>
  <c r="BO518" i="1"/>
  <c r="X529" i="1"/>
  <c r="A10" i="1"/>
  <c r="B555" i="1"/>
  <c r="W547" i="1"/>
  <c r="W548" i="1" s="1"/>
  <c r="Y23" i="1"/>
  <c r="W545" i="1"/>
  <c r="Y27" i="1"/>
  <c r="BO27" i="1"/>
  <c r="Y31" i="1"/>
  <c r="X34" i="1"/>
  <c r="D555" i="1"/>
  <c r="Y58" i="1"/>
  <c r="BO58" i="1"/>
  <c r="E555" i="1"/>
  <c r="X86" i="1"/>
  <c r="Y66" i="1"/>
  <c r="BO66" i="1"/>
  <c r="Y70" i="1"/>
  <c r="Y74" i="1"/>
  <c r="Y78" i="1"/>
  <c r="Y82" i="1"/>
  <c r="BO91" i="1"/>
  <c r="Y91" i="1"/>
  <c r="BM91" i="1"/>
  <c r="BO99" i="1"/>
  <c r="Y99" i="1"/>
  <c r="BM99" i="1"/>
  <c r="BO107" i="1"/>
  <c r="Y107" i="1"/>
  <c r="BM107" i="1"/>
  <c r="BO115" i="1"/>
  <c r="Y115" i="1"/>
  <c r="BM115" i="1"/>
  <c r="X121" i="1"/>
  <c r="BO127" i="1"/>
  <c r="Y127" i="1"/>
  <c r="BM127" i="1"/>
  <c r="F9" i="1"/>
  <c r="F10" i="1"/>
  <c r="Y22" i="1"/>
  <c r="Y24" i="1" s="1"/>
  <c r="BO22" i="1"/>
  <c r="W549" i="1"/>
  <c r="X25" i="1"/>
  <c r="BM28" i="1"/>
  <c r="Y30" i="1"/>
  <c r="BM32" i="1"/>
  <c r="C555" i="1"/>
  <c r="Y52" i="1"/>
  <c r="Y53" i="1" s="1"/>
  <c r="Y57" i="1"/>
  <c r="BO57" i="1"/>
  <c r="BM59" i="1"/>
  <c r="Y60" i="1"/>
  <c r="Y65" i="1"/>
  <c r="BO65" i="1"/>
  <c r="BM67" i="1"/>
  <c r="Y69" i="1"/>
  <c r="BM71" i="1"/>
  <c r="Y73" i="1"/>
  <c r="BM75" i="1"/>
  <c r="Y77" i="1"/>
  <c r="BM79" i="1"/>
  <c r="Y81" i="1"/>
  <c r="BM85" i="1"/>
  <c r="BO85" i="1"/>
  <c r="Y85" i="1"/>
  <c r="X94" i="1"/>
  <c r="BM89" i="1"/>
  <c r="BO89" i="1"/>
  <c r="Y89" i="1"/>
  <c r="BM97" i="1"/>
  <c r="BO97" i="1"/>
  <c r="Y97" i="1"/>
  <c r="X120" i="1"/>
  <c r="BM113" i="1"/>
  <c r="BO113" i="1"/>
  <c r="Y113" i="1"/>
  <c r="BM125" i="1"/>
  <c r="BO125" i="1"/>
  <c r="Y125" i="1"/>
  <c r="BM138" i="1"/>
  <c r="BO138" i="1"/>
  <c r="Y138" i="1"/>
  <c r="H9" i="1"/>
  <c r="X62" i="1"/>
  <c r="BO83" i="1"/>
  <c r="Y83" i="1"/>
  <c r="BM83" i="1"/>
  <c r="BO111" i="1"/>
  <c r="Y111" i="1"/>
  <c r="BM111" i="1"/>
  <c r="BO119" i="1"/>
  <c r="Y119" i="1"/>
  <c r="BM119" i="1"/>
  <c r="X130" i="1"/>
  <c r="BO123" i="1"/>
  <c r="Y123" i="1"/>
  <c r="BM123" i="1"/>
  <c r="BO136" i="1"/>
  <c r="Y136" i="1"/>
  <c r="BM136" i="1"/>
  <c r="X140" i="1"/>
  <c r="Y28" i="1"/>
  <c r="Y32" i="1"/>
  <c r="Y59" i="1"/>
  <c r="Y67" i="1"/>
  <c r="Y71" i="1"/>
  <c r="Y75" i="1"/>
  <c r="Y79" i="1"/>
  <c r="BM101" i="1"/>
  <c r="BO101" i="1"/>
  <c r="Y101" i="1"/>
  <c r="BM109" i="1"/>
  <c r="BO109" i="1"/>
  <c r="Y109" i="1"/>
  <c r="BM117" i="1"/>
  <c r="BO117" i="1"/>
  <c r="Y117" i="1"/>
  <c r="BM129" i="1"/>
  <c r="BO129" i="1"/>
  <c r="Y129" i="1"/>
  <c r="F555" i="1"/>
  <c r="X139" i="1"/>
  <c r="BM134" i="1"/>
  <c r="BO134" i="1"/>
  <c r="Y134" i="1"/>
  <c r="G555" i="1"/>
  <c r="X148" i="1"/>
  <c r="X161" i="1"/>
  <c r="X166" i="1"/>
  <c r="X178" i="1"/>
  <c r="X201" i="1"/>
  <c r="X211" i="1"/>
  <c r="BO229" i="1"/>
  <c r="X252" i="1"/>
  <c r="X260" i="1"/>
  <c r="Y144" i="1"/>
  <c r="BO144" i="1"/>
  <c r="BM146" i="1"/>
  <c r="X147" i="1"/>
  <c r="BM151" i="1"/>
  <c r="Y153" i="1"/>
  <c r="BO153" i="1"/>
  <c r="BM155" i="1"/>
  <c r="Y157" i="1"/>
  <c r="BO157" i="1"/>
  <c r="BM159" i="1"/>
  <c r="X160" i="1"/>
  <c r="BM164" i="1"/>
  <c r="Y170" i="1"/>
  <c r="Y171" i="1" s="1"/>
  <c r="BO170" i="1"/>
  <c r="Y174" i="1"/>
  <c r="BO174" i="1"/>
  <c r="BM176" i="1"/>
  <c r="Y182" i="1"/>
  <c r="BO182" i="1"/>
  <c r="BM184" i="1"/>
  <c r="Y185" i="1"/>
  <c r="BO185" i="1"/>
  <c r="BM187" i="1"/>
  <c r="Y188" i="1"/>
  <c r="BO188" i="1"/>
  <c r="BM190" i="1"/>
  <c r="Y192" i="1"/>
  <c r="BO192" i="1"/>
  <c r="BM194" i="1"/>
  <c r="Y195" i="1"/>
  <c r="BO195" i="1"/>
  <c r="Y198" i="1"/>
  <c r="BO198" i="1"/>
  <c r="BM199" i="1"/>
  <c r="Y205" i="1"/>
  <c r="BO205" i="1"/>
  <c r="Y208" i="1"/>
  <c r="BO208" i="1"/>
  <c r="BM209" i="1"/>
  <c r="Y219" i="1"/>
  <c r="BO219" i="1"/>
  <c r="Y229" i="1"/>
  <c r="BO231" i="1"/>
  <c r="Y231" i="1"/>
  <c r="X235" i="1"/>
  <c r="BO241" i="1"/>
  <c r="Y241" i="1"/>
  <c r="BM241" i="1"/>
  <c r="BO249" i="1"/>
  <c r="Y249" i="1"/>
  <c r="BM249" i="1"/>
  <c r="BO257" i="1"/>
  <c r="Y257" i="1"/>
  <c r="BM257" i="1"/>
  <c r="X172" i="1"/>
  <c r="J555" i="1"/>
  <c r="X221" i="1"/>
  <c r="BO214" i="1"/>
  <c r="Y214" i="1"/>
  <c r="BO216" i="1"/>
  <c r="BO224" i="1"/>
  <c r="X226" i="1"/>
  <c r="BO232" i="1"/>
  <c r="BM144" i="1"/>
  <c r="Y146" i="1"/>
  <c r="Y151" i="1"/>
  <c r="BO151" i="1"/>
  <c r="Y155" i="1"/>
  <c r="Y159" i="1"/>
  <c r="Y164" i="1"/>
  <c r="Y166" i="1" s="1"/>
  <c r="BO164" i="1"/>
  <c r="X167" i="1"/>
  <c r="BM174" i="1"/>
  <c r="Y176" i="1"/>
  <c r="Y184" i="1"/>
  <c r="Y187" i="1"/>
  <c r="Y190" i="1"/>
  <c r="Y194" i="1"/>
  <c r="Y199" i="1"/>
  <c r="Y209" i="1"/>
  <c r="Y216" i="1"/>
  <c r="BO218" i="1"/>
  <c r="Y218" i="1"/>
  <c r="X220" i="1"/>
  <c r="X225" i="1"/>
  <c r="Y224" i="1"/>
  <c r="BM231" i="1"/>
  <c r="Y232" i="1"/>
  <c r="X236" i="1"/>
  <c r="BO245" i="1"/>
  <c r="Y245" i="1"/>
  <c r="BM245" i="1"/>
  <c r="X253" i="1"/>
  <c r="BO265" i="1"/>
  <c r="Y265" i="1"/>
  <c r="BM265" i="1"/>
  <c r="N555" i="1"/>
  <c r="L555" i="1"/>
  <c r="Y240" i="1"/>
  <c r="BO240" i="1"/>
  <c r="Y244" i="1"/>
  <c r="Y248" i="1"/>
  <c r="Y256" i="1"/>
  <c r="BO256" i="1"/>
  <c r="BM262" i="1"/>
  <c r="Y264" i="1"/>
  <c r="BO264" i="1"/>
  <c r="Y268" i="1"/>
  <c r="BM274" i="1"/>
  <c r="Y276" i="1"/>
  <c r="Y282" i="1"/>
  <c r="Y286" i="1"/>
  <c r="BO286" i="1"/>
  <c r="X289" i="1"/>
  <c r="Y295" i="1"/>
  <c r="Y299" i="1"/>
  <c r="Y303" i="1"/>
  <c r="BO303" i="1"/>
  <c r="X306" i="1"/>
  <c r="X311" i="1"/>
  <c r="Y329" i="1"/>
  <c r="BO329" i="1"/>
  <c r="Y333" i="1"/>
  <c r="BM341" i="1"/>
  <c r="Y343" i="1"/>
  <c r="X346" i="1"/>
  <c r="Y350" i="1"/>
  <c r="Y354" i="1"/>
  <c r="Y355" i="1" s="1"/>
  <c r="BO354" i="1"/>
  <c r="Y359" i="1"/>
  <c r="BO359" i="1"/>
  <c r="Y363" i="1"/>
  <c r="Y374" i="1"/>
  <c r="X376" i="1"/>
  <c r="BO391" i="1"/>
  <c r="Y391" i="1"/>
  <c r="X403" i="1"/>
  <c r="BM391" i="1"/>
  <c r="BO399" i="1"/>
  <c r="Y399" i="1"/>
  <c r="BM399" i="1"/>
  <c r="BM269" i="1"/>
  <c r="BM280" i="1"/>
  <c r="X284" i="1"/>
  <c r="BM287" i="1"/>
  <c r="O555" i="1"/>
  <c r="BM296" i="1"/>
  <c r="X301" i="1"/>
  <c r="BM304" i="1"/>
  <c r="BM309" i="1"/>
  <c r="X310" i="1"/>
  <c r="BM313" i="1"/>
  <c r="BM330" i="1"/>
  <c r="BM336" i="1"/>
  <c r="BM344" i="1"/>
  <c r="BM348" i="1"/>
  <c r="X352" i="1"/>
  <c r="BM360" i="1"/>
  <c r="BO368" i="1"/>
  <c r="Y368" i="1"/>
  <c r="Y369" i="1" s="1"/>
  <c r="X370" i="1"/>
  <c r="Y373" i="1"/>
  <c r="X283" i="1"/>
  <c r="X300" i="1"/>
  <c r="X317" i="1"/>
  <c r="X351" i="1"/>
  <c r="X364" i="1"/>
  <c r="BO395" i="1"/>
  <c r="Y395" i="1"/>
  <c r="BM395" i="1"/>
  <c r="Y269" i="1"/>
  <c r="Y280" i="1"/>
  <c r="Y287" i="1"/>
  <c r="Y296" i="1"/>
  <c r="Y304" i="1"/>
  <c r="Y309" i="1"/>
  <c r="Y310" i="1" s="1"/>
  <c r="BO309" i="1"/>
  <c r="Y313" i="1"/>
  <c r="BO313" i="1"/>
  <c r="Q555" i="1"/>
  <c r="Y330" i="1"/>
  <c r="Y336" i="1"/>
  <c r="X339" i="1"/>
  <c r="Y344" i="1"/>
  <c r="Y348" i="1"/>
  <c r="R555" i="1"/>
  <c r="Y360" i="1"/>
  <c r="BO372" i="1"/>
  <c r="Y372" i="1"/>
  <c r="BO374" i="1"/>
  <c r="S555" i="1"/>
  <c r="X404" i="1"/>
  <c r="BM407" i="1"/>
  <c r="X420" i="1"/>
  <c r="BM424" i="1"/>
  <c r="X425" i="1"/>
  <c r="BM428" i="1"/>
  <c r="BM432" i="1"/>
  <c r="X441" i="1"/>
  <c r="X445" i="1"/>
  <c r="BM449" i="1"/>
  <c r="BM464" i="1"/>
  <c r="BM468" i="1"/>
  <c r="BM472" i="1"/>
  <c r="X473" i="1"/>
  <c r="BM476" i="1"/>
  <c r="BM484" i="1"/>
  <c r="BM523" i="1"/>
  <c r="Y524" i="1"/>
  <c r="BO524" i="1"/>
  <c r="BM525" i="1"/>
  <c r="Y526" i="1"/>
  <c r="BO526" i="1"/>
  <c r="BM527" i="1"/>
  <c r="X528" i="1"/>
  <c r="Y539" i="1"/>
  <c r="BO539" i="1"/>
  <c r="BM540" i="1"/>
  <c r="Y541" i="1"/>
  <c r="BO541" i="1"/>
  <c r="BM542" i="1"/>
  <c r="X543" i="1"/>
  <c r="U555" i="1"/>
  <c r="X436" i="1"/>
  <c r="X488" i="1"/>
  <c r="Y502" i="1"/>
  <c r="BO502" i="1"/>
  <c r="Y504" i="1"/>
  <c r="BO504" i="1"/>
  <c r="Y506" i="1"/>
  <c r="BO506" i="1"/>
  <c r="Y508" i="1"/>
  <c r="BO508" i="1"/>
  <c r="Y510" i="1"/>
  <c r="BO510" i="1"/>
  <c r="X520" i="1"/>
  <c r="V555" i="1"/>
  <c r="Y407" i="1"/>
  <c r="X410" i="1"/>
  <c r="Y424" i="1"/>
  <c r="Y428" i="1"/>
  <c r="BO428" i="1"/>
  <c r="Y432" i="1"/>
  <c r="Y449" i="1"/>
  <c r="X452" i="1"/>
  <c r="Y464" i="1"/>
  <c r="Y468" i="1"/>
  <c r="Y472" i="1"/>
  <c r="Y476" i="1"/>
  <c r="Y478" i="1" s="1"/>
  <c r="BO476" i="1"/>
  <c r="X479" i="1"/>
  <c r="Y484" i="1"/>
  <c r="X487" i="1"/>
  <c r="BM490" i="1"/>
  <c r="Y492" i="1"/>
  <c r="Y493" i="1" s="1"/>
  <c r="Y496" i="1"/>
  <c r="Y497" i="1" s="1"/>
  <c r="BO496" i="1"/>
  <c r="X512" i="1"/>
  <c r="BM514" i="1"/>
  <c r="Y515" i="1"/>
  <c r="Y517" i="1"/>
  <c r="Y523" i="1"/>
  <c r="BO523" i="1"/>
  <c r="Y525" i="1"/>
  <c r="Y527" i="1"/>
  <c r="X537" i="1"/>
  <c r="BM539" i="1"/>
  <c r="Y540" i="1"/>
  <c r="Y542" i="1"/>
  <c r="W555" i="1"/>
  <c r="Y386" i="1"/>
  <c r="Y387" i="1" s="1"/>
  <c r="Y390" i="1"/>
  <c r="Y394" i="1"/>
  <c r="Y398" i="1"/>
  <c r="Y402" i="1"/>
  <c r="Y406" i="1"/>
  <c r="BO406" i="1"/>
  <c r="BM412" i="1"/>
  <c r="Y418" i="1"/>
  <c r="Y419" i="1" s="1"/>
  <c r="Y423" i="1"/>
  <c r="Y425" i="1" s="1"/>
  <c r="BO423" i="1"/>
  <c r="X426" i="1"/>
  <c r="Y431" i="1"/>
  <c r="Y439" i="1"/>
  <c r="Y443" i="1"/>
  <c r="Y444" i="1" s="1"/>
  <c r="Y448" i="1"/>
  <c r="Y451" i="1" s="1"/>
  <c r="BO448" i="1"/>
  <c r="BM455" i="1"/>
  <c r="BM461" i="1"/>
  <c r="Y463" i="1"/>
  <c r="Y467" i="1"/>
  <c r="Y471" i="1"/>
  <c r="Y483" i="1"/>
  <c r="Y487" i="1" s="1"/>
  <c r="BM502" i="1"/>
  <c r="X511" i="1"/>
  <c r="Y440" i="1" l="1"/>
  <c r="Y316" i="1"/>
  <c r="Y300" i="1"/>
  <c r="Y283" i="1"/>
  <c r="Y277" i="1"/>
  <c r="Y271" i="1"/>
  <c r="Y225" i="1"/>
  <c r="Y93" i="1"/>
  <c r="Y435" i="1"/>
  <c r="Y160" i="1"/>
  <c r="Y210" i="1"/>
  <c r="X546" i="1"/>
  <c r="Y473" i="1"/>
  <c r="Y528" i="1"/>
  <c r="Y519" i="1"/>
  <c r="Y345" i="1"/>
  <c r="Y338" i="1"/>
  <c r="Y305" i="1"/>
  <c r="Y259" i="1"/>
  <c r="Y252" i="1"/>
  <c r="Y201" i="1"/>
  <c r="X549" i="1"/>
  <c r="Y120" i="1"/>
  <c r="Y536" i="1"/>
  <c r="Y289" i="1"/>
  <c r="Y235" i="1"/>
  <c r="Y34" i="1"/>
  <c r="Y511" i="1"/>
  <c r="Y409" i="1"/>
  <c r="Y543" i="1"/>
  <c r="Y86" i="1"/>
  <c r="Y61" i="1"/>
  <c r="X547" i="1"/>
  <c r="Y403" i="1"/>
  <c r="Y376" i="1"/>
  <c r="Y351" i="1"/>
  <c r="Y364" i="1"/>
  <c r="Y220" i="1"/>
  <c r="Y147" i="1"/>
  <c r="Y139" i="1"/>
  <c r="Y178" i="1"/>
  <c r="Y130" i="1"/>
  <c r="Y550" i="1" s="1"/>
  <c r="X545" i="1"/>
  <c r="X548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<sst xmlns="http://schemas.openxmlformats.org/spreadsheetml/2006/main" count="2380" uniqueCount="790">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</sst>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topLeftCell="A2" zoomScaleNormal="100" zoomScaleSheetLayoutView="100" workbookViewId="0">
      <selection activeCell="AA57" sqref="AA57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71" t="s">
        <v>0</v>
      </c>
      <c r="E1" s="398"/>
      <c r="F1" s="398"/>
      <c r="G1" s="12" t="s">
        <v>1</v>
      </c>
      <c r="H1" s="571" t="s">
        <v>2</v>
      </c>
      <c r="I1" s="398"/>
      <c r="J1" s="398"/>
      <c r="K1" s="398"/>
      <c r="L1" s="398"/>
      <c r="M1" s="398"/>
      <c r="N1" s="398"/>
      <c r="O1" s="398"/>
      <c r="P1" s="398"/>
      <c r="Q1" s="397" t="s">
        <v>3</v>
      </c>
      <c r="R1" s="398"/>
      <c r="S1" s="3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0"/>
      <c r="Q2" s="400"/>
      <c r="R2" s="400"/>
      <c r="S2" s="400"/>
      <c r="T2" s="400"/>
      <c r="U2" s="400"/>
      <c r="V2" s="40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0"/>
      <c r="P3" s="400"/>
      <c r="Q3" s="400"/>
      <c r="R3" s="400"/>
      <c r="S3" s="400"/>
      <c r="T3" s="400"/>
      <c r="U3" s="400"/>
      <c r="V3" s="40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642" t="s">
        <v>8</v>
      </c>
      <c r="B5" s="406"/>
      <c r="C5" s="407"/>
      <c r="D5" s="694"/>
      <c r="E5" s="695"/>
      <c r="F5" s="460" t="s">
        <v>9</v>
      </c>
      <c r="G5" s="407"/>
      <c r="H5" s="694" t="s">
        <v>789</v>
      </c>
      <c r="I5" s="742"/>
      <c r="J5" s="742"/>
      <c r="K5" s="742"/>
      <c r="L5" s="695"/>
      <c r="M5" s="58"/>
      <c r="O5" s="24" t="s">
        <v>10</v>
      </c>
      <c r="P5" s="417">
        <v>45450</v>
      </c>
      <c r="Q5" s="418"/>
      <c r="S5" s="572" t="s">
        <v>11</v>
      </c>
      <c r="T5" s="497"/>
      <c r="U5" s="632" t="s">
        <v>12</v>
      </c>
      <c r="V5" s="418"/>
      <c r="AA5" s="51"/>
      <c r="AB5" s="51"/>
      <c r="AC5" s="51"/>
    </row>
    <row r="6" spans="1:30" s="373" customFormat="1" ht="24" customHeight="1" x14ac:dyDescent="0.2">
      <c r="A6" s="642" t="s">
        <v>13</v>
      </c>
      <c r="B6" s="406"/>
      <c r="C6" s="407"/>
      <c r="D6" s="507" t="s">
        <v>761</v>
      </c>
      <c r="E6" s="508"/>
      <c r="F6" s="508"/>
      <c r="G6" s="508"/>
      <c r="H6" s="508"/>
      <c r="I6" s="508"/>
      <c r="J6" s="508"/>
      <c r="K6" s="508"/>
      <c r="L6" s="418"/>
      <c r="M6" s="59"/>
      <c r="O6" s="24" t="s">
        <v>15</v>
      </c>
      <c r="P6" s="760" t="str">
        <f>IF(P5=0," ",CHOOSE(WEEKDAY(P5,2),"Понедельник","Вторник","Среда","Четверг","Пятница","Суббота","Воскресенье"))</f>
        <v>Пятница</v>
      </c>
      <c r="Q6" s="387"/>
      <c r="S6" s="766" t="s">
        <v>16</v>
      </c>
      <c r="T6" s="497"/>
      <c r="U6" s="500" t="s">
        <v>17</v>
      </c>
      <c r="V6" s="501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767" t="str">
        <f>IFERROR(VLOOKUP(DeliveryAddress,Table,3,0),1)</f>
        <v>3</v>
      </c>
      <c r="E7" s="768"/>
      <c r="F7" s="768"/>
      <c r="G7" s="768"/>
      <c r="H7" s="768"/>
      <c r="I7" s="768"/>
      <c r="J7" s="768"/>
      <c r="K7" s="768"/>
      <c r="L7" s="414"/>
      <c r="M7" s="60"/>
      <c r="O7" s="24"/>
      <c r="P7" s="42"/>
      <c r="Q7" s="42"/>
      <c r="S7" s="400"/>
      <c r="T7" s="497"/>
      <c r="U7" s="502"/>
      <c r="V7" s="503"/>
      <c r="AA7" s="51"/>
      <c r="AB7" s="51"/>
      <c r="AC7" s="51"/>
    </row>
    <row r="8" spans="1:30" s="373" customFormat="1" ht="25.5" customHeight="1" x14ac:dyDescent="0.2">
      <c r="A8" s="412" t="s">
        <v>18</v>
      </c>
      <c r="B8" s="391"/>
      <c r="C8" s="392"/>
      <c r="D8" s="681"/>
      <c r="E8" s="682"/>
      <c r="F8" s="682"/>
      <c r="G8" s="682"/>
      <c r="H8" s="682"/>
      <c r="I8" s="682"/>
      <c r="J8" s="682"/>
      <c r="K8" s="682"/>
      <c r="L8" s="683"/>
      <c r="M8" s="61"/>
      <c r="O8" s="24" t="s">
        <v>19</v>
      </c>
      <c r="P8" s="413">
        <v>0.45833333333333331</v>
      </c>
      <c r="Q8" s="414"/>
      <c r="S8" s="400"/>
      <c r="T8" s="497"/>
      <c r="U8" s="502"/>
      <c r="V8" s="503"/>
      <c r="AA8" s="51"/>
      <c r="AB8" s="51"/>
      <c r="AC8" s="51"/>
    </row>
    <row r="9" spans="1:30" s="373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470"/>
      <c r="E9" s="421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20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371"/>
      <c r="O9" s="26" t="s">
        <v>20</v>
      </c>
      <c r="P9" s="638"/>
      <c r="Q9" s="411"/>
      <c r="S9" s="400"/>
      <c r="T9" s="497"/>
      <c r="U9" s="504"/>
      <c r="V9" s="505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470"/>
      <c r="E10" s="421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521" t="str">
        <f>IFERROR(VLOOKUP($D$10,Proxy,2,FALSE),"")</f>
        <v/>
      </c>
      <c r="I10" s="400"/>
      <c r="J10" s="400"/>
      <c r="K10" s="400"/>
      <c r="L10" s="400"/>
      <c r="M10" s="372"/>
      <c r="O10" s="26" t="s">
        <v>21</v>
      </c>
      <c r="P10" s="562"/>
      <c r="Q10" s="563"/>
      <c r="T10" s="24" t="s">
        <v>22</v>
      </c>
      <c r="U10" s="735" t="s">
        <v>23</v>
      </c>
      <c r="V10" s="501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6"/>
      <c r="Q11" s="418"/>
      <c r="T11" s="24" t="s">
        <v>26</v>
      </c>
      <c r="U11" s="410" t="s">
        <v>27</v>
      </c>
      <c r="V11" s="41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431" t="s">
        <v>28</v>
      </c>
      <c r="B12" s="406"/>
      <c r="C12" s="406"/>
      <c r="D12" s="406"/>
      <c r="E12" s="406"/>
      <c r="F12" s="406"/>
      <c r="G12" s="406"/>
      <c r="H12" s="406"/>
      <c r="I12" s="406"/>
      <c r="J12" s="406"/>
      <c r="K12" s="406"/>
      <c r="L12" s="407"/>
      <c r="M12" s="62"/>
      <c r="O12" s="24" t="s">
        <v>29</v>
      </c>
      <c r="P12" s="413"/>
      <c r="Q12" s="414"/>
      <c r="R12" s="23"/>
      <c r="T12" s="24"/>
      <c r="U12" s="398"/>
      <c r="V12" s="400"/>
      <c r="AA12" s="51"/>
      <c r="AB12" s="51"/>
      <c r="AC12" s="51"/>
    </row>
    <row r="13" spans="1:30" s="373" customFormat="1" ht="23.25" customHeight="1" x14ac:dyDescent="0.2">
      <c r="A13" s="431" t="s">
        <v>30</v>
      </c>
      <c r="B13" s="406"/>
      <c r="C13" s="406"/>
      <c r="D13" s="406"/>
      <c r="E13" s="406"/>
      <c r="F13" s="406"/>
      <c r="G13" s="406"/>
      <c r="H13" s="406"/>
      <c r="I13" s="406"/>
      <c r="J13" s="406"/>
      <c r="K13" s="406"/>
      <c r="L13" s="407"/>
      <c r="M13" s="62"/>
      <c r="N13" s="26"/>
      <c r="O13" s="26" t="s">
        <v>31</v>
      </c>
      <c r="P13" s="410"/>
      <c r="Q13" s="41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431" t="s">
        <v>32</v>
      </c>
      <c r="B14" s="406"/>
      <c r="C14" s="406"/>
      <c r="D14" s="406"/>
      <c r="E14" s="406"/>
      <c r="F14" s="406"/>
      <c r="G14" s="406"/>
      <c r="H14" s="406"/>
      <c r="I14" s="406"/>
      <c r="J14" s="406"/>
      <c r="K14" s="406"/>
      <c r="L14" s="40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438" t="s">
        <v>33</v>
      </c>
      <c r="B15" s="406"/>
      <c r="C15" s="406"/>
      <c r="D15" s="406"/>
      <c r="E15" s="406"/>
      <c r="F15" s="406"/>
      <c r="G15" s="406"/>
      <c r="H15" s="406"/>
      <c r="I15" s="406"/>
      <c r="J15" s="406"/>
      <c r="K15" s="406"/>
      <c r="L15" s="407"/>
      <c r="M15" s="63"/>
      <c r="O15" s="737" t="s">
        <v>34</v>
      </c>
      <c r="P15" s="398"/>
      <c r="Q15" s="398"/>
      <c r="R15" s="398"/>
      <c r="S15" s="3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38"/>
      <c r="P16" s="738"/>
      <c r="Q16" s="738"/>
      <c r="R16" s="738"/>
      <c r="S16" s="7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393" t="s">
        <v>35</v>
      </c>
      <c r="B17" s="393" t="s">
        <v>36</v>
      </c>
      <c r="C17" s="633" t="s">
        <v>37</v>
      </c>
      <c r="D17" s="393" t="s">
        <v>38</v>
      </c>
      <c r="E17" s="394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393" t="s">
        <v>48</v>
      </c>
      <c r="P17" s="707"/>
      <c r="Q17" s="707"/>
      <c r="R17" s="707"/>
      <c r="S17" s="394"/>
      <c r="T17" s="435" t="s">
        <v>49</v>
      </c>
      <c r="U17" s="407"/>
      <c r="V17" s="393" t="s">
        <v>50</v>
      </c>
      <c r="W17" s="393" t="s">
        <v>51</v>
      </c>
      <c r="X17" s="444" t="s">
        <v>52</v>
      </c>
      <c r="Y17" s="393" t="s">
        <v>53</v>
      </c>
      <c r="Z17" s="538" t="s">
        <v>54</v>
      </c>
      <c r="AA17" s="538" t="s">
        <v>55</v>
      </c>
      <c r="AB17" s="538" t="s">
        <v>56</v>
      </c>
      <c r="AC17" s="689"/>
      <c r="AD17" s="690"/>
      <c r="AE17" s="679"/>
      <c r="BB17" s="434" t="s">
        <v>57</v>
      </c>
    </row>
    <row r="18" spans="1:67" ht="14.25" customHeight="1" x14ac:dyDescent="0.2">
      <c r="A18" s="408"/>
      <c r="B18" s="408"/>
      <c r="C18" s="408"/>
      <c r="D18" s="395"/>
      <c r="E18" s="396"/>
      <c r="F18" s="408"/>
      <c r="G18" s="408"/>
      <c r="H18" s="408"/>
      <c r="I18" s="408"/>
      <c r="J18" s="408"/>
      <c r="K18" s="408"/>
      <c r="L18" s="408"/>
      <c r="M18" s="408"/>
      <c r="N18" s="408"/>
      <c r="O18" s="395"/>
      <c r="P18" s="708"/>
      <c r="Q18" s="708"/>
      <c r="R18" s="708"/>
      <c r="S18" s="396"/>
      <c r="T18" s="374" t="s">
        <v>58</v>
      </c>
      <c r="U18" s="374" t="s">
        <v>59</v>
      </c>
      <c r="V18" s="408"/>
      <c r="W18" s="408"/>
      <c r="X18" s="445"/>
      <c r="Y18" s="408"/>
      <c r="Z18" s="539"/>
      <c r="AA18" s="539"/>
      <c r="AB18" s="691"/>
      <c r="AC18" s="692"/>
      <c r="AD18" s="693"/>
      <c r="AE18" s="680"/>
      <c r="BB18" s="400"/>
    </row>
    <row r="19" spans="1:67" ht="27.75" hidden="1" customHeight="1" x14ac:dyDescent="0.2">
      <c r="A19" s="559" t="s">
        <v>60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48"/>
      <c r="AA19" s="48"/>
    </row>
    <row r="20" spans="1:67" ht="16.5" hidden="1" customHeight="1" x14ac:dyDescent="0.25">
      <c r="A20" s="399" t="s">
        <v>60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375"/>
      <c r="AA20" s="375"/>
    </row>
    <row r="21" spans="1:67" ht="14.25" hidden="1" customHeight="1" x14ac:dyDescent="0.25">
      <c r="A21" s="402" t="s">
        <v>61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6">
        <v>4607091389258</v>
      </c>
      <c r="E22" s="387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9"/>
      <c r="Q22" s="389"/>
      <c r="R22" s="389"/>
      <c r="S22" s="387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6">
        <v>4680115885004</v>
      </c>
      <c r="E23" s="387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9"/>
      <c r="Q23" s="389"/>
      <c r="R23" s="389"/>
      <c r="S23" s="387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22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23"/>
      <c r="O24" s="390" t="s">
        <v>70</v>
      </c>
      <c r="P24" s="391"/>
      <c r="Q24" s="391"/>
      <c r="R24" s="391"/>
      <c r="S24" s="391"/>
      <c r="T24" s="391"/>
      <c r="U24" s="392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400"/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23"/>
      <c r="O25" s="390" t="s">
        <v>70</v>
      </c>
      <c r="P25" s="391"/>
      <c r="Q25" s="391"/>
      <c r="R25" s="391"/>
      <c r="S25" s="391"/>
      <c r="T25" s="391"/>
      <c r="U25" s="392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402" t="s">
        <v>72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6">
        <v>4607091383881</v>
      </c>
      <c r="E27" s="387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9"/>
      <c r="Q27" s="389"/>
      <c r="R27" s="389"/>
      <c r="S27" s="387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6">
        <v>4607091388237</v>
      </c>
      <c r="E28" s="387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9"/>
      <c r="Q28" s="389"/>
      <c r="R28" s="389"/>
      <c r="S28" s="387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6">
        <v>4607091383935</v>
      </c>
      <c r="E29" s="387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76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9"/>
      <c r="Q29" s="389"/>
      <c r="R29" s="389"/>
      <c r="S29" s="387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6">
        <v>4607091383935</v>
      </c>
      <c r="E30" s="387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7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9"/>
      <c r="Q30" s="389"/>
      <c r="R30" s="389"/>
      <c r="S30" s="387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6">
        <v>4680115881853</v>
      </c>
      <c r="E31" s="387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9"/>
      <c r="Q31" s="389"/>
      <c r="R31" s="389"/>
      <c r="S31" s="387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6">
        <v>4607091383911</v>
      </c>
      <c r="E32" s="387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4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9"/>
      <c r="Q32" s="389"/>
      <c r="R32" s="389"/>
      <c r="S32" s="387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6">
        <v>4607091388244</v>
      </c>
      <c r="E33" s="387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6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9"/>
      <c r="Q33" s="389"/>
      <c r="R33" s="389"/>
      <c r="S33" s="387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22"/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23"/>
      <c r="O34" s="390" t="s">
        <v>70</v>
      </c>
      <c r="P34" s="391"/>
      <c r="Q34" s="391"/>
      <c r="R34" s="391"/>
      <c r="S34" s="391"/>
      <c r="T34" s="391"/>
      <c r="U34" s="392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400"/>
      <c r="B35" s="400"/>
      <c r="C35" s="400"/>
      <c r="D35" s="400"/>
      <c r="E35" s="400"/>
      <c r="F35" s="400"/>
      <c r="G35" s="400"/>
      <c r="H35" s="400"/>
      <c r="I35" s="400"/>
      <c r="J35" s="400"/>
      <c r="K35" s="400"/>
      <c r="L35" s="400"/>
      <c r="M35" s="400"/>
      <c r="N35" s="423"/>
      <c r="O35" s="390" t="s">
        <v>70</v>
      </c>
      <c r="P35" s="391"/>
      <c r="Q35" s="391"/>
      <c r="R35" s="391"/>
      <c r="S35" s="391"/>
      <c r="T35" s="391"/>
      <c r="U35" s="392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402" t="s">
        <v>86</v>
      </c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0"/>
      <c r="P36" s="400"/>
      <c r="Q36" s="400"/>
      <c r="R36" s="400"/>
      <c r="S36" s="400"/>
      <c r="T36" s="400"/>
      <c r="U36" s="400"/>
      <c r="V36" s="400"/>
      <c r="W36" s="400"/>
      <c r="X36" s="400"/>
      <c r="Y36" s="400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6">
        <v>4607091388503</v>
      </c>
      <c r="E37" s="387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7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9"/>
      <c r="Q37" s="389"/>
      <c r="R37" s="389"/>
      <c r="S37" s="387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22"/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23"/>
      <c r="O38" s="390" t="s">
        <v>70</v>
      </c>
      <c r="P38" s="391"/>
      <c r="Q38" s="391"/>
      <c r="R38" s="391"/>
      <c r="S38" s="391"/>
      <c r="T38" s="391"/>
      <c r="U38" s="392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23"/>
      <c r="O39" s="390" t="s">
        <v>70</v>
      </c>
      <c r="P39" s="391"/>
      <c r="Q39" s="391"/>
      <c r="R39" s="391"/>
      <c r="S39" s="391"/>
      <c r="T39" s="391"/>
      <c r="U39" s="392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402" t="s">
        <v>91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6">
        <v>4607091388282</v>
      </c>
      <c r="E41" s="387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9"/>
      <c r="Q41" s="389"/>
      <c r="R41" s="389"/>
      <c r="S41" s="387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22"/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23"/>
      <c r="O42" s="390" t="s">
        <v>70</v>
      </c>
      <c r="P42" s="391"/>
      <c r="Q42" s="391"/>
      <c r="R42" s="391"/>
      <c r="S42" s="391"/>
      <c r="T42" s="391"/>
      <c r="U42" s="392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400"/>
      <c r="B43" s="400"/>
      <c r="C43" s="400"/>
      <c r="D43" s="400"/>
      <c r="E43" s="400"/>
      <c r="F43" s="400"/>
      <c r="G43" s="400"/>
      <c r="H43" s="400"/>
      <c r="I43" s="400"/>
      <c r="J43" s="400"/>
      <c r="K43" s="400"/>
      <c r="L43" s="400"/>
      <c r="M43" s="400"/>
      <c r="N43" s="423"/>
      <c r="O43" s="390" t="s">
        <v>70</v>
      </c>
      <c r="P43" s="391"/>
      <c r="Q43" s="391"/>
      <c r="R43" s="391"/>
      <c r="S43" s="391"/>
      <c r="T43" s="391"/>
      <c r="U43" s="392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402" t="s">
        <v>95</v>
      </c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0"/>
      <c r="P44" s="400"/>
      <c r="Q44" s="400"/>
      <c r="R44" s="400"/>
      <c r="S44" s="400"/>
      <c r="T44" s="400"/>
      <c r="U44" s="400"/>
      <c r="V44" s="400"/>
      <c r="W44" s="400"/>
      <c r="X44" s="400"/>
      <c r="Y44" s="400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6">
        <v>4607091389111</v>
      </c>
      <c r="E45" s="387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9"/>
      <c r="Q45" s="389"/>
      <c r="R45" s="389"/>
      <c r="S45" s="387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22"/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23"/>
      <c r="O46" s="390" t="s">
        <v>70</v>
      </c>
      <c r="P46" s="391"/>
      <c r="Q46" s="391"/>
      <c r="R46" s="391"/>
      <c r="S46" s="391"/>
      <c r="T46" s="391"/>
      <c r="U46" s="392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400"/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23"/>
      <c r="O47" s="390" t="s">
        <v>70</v>
      </c>
      <c r="P47" s="391"/>
      <c r="Q47" s="391"/>
      <c r="R47" s="391"/>
      <c r="S47" s="391"/>
      <c r="T47" s="391"/>
      <c r="U47" s="392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559" t="s">
        <v>98</v>
      </c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0"/>
      <c r="P48" s="560"/>
      <c r="Q48" s="560"/>
      <c r="R48" s="560"/>
      <c r="S48" s="560"/>
      <c r="T48" s="560"/>
      <c r="U48" s="560"/>
      <c r="V48" s="560"/>
      <c r="W48" s="560"/>
      <c r="X48" s="560"/>
      <c r="Y48" s="560"/>
      <c r="Z48" s="48"/>
      <c r="AA48" s="48"/>
    </row>
    <row r="49" spans="1:67" ht="16.5" hidden="1" customHeight="1" x14ac:dyDescent="0.25">
      <c r="A49" s="399" t="s">
        <v>99</v>
      </c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0"/>
      <c r="P49" s="400"/>
      <c r="Q49" s="400"/>
      <c r="R49" s="400"/>
      <c r="S49" s="400"/>
      <c r="T49" s="400"/>
      <c r="U49" s="400"/>
      <c r="V49" s="400"/>
      <c r="W49" s="400"/>
      <c r="X49" s="400"/>
      <c r="Y49" s="400"/>
      <c r="Z49" s="375"/>
      <c r="AA49" s="375"/>
    </row>
    <row r="50" spans="1:67" ht="14.25" hidden="1" customHeight="1" x14ac:dyDescent="0.25">
      <c r="A50" s="402" t="s">
        <v>100</v>
      </c>
      <c r="B50" s="400"/>
      <c r="C50" s="400"/>
      <c r="D50" s="400"/>
      <c r="E50" s="400"/>
      <c r="F50" s="400"/>
      <c r="G50" s="400"/>
      <c r="H50" s="400"/>
      <c r="I50" s="400"/>
      <c r="J50" s="400"/>
      <c r="K50" s="400"/>
      <c r="L50" s="400"/>
      <c r="M50" s="400"/>
      <c r="N50" s="400"/>
      <c r="O50" s="400"/>
      <c r="P50" s="400"/>
      <c r="Q50" s="400"/>
      <c r="R50" s="400"/>
      <c r="S50" s="400"/>
      <c r="T50" s="400"/>
      <c r="U50" s="400"/>
      <c r="V50" s="400"/>
      <c r="W50" s="400"/>
      <c r="X50" s="400"/>
      <c r="Y50" s="400"/>
      <c r="Z50" s="376"/>
      <c r="AA50" s="376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6">
        <v>4680115881440</v>
      </c>
      <c r="E51" s="387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9"/>
      <c r="Q51" s="389"/>
      <c r="R51" s="389"/>
      <c r="S51" s="387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6">
        <v>4680115881433</v>
      </c>
      <c r="E52" s="387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7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9"/>
      <c r="Q52" s="389"/>
      <c r="R52" s="389"/>
      <c r="S52" s="387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422"/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23"/>
      <c r="O53" s="390" t="s">
        <v>70</v>
      </c>
      <c r="P53" s="391"/>
      <c r="Q53" s="391"/>
      <c r="R53" s="391"/>
      <c r="S53" s="391"/>
      <c r="T53" s="391"/>
      <c r="U53" s="392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400"/>
      <c r="B54" s="400"/>
      <c r="C54" s="400"/>
      <c r="D54" s="400"/>
      <c r="E54" s="400"/>
      <c r="F54" s="400"/>
      <c r="G54" s="400"/>
      <c r="H54" s="400"/>
      <c r="I54" s="400"/>
      <c r="J54" s="400"/>
      <c r="K54" s="400"/>
      <c r="L54" s="400"/>
      <c r="M54" s="400"/>
      <c r="N54" s="423"/>
      <c r="O54" s="390" t="s">
        <v>70</v>
      </c>
      <c r="P54" s="391"/>
      <c r="Q54" s="391"/>
      <c r="R54" s="391"/>
      <c r="S54" s="391"/>
      <c r="T54" s="391"/>
      <c r="U54" s="392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399" t="s">
        <v>107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375"/>
      <c r="AA55" s="375"/>
    </row>
    <row r="56" spans="1:67" ht="14.25" hidden="1" customHeight="1" x14ac:dyDescent="0.25">
      <c r="A56" s="402" t="s">
        <v>108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6">
        <v>4680115881426</v>
      </c>
      <c r="E57" s="387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9"/>
      <c r="Q57" s="389"/>
      <c r="R57" s="389"/>
      <c r="S57" s="387"/>
      <c r="T57" s="34"/>
      <c r="U57" s="34"/>
      <c r="V57" s="35" t="s">
        <v>66</v>
      </c>
      <c r="W57" s="380">
        <v>200</v>
      </c>
      <c r="X57" s="381">
        <f>IFERROR(IF(W57="",0,CEILING((W57/$H57),1)*$H57),"")</f>
        <v>205.20000000000002</v>
      </c>
      <c r="Y57" s="36">
        <f>IFERROR(IF(X57=0,"",ROUNDUP(X57/H57,0)*0.02175),"")</f>
        <v>0.41324999999999995</v>
      </c>
      <c r="Z57" s="56"/>
      <c r="AA57" s="57"/>
      <c r="AE57" s="64"/>
      <c r="BB57" s="79" t="s">
        <v>1</v>
      </c>
      <c r="BL57" s="64">
        <f>IFERROR(W57*I57/H57,"0")</f>
        <v>208.88888888888889</v>
      </c>
      <c r="BM57" s="64">
        <f>IFERROR(X57*I57/H57,"0")</f>
        <v>214.32</v>
      </c>
      <c r="BN57" s="64">
        <f>IFERROR(1/J57*(W57/H57),"0")</f>
        <v>0.3306878306878307</v>
      </c>
      <c r="BO57" s="64">
        <f>IFERROR(1/J57*(X57/H57),"0")</f>
        <v>0.33928571428571425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6">
        <v>4680115881426</v>
      </c>
      <c r="E58" s="387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6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9"/>
      <c r="Q58" s="389"/>
      <c r="R58" s="389"/>
      <c r="S58" s="387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6">
        <v>4680115881419</v>
      </c>
      <c r="E59" s="387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5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9"/>
      <c r="Q59" s="389"/>
      <c r="R59" s="389"/>
      <c r="S59" s="387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6">
        <v>4680115881525</v>
      </c>
      <c r="E60" s="387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388" t="s">
        <v>117</v>
      </c>
      <c r="P60" s="389"/>
      <c r="Q60" s="389"/>
      <c r="R60" s="389"/>
      <c r="S60" s="387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22"/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23"/>
      <c r="O61" s="390" t="s">
        <v>70</v>
      </c>
      <c r="P61" s="391"/>
      <c r="Q61" s="391"/>
      <c r="R61" s="391"/>
      <c r="S61" s="391"/>
      <c r="T61" s="391"/>
      <c r="U61" s="392"/>
      <c r="V61" s="37" t="s">
        <v>71</v>
      </c>
      <c r="W61" s="382">
        <f>IFERROR(W57/H57,"0")+IFERROR(W58/H58,"0")+IFERROR(W59/H59,"0")+IFERROR(W60/H60,"0")</f>
        <v>18.518518518518519</v>
      </c>
      <c r="X61" s="382">
        <f>IFERROR(X57/H57,"0")+IFERROR(X58/H58,"0")+IFERROR(X59/H59,"0")+IFERROR(X60/H60,"0")</f>
        <v>19</v>
      </c>
      <c r="Y61" s="382">
        <f>IFERROR(IF(Y57="",0,Y57),"0")+IFERROR(IF(Y58="",0,Y58),"0")+IFERROR(IF(Y59="",0,Y59),"0")+IFERROR(IF(Y60="",0,Y60),"0")</f>
        <v>0.41324999999999995</v>
      </c>
      <c r="Z61" s="383"/>
      <c r="AA61" s="383"/>
    </row>
    <row r="62" spans="1:67" x14ac:dyDescent="0.2">
      <c r="A62" s="400"/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23"/>
      <c r="O62" s="390" t="s">
        <v>70</v>
      </c>
      <c r="P62" s="391"/>
      <c r="Q62" s="391"/>
      <c r="R62" s="391"/>
      <c r="S62" s="391"/>
      <c r="T62" s="391"/>
      <c r="U62" s="392"/>
      <c r="V62" s="37" t="s">
        <v>66</v>
      </c>
      <c r="W62" s="382">
        <f>IFERROR(SUM(W57:W60),"0")</f>
        <v>200</v>
      </c>
      <c r="X62" s="382">
        <f>IFERROR(SUM(X57:X60),"0")</f>
        <v>205.20000000000002</v>
      </c>
      <c r="Y62" s="37"/>
      <c r="Z62" s="383"/>
      <c r="AA62" s="383"/>
    </row>
    <row r="63" spans="1:67" ht="16.5" hidden="1" customHeight="1" x14ac:dyDescent="0.25">
      <c r="A63" s="399" t="s">
        <v>98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0"/>
      <c r="Y63" s="400"/>
      <c r="Z63" s="375"/>
      <c r="AA63" s="375"/>
    </row>
    <row r="64" spans="1:67" ht="14.25" hidden="1" customHeight="1" x14ac:dyDescent="0.25">
      <c r="A64" s="402" t="s">
        <v>108</v>
      </c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0"/>
      <c r="P64" s="400"/>
      <c r="Q64" s="400"/>
      <c r="R64" s="400"/>
      <c r="S64" s="400"/>
      <c r="T64" s="400"/>
      <c r="U64" s="400"/>
      <c r="V64" s="400"/>
      <c r="W64" s="400"/>
      <c r="X64" s="400"/>
      <c r="Y64" s="400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6">
        <v>4607091382945</v>
      </c>
      <c r="E65" s="387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7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9"/>
      <c r="Q65" s="389"/>
      <c r="R65" s="389"/>
      <c r="S65" s="387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6">
        <v>4607091385670</v>
      </c>
      <c r="E66" s="387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67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9"/>
      <c r="Q66" s="389"/>
      <c r="R66" s="389"/>
      <c r="S66" s="387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6">
        <v>4607091385670</v>
      </c>
      <c r="E67" s="387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5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9"/>
      <c r="Q67" s="389"/>
      <c r="R67" s="389"/>
      <c r="S67" s="387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6">
        <v>4680115883956</v>
      </c>
      <c r="E68" s="387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6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9"/>
      <c r="Q68" s="389"/>
      <c r="R68" s="389"/>
      <c r="S68" s="387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6">
        <v>4680115881327</v>
      </c>
      <c r="E69" s="387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9"/>
      <c r="Q69" s="389"/>
      <c r="R69" s="389"/>
      <c r="S69" s="387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6">
        <v>4680115882133</v>
      </c>
      <c r="E70" s="387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48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9"/>
      <c r="Q70" s="389"/>
      <c r="R70" s="389"/>
      <c r="S70" s="387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6">
        <v>4680115882133</v>
      </c>
      <c r="E71" s="387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9"/>
      <c r="Q71" s="389"/>
      <c r="R71" s="389"/>
      <c r="S71" s="387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6">
        <v>4607091382952</v>
      </c>
      <c r="E72" s="387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4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9"/>
      <c r="Q72" s="389"/>
      <c r="R72" s="389"/>
      <c r="S72" s="387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6">
        <v>4680115882539</v>
      </c>
      <c r="E73" s="387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6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9"/>
      <c r="Q73" s="389"/>
      <c r="R73" s="389"/>
      <c r="S73" s="387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6">
        <v>4607091385687</v>
      </c>
      <c r="E74" s="387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6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9"/>
      <c r="Q74" s="389"/>
      <c r="R74" s="389"/>
      <c r="S74" s="387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6">
        <v>4607091384604</v>
      </c>
      <c r="E75" s="387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7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9"/>
      <c r="Q75" s="389"/>
      <c r="R75" s="389"/>
      <c r="S75" s="387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6">
        <v>4680115880283</v>
      </c>
      <c r="E76" s="387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5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9"/>
      <c r="Q76" s="389"/>
      <c r="R76" s="389"/>
      <c r="S76" s="387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6">
        <v>4680115883949</v>
      </c>
      <c r="E77" s="387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9"/>
      <c r="Q77" s="389"/>
      <c r="R77" s="389"/>
      <c r="S77" s="387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6">
        <v>4680115881518</v>
      </c>
      <c r="E78" s="387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6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9"/>
      <c r="Q78" s="389"/>
      <c r="R78" s="389"/>
      <c r="S78" s="387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6">
        <v>4680115881303</v>
      </c>
      <c r="E79" s="387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7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9"/>
      <c r="Q79" s="389"/>
      <c r="R79" s="389"/>
      <c r="S79" s="387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6">
        <v>4680115882577</v>
      </c>
      <c r="E80" s="387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72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9"/>
      <c r="Q80" s="389"/>
      <c r="R80" s="389"/>
      <c r="S80" s="387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6">
        <v>4680115882577</v>
      </c>
      <c r="E81" s="387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72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9"/>
      <c r="Q81" s="389"/>
      <c r="R81" s="389"/>
      <c r="S81" s="387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6">
        <v>4680115882720</v>
      </c>
      <c r="E82" s="387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9"/>
      <c r="Q82" s="389"/>
      <c r="R82" s="389"/>
      <c r="S82" s="387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6">
        <v>4680115880269</v>
      </c>
      <c r="E83" s="387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4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9"/>
      <c r="Q83" s="389"/>
      <c r="R83" s="389"/>
      <c r="S83" s="387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6">
        <v>4680115880429</v>
      </c>
      <c r="E84" s="387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7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9"/>
      <c r="Q84" s="389"/>
      <c r="R84" s="389"/>
      <c r="S84" s="387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6">
        <v>4680115881457</v>
      </c>
      <c r="E85" s="387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7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9"/>
      <c r="Q85" s="389"/>
      <c r="R85" s="389"/>
      <c r="S85" s="387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422"/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23"/>
      <c r="O86" s="390" t="s">
        <v>70</v>
      </c>
      <c r="P86" s="391"/>
      <c r="Q86" s="391"/>
      <c r="R86" s="391"/>
      <c r="S86" s="391"/>
      <c r="T86" s="391"/>
      <c r="U86" s="392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400"/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23"/>
      <c r="O87" s="390" t="s">
        <v>70</v>
      </c>
      <c r="P87" s="391"/>
      <c r="Q87" s="391"/>
      <c r="R87" s="391"/>
      <c r="S87" s="391"/>
      <c r="T87" s="391"/>
      <c r="U87" s="392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402" t="s">
        <v>100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6">
        <v>4680115881488</v>
      </c>
      <c r="E89" s="387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9"/>
      <c r="Q89" s="389"/>
      <c r="R89" s="389"/>
      <c r="S89" s="387"/>
      <c r="T89" s="34"/>
      <c r="U89" s="34"/>
      <c r="V89" s="35" t="s">
        <v>66</v>
      </c>
      <c r="W89" s="380">
        <v>50</v>
      </c>
      <c r="X89" s="381">
        <f>IFERROR(IF(W89="",0,CEILING((W89/$H89),1)*$H89),"")</f>
        <v>54</v>
      </c>
      <c r="Y89" s="36">
        <f>IFERROR(IF(X89=0,"",ROUNDUP(X89/H89,0)*0.02175),"")</f>
        <v>0.10874999999999999</v>
      </c>
      <c r="Z89" s="56"/>
      <c r="AA89" s="57"/>
      <c r="AE89" s="64"/>
      <c r="BB89" s="104" t="s">
        <v>1</v>
      </c>
      <c r="BL89" s="64">
        <f>IFERROR(W89*I89/H89,"0")</f>
        <v>52.222222222222221</v>
      </c>
      <c r="BM89" s="64">
        <f>IFERROR(X89*I89/H89,"0")</f>
        <v>56.4</v>
      </c>
      <c r="BN89" s="64">
        <f>IFERROR(1/J89*(W89/H89),"0")</f>
        <v>9.6450617283950615E-2</v>
      </c>
      <c r="BO89" s="64">
        <f>IFERROR(1/J89*(X89/H89),"0")</f>
        <v>0.10416666666666666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6">
        <v>4680115882751</v>
      </c>
      <c r="E90" s="387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5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9"/>
      <c r="Q90" s="389"/>
      <c r="R90" s="389"/>
      <c r="S90" s="387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6">
        <v>4680115882775</v>
      </c>
      <c r="E91" s="387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75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9"/>
      <c r="Q91" s="389"/>
      <c r="R91" s="389"/>
      <c r="S91" s="387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6">
        <v>4680115880658</v>
      </c>
      <c r="E92" s="387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7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9"/>
      <c r="Q92" s="389"/>
      <c r="R92" s="389"/>
      <c r="S92" s="387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22"/>
      <c r="B93" s="400"/>
      <c r="C93" s="400"/>
      <c r="D93" s="400"/>
      <c r="E93" s="400"/>
      <c r="F93" s="400"/>
      <c r="G93" s="400"/>
      <c r="H93" s="400"/>
      <c r="I93" s="400"/>
      <c r="J93" s="400"/>
      <c r="K93" s="400"/>
      <c r="L93" s="400"/>
      <c r="M93" s="400"/>
      <c r="N93" s="423"/>
      <c r="O93" s="390" t="s">
        <v>70</v>
      </c>
      <c r="P93" s="391"/>
      <c r="Q93" s="391"/>
      <c r="R93" s="391"/>
      <c r="S93" s="391"/>
      <c r="T93" s="391"/>
      <c r="U93" s="392"/>
      <c r="V93" s="37" t="s">
        <v>71</v>
      </c>
      <c r="W93" s="382">
        <f>IFERROR(W89/H89,"0")+IFERROR(W90/H90,"0")+IFERROR(W91/H91,"0")+IFERROR(W92/H92,"0")</f>
        <v>4.6296296296296298</v>
      </c>
      <c r="X93" s="382">
        <f>IFERROR(X89/H89,"0")+IFERROR(X90/H90,"0")+IFERROR(X91/H91,"0")+IFERROR(X92/H92,"0")</f>
        <v>5</v>
      </c>
      <c r="Y93" s="382">
        <f>IFERROR(IF(Y89="",0,Y89),"0")+IFERROR(IF(Y90="",0,Y90),"0")+IFERROR(IF(Y91="",0,Y91),"0")+IFERROR(IF(Y92="",0,Y92),"0")</f>
        <v>0.10874999999999999</v>
      </c>
      <c r="Z93" s="383"/>
      <c r="AA93" s="383"/>
    </row>
    <row r="94" spans="1:67" x14ac:dyDescent="0.2">
      <c r="A94" s="400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23"/>
      <c r="O94" s="390" t="s">
        <v>70</v>
      </c>
      <c r="P94" s="391"/>
      <c r="Q94" s="391"/>
      <c r="R94" s="391"/>
      <c r="S94" s="391"/>
      <c r="T94" s="391"/>
      <c r="U94" s="392"/>
      <c r="V94" s="37" t="s">
        <v>66</v>
      </c>
      <c r="W94" s="382">
        <f>IFERROR(SUM(W89:W92),"0")</f>
        <v>50</v>
      </c>
      <c r="X94" s="382">
        <f>IFERROR(SUM(X89:X92),"0")</f>
        <v>54</v>
      </c>
      <c r="Y94" s="37"/>
      <c r="Z94" s="383"/>
      <c r="AA94" s="383"/>
    </row>
    <row r="95" spans="1:67" ht="14.25" hidden="1" customHeight="1" x14ac:dyDescent="0.25">
      <c r="A95" s="402" t="s">
        <v>61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6">
        <v>4607091387667</v>
      </c>
      <c r="E96" s="387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9"/>
      <c r="Q96" s="389"/>
      <c r="R96" s="389"/>
      <c r="S96" s="387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6">
        <v>4607091387636</v>
      </c>
      <c r="E97" s="387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7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9"/>
      <c r="Q97" s="389"/>
      <c r="R97" s="389"/>
      <c r="S97" s="387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6">
        <v>4607091382426</v>
      </c>
      <c r="E98" s="387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9"/>
      <c r="Q98" s="389"/>
      <c r="R98" s="389"/>
      <c r="S98" s="387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6">
        <v>4607091386547</v>
      </c>
      <c r="E99" s="387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7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9"/>
      <c r="Q99" s="389"/>
      <c r="R99" s="389"/>
      <c r="S99" s="387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6">
        <v>4607091382464</v>
      </c>
      <c r="E100" s="387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6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9"/>
      <c r="Q100" s="389"/>
      <c r="R100" s="389"/>
      <c r="S100" s="387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6">
        <v>4680115883444</v>
      </c>
      <c r="E101" s="387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9"/>
      <c r="Q101" s="389"/>
      <c r="R101" s="389"/>
      <c r="S101" s="387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6">
        <v>4680115883444</v>
      </c>
      <c r="E102" s="387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67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9"/>
      <c r="Q102" s="389"/>
      <c r="R102" s="389"/>
      <c r="S102" s="387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22"/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23"/>
      <c r="O103" s="390" t="s">
        <v>70</v>
      </c>
      <c r="P103" s="391"/>
      <c r="Q103" s="391"/>
      <c r="R103" s="391"/>
      <c r="S103" s="391"/>
      <c r="T103" s="391"/>
      <c r="U103" s="392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400"/>
      <c r="B104" s="400"/>
      <c r="C104" s="400"/>
      <c r="D104" s="400"/>
      <c r="E104" s="400"/>
      <c r="F104" s="400"/>
      <c r="G104" s="400"/>
      <c r="H104" s="400"/>
      <c r="I104" s="400"/>
      <c r="J104" s="400"/>
      <c r="K104" s="400"/>
      <c r="L104" s="400"/>
      <c r="M104" s="400"/>
      <c r="N104" s="423"/>
      <c r="O104" s="390" t="s">
        <v>70</v>
      </c>
      <c r="P104" s="391"/>
      <c r="Q104" s="391"/>
      <c r="R104" s="391"/>
      <c r="S104" s="391"/>
      <c r="T104" s="391"/>
      <c r="U104" s="392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402" t="s">
        <v>72</v>
      </c>
      <c r="B105" s="400"/>
      <c r="C105" s="400"/>
      <c r="D105" s="400"/>
      <c r="E105" s="400"/>
      <c r="F105" s="400"/>
      <c r="G105" s="400"/>
      <c r="H105" s="400"/>
      <c r="I105" s="400"/>
      <c r="J105" s="400"/>
      <c r="K105" s="400"/>
      <c r="L105" s="400"/>
      <c r="M105" s="400"/>
      <c r="N105" s="400"/>
      <c r="O105" s="400"/>
      <c r="P105" s="400"/>
      <c r="Q105" s="400"/>
      <c r="R105" s="400"/>
      <c r="S105" s="400"/>
      <c r="T105" s="400"/>
      <c r="U105" s="400"/>
      <c r="V105" s="400"/>
      <c r="W105" s="400"/>
      <c r="X105" s="400"/>
      <c r="Y105" s="400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6">
        <v>4607091386967</v>
      </c>
      <c r="E106" s="387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6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9"/>
      <c r="Q106" s="389"/>
      <c r="R106" s="389"/>
      <c r="S106" s="387"/>
      <c r="T106" s="34"/>
      <c r="U106" s="34"/>
      <c r="V106" s="35" t="s">
        <v>66</v>
      </c>
      <c r="W106" s="380">
        <v>200</v>
      </c>
      <c r="X106" s="381">
        <f t="shared" ref="X106:X119" si="18">IFERROR(IF(W106="",0,CEILING((W106/$H106),1)*$H106),"")</f>
        <v>201.60000000000002</v>
      </c>
      <c r="Y106" s="36">
        <f>IFERROR(IF(X106=0,"",ROUNDUP(X106/H106,0)*0.02175),"")</f>
        <v>0.52200000000000002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213.42857142857144</v>
      </c>
      <c r="BM106" s="64">
        <f t="shared" ref="BM106:BM119" si="20">IFERROR(X106*I106/H106,"0")</f>
        <v>215.13600000000002</v>
      </c>
      <c r="BN106" s="64">
        <f t="shared" ref="BN106:BN119" si="21">IFERROR(1/J106*(W106/H106),"0")</f>
        <v>0.42517006802721086</v>
      </c>
      <c r="BO106" s="64">
        <f t="shared" ref="BO106:BO119" si="22">IFERROR(1/J106*(X106/H106),"0")</f>
        <v>0.42857142857142855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6">
        <v>4607091386967</v>
      </c>
      <c r="E107" s="387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4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9"/>
      <c r="Q107" s="389"/>
      <c r="R107" s="389"/>
      <c r="S107" s="387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6">
        <v>4607091385304</v>
      </c>
      <c r="E108" s="387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9"/>
      <c r="Q108" s="389"/>
      <c r="R108" s="389"/>
      <c r="S108" s="387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6">
        <v>4607091386264</v>
      </c>
      <c r="E109" s="387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7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9"/>
      <c r="Q109" s="389"/>
      <c r="R109" s="389"/>
      <c r="S109" s="387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6">
        <v>4680115882584</v>
      </c>
      <c r="E110" s="387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44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9"/>
      <c r="Q110" s="389"/>
      <c r="R110" s="389"/>
      <c r="S110" s="387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6">
        <v>4680115882584</v>
      </c>
      <c r="E111" s="387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9"/>
      <c r="Q111" s="389"/>
      <c r="R111" s="389"/>
      <c r="S111" s="387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6">
        <v>4607091385731</v>
      </c>
      <c r="E112" s="387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46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9"/>
      <c r="Q112" s="389"/>
      <c r="R112" s="389"/>
      <c r="S112" s="387"/>
      <c r="T112" s="34"/>
      <c r="U112" s="34"/>
      <c r="V112" s="35" t="s">
        <v>66</v>
      </c>
      <c r="W112" s="380">
        <v>300</v>
      </c>
      <c r="X112" s="381">
        <f t="shared" si="18"/>
        <v>302.40000000000003</v>
      </c>
      <c r="Y112" s="36">
        <f>IFERROR(IF(X112=0,"",ROUNDUP(X112/H112,0)*0.00753),"")</f>
        <v>0.84336</v>
      </c>
      <c r="Z112" s="56"/>
      <c r="AA112" s="57"/>
      <c r="AE112" s="64"/>
      <c r="BB112" s="121" t="s">
        <v>1</v>
      </c>
      <c r="BL112" s="64">
        <f t="shared" si="19"/>
        <v>330.22222222222223</v>
      </c>
      <c r="BM112" s="64">
        <f t="shared" si="20"/>
        <v>332.86400000000003</v>
      </c>
      <c r="BN112" s="64">
        <f t="shared" si="21"/>
        <v>0.71225071225071213</v>
      </c>
      <c r="BO112" s="64">
        <f t="shared" si="22"/>
        <v>0.71794871794871795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6">
        <v>4680115880214</v>
      </c>
      <c r="E113" s="387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9"/>
      <c r="Q113" s="389"/>
      <c r="R113" s="389"/>
      <c r="S113" s="387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6">
        <v>4680115880894</v>
      </c>
      <c r="E114" s="387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4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9"/>
      <c r="Q114" s="389"/>
      <c r="R114" s="389"/>
      <c r="S114" s="387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6">
        <v>4680115884915</v>
      </c>
      <c r="E115" s="387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7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9"/>
      <c r="Q115" s="389"/>
      <c r="R115" s="389"/>
      <c r="S115" s="387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6">
        <v>4607091385427</v>
      </c>
      <c r="E116" s="387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6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9"/>
      <c r="Q116" s="389"/>
      <c r="R116" s="389"/>
      <c r="S116" s="387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6">
        <v>4680115882645</v>
      </c>
      <c r="E117" s="387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9"/>
      <c r="Q117" s="389"/>
      <c r="R117" s="389"/>
      <c r="S117" s="387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6">
        <v>4680115884311</v>
      </c>
      <c r="E118" s="387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64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9"/>
      <c r="Q118" s="389"/>
      <c r="R118" s="389"/>
      <c r="S118" s="387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6">
        <v>4680115884403</v>
      </c>
      <c r="E119" s="387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63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9"/>
      <c r="Q119" s="389"/>
      <c r="R119" s="389"/>
      <c r="S119" s="387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22"/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23"/>
      <c r="O120" s="390" t="s">
        <v>70</v>
      </c>
      <c r="P120" s="391"/>
      <c r="Q120" s="391"/>
      <c r="R120" s="391"/>
      <c r="S120" s="391"/>
      <c r="T120" s="391"/>
      <c r="U120" s="392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134.92063492063491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136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1.3653599999999999</v>
      </c>
      <c r="Z120" s="383"/>
      <c r="AA120" s="383"/>
    </row>
    <row r="121" spans="1:67" x14ac:dyDescent="0.2">
      <c r="A121" s="400"/>
      <c r="B121" s="400"/>
      <c r="C121" s="400"/>
      <c r="D121" s="400"/>
      <c r="E121" s="400"/>
      <c r="F121" s="400"/>
      <c r="G121" s="400"/>
      <c r="H121" s="400"/>
      <c r="I121" s="400"/>
      <c r="J121" s="400"/>
      <c r="K121" s="400"/>
      <c r="L121" s="400"/>
      <c r="M121" s="400"/>
      <c r="N121" s="423"/>
      <c r="O121" s="390" t="s">
        <v>70</v>
      </c>
      <c r="P121" s="391"/>
      <c r="Q121" s="391"/>
      <c r="R121" s="391"/>
      <c r="S121" s="391"/>
      <c r="T121" s="391"/>
      <c r="U121" s="392"/>
      <c r="V121" s="37" t="s">
        <v>66</v>
      </c>
      <c r="W121" s="382">
        <f>IFERROR(SUM(W106:W119),"0")</f>
        <v>500</v>
      </c>
      <c r="X121" s="382">
        <f>IFERROR(SUM(X106:X119),"0")</f>
        <v>504.00000000000006</v>
      </c>
      <c r="Y121" s="37"/>
      <c r="Z121" s="383"/>
      <c r="AA121" s="383"/>
    </row>
    <row r="122" spans="1:67" ht="14.25" hidden="1" customHeight="1" x14ac:dyDescent="0.25">
      <c r="A122" s="402" t="s">
        <v>206</v>
      </c>
      <c r="B122" s="400"/>
      <c r="C122" s="400"/>
      <c r="D122" s="400"/>
      <c r="E122" s="400"/>
      <c r="F122" s="400"/>
      <c r="G122" s="400"/>
      <c r="H122" s="400"/>
      <c r="I122" s="400"/>
      <c r="J122" s="400"/>
      <c r="K122" s="400"/>
      <c r="L122" s="400"/>
      <c r="M122" s="400"/>
      <c r="N122" s="400"/>
      <c r="O122" s="400"/>
      <c r="P122" s="400"/>
      <c r="Q122" s="400"/>
      <c r="R122" s="400"/>
      <c r="S122" s="400"/>
      <c r="T122" s="400"/>
      <c r="U122" s="400"/>
      <c r="V122" s="400"/>
      <c r="W122" s="400"/>
      <c r="X122" s="400"/>
      <c r="Y122" s="400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6">
        <v>4607091383065</v>
      </c>
      <c r="E123" s="387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9"/>
      <c r="Q123" s="389"/>
      <c r="R123" s="389"/>
      <c r="S123" s="387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6">
        <v>4680115881532</v>
      </c>
      <c r="E124" s="387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6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9"/>
      <c r="Q124" s="389"/>
      <c r="R124" s="389"/>
      <c r="S124" s="387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6">
        <v>4680115881532</v>
      </c>
      <c r="E125" s="387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4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9"/>
      <c r="Q125" s="389"/>
      <c r="R125" s="389"/>
      <c r="S125" s="387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6">
        <v>4680115881532</v>
      </c>
      <c r="E126" s="387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6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9"/>
      <c r="Q126" s="389"/>
      <c r="R126" s="389"/>
      <c r="S126" s="387"/>
      <c r="T126" s="34"/>
      <c r="U126" s="34"/>
      <c r="V126" s="35" t="s">
        <v>66</v>
      </c>
      <c r="W126" s="380">
        <v>100</v>
      </c>
      <c r="X126" s="381">
        <f t="shared" si="24"/>
        <v>101.39999999999999</v>
      </c>
      <c r="Y126" s="36">
        <f>IFERROR(IF(X126=0,"",ROUNDUP(X126/H126,0)*0.02175),"")</f>
        <v>0.28275</v>
      </c>
      <c r="Z126" s="56"/>
      <c r="AA126" s="57"/>
      <c r="AE126" s="64"/>
      <c r="BB126" s="132" t="s">
        <v>1</v>
      </c>
      <c r="BL126" s="64">
        <f t="shared" si="25"/>
        <v>106.15384615384615</v>
      </c>
      <c r="BM126" s="64">
        <f t="shared" si="26"/>
        <v>107.63999999999999</v>
      </c>
      <c r="BN126" s="64">
        <f t="shared" si="27"/>
        <v>0.22893772893772893</v>
      </c>
      <c r="BO126" s="64">
        <f t="shared" si="28"/>
        <v>0.23214285714285712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6">
        <v>4680115882652</v>
      </c>
      <c r="E127" s="387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4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9"/>
      <c r="Q127" s="389"/>
      <c r="R127" s="389"/>
      <c r="S127" s="387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6">
        <v>4680115880238</v>
      </c>
      <c r="E128" s="387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6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9"/>
      <c r="Q128" s="389"/>
      <c r="R128" s="389"/>
      <c r="S128" s="387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6">
        <v>4680115881464</v>
      </c>
      <c r="E129" s="387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6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9"/>
      <c r="Q129" s="389"/>
      <c r="R129" s="389"/>
      <c r="S129" s="387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22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23"/>
      <c r="O130" s="390" t="s">
        <v>70</v>
      </c>
      <c r="P130" s="391"/>
      <c r="Q130" s="391"/>
      <c r="R130" s="391"/>
      <c r="S130" s="391"/>
      <c r="T130" s="391"/>
      <c r="U130" s="392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12.820512820512821</v>
      </c>
      <c r="X130" s="382">
        <f>IFERROR(X123/H123,"0")+IFERROR(X124/H124,"0")+IFERROR(X125/H125,"0")+IFERROR(X126/H126,"0")+IFERROR(X127/H127,"0")+IFERROR(X128/H128,"0")+IFERROR(X129/H129,"0")</f>
        <v>13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0.28275</v>
      </c>
      <c r="Z130" s="383"/>
      <c r="AA130" s="383"/>
    </row>
    <row r="131" spans="1:67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23"/>
      <c r="O131" s="390" t="s">
        <v>70</v>
      </c>
      <c r="P131" s="391"/>
      <c r="Q131" s="391"/>
      <c r="R131" s="391"/>
      <c r="S131" s="391"/>
      <c r="T131" s="391"/>
      <c r="U131" s="392"/>
      <c r="V131" s="37" t="s">
        <v>66</v>
      </c>
      <c r="W131" s="382">
        <f>IFERROR(SUM(W123:W129),"0")</f>
        <v>100</v>
      </c>
      <c r="X131" s="382">
        <f>IFERROR(SUM(X123:X129),"0")</f>
        <v>101.39999999999999</v>
      </c>
      <c r="Y131" s="37"/>
      <c r="Z131" s="383"/>
      <c r="AA131" s="383"/>
    </row>
    <row r="132" spans="1:67" ht="16.5" hidden="1" customHeight="1" x14ac:dyDescent="0.25">
      <c r="A132" s="399" t="s">
        <v>219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375"/>
      <c r="AA132" s="375"/>
    </row>
    <row r="133" spans="1:67" ht="14.25" hidden="1" customHeight="1" x14ac:dyDescent="0.25">
      <c r="A133" s="402" t="s">
        <v>72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6">
        <v>4607091385168</v>
      </c>
      <c r="E134" s="387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9"/>
      <c r="Q134" s="389"/>
      <c r="R134" s="389"/>
      <c r="S134" s="387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6">
        <v>4607091385168</v>
      </c>
      <c r="E135" s="387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43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9"/>
      <c r="Q135" s="389"/>
      <c r="R135" s="389"/>
      <c r="S135" s="387"/>
      <c r="T135" s="34"/>
      <c r="U135" s="34"/>
      <c r="V135" s="35" t="s">
        <v>66</v>
      </c>
      <c r="W135" s="380">
        <v>500</v>
      </c>
      <c r="X135" s="381">
        <f>IFERROR(IF(W135="",0,CEILING((W135/$H135),1)*$H135),"")</f>
        <v>504</v>
      </c>
      <c r="Y135" s="36">
        <f>IFERROR(IF(X135=0,"",ROUNDUP(X135/H135,0)*0.02175),"")</f>
        <v>1.3049999999999999</v>
      </c>
      <c r="Z135" s="56"/>
      <c r="AA135" s="57"/>
      <c r="AE135" s="64"/>
      <c r="BB135" s="137" t="s">
        <v>1</v>
      </c>
      <c r="BL135" s="64">
        <f>IFERROR(W135*I135/H135,"0")</f>
        <v>533.21428571428567</v>
      </c>
      <c r="BM135" s="64">
        <f>IFERROR(X135*I135/H135,"0")</f>
        <v>537.48</v>
      </c>
      <c r="BN135" s="64">
        <f>IFERROR(1/J135*(W135/H135),"0")</f>
        <v>1.0629251700680271</v>
      </c>
      <c r="BO135" s="64">
        <f>IFERROR(1/J135*(X135/H135),"0")</f>
        <v>1.0714285714285714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6">
        <v>4607091383256</v>
      </c>
      <c r="E136" s="387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77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9"/>
      <c r="Q136" s="389"/>
      <c r="R136" s="389"/>
      <c r="S136" s="387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6">
        <v>4607091385748</v>
      </c>
      <c r="E137" s="387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9"/>
      <c r="Q137" s="389"/>
      <c r="R137" s="389"/>
      <c r="S137" s="387"/>
      <c r="T137" s="34"/>
      <c r="U137" s="34"/>
      <c r="V137" s="35" t="s">
        <v>66</v>
      </c>
      <c r="W137" s="380">
        <v>200</v>
      </c>
      <c r="X137" s="381">
        <f>IFERROR(IF(W137="",0,CEILING((W137/$H137),1)*$H137),"")</f>
        <v>202.5</v>
      </c>
      <c r="Y137" s="36">
        <f>IFERROR(IF(X137=0,"",ROUNDUP(X137/H137,0)*0.00753),"")</f>
        <v>0.56474999999999997</v>
      </c>
      <c r="Z137" s="56"/>
      <c r="AA137" s="57"/>
      <c r="AE137" s="64"/>
      <c r="BB137" s="139" t="s">
        <v>1</v>
      </c>
      <c r="BL137" s="64">
        <f>IFERROR(W137*I137/H137,"0")</f>
        <v>220.14814814814812</v>
      </c>
      <c r="BM137" s="64">
        <f>IFERROR(X137*I137/H137,"0")</f>
        <v>222.9</v>
      </c>
      <c r="BN137" s="64">
        <f>IFERROR(1/J137*(W137/H137),"0")</f>
        <v>0.47483380816714149</v>
      </c>
      <c r="BO137" s="64">
        <f>IFERROR(1/J137*(X137/H137),"0")</f>
        <v>0.48076923076923073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6">
        <v>4680115884533</v>
      </c>
      <c r="E138" s="387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57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9"/>
      <c r="Q138" s="389"/>
      <c r="R138" s="389"/>
      <c r="S138" s="387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22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23"/>
      <c r="O139" s="390" t="s">
        <v>70</v>
      </c>
      <c r="P139" s="391"/>
      <c r="Q139" s="391"/>
      <c r="R139" s="391"/>
      <c r="S139" s="391"/>
      <c r="T139" s="391"/>
      <c r="U139" s="392"/>
      <c r="V139" s="37" t="s">
        <v>71</v>
      </c>
      <c r="W139" s="382">
        <f>IFERROR(W134/H134,"0")+IFERROR(W135/H135,"0")+IFERROR(W136/H136,"0")+IFERROR(W137/H137,"0")+IFERROR(W138/H138,"0")</f>
        <v>133.59788359788359</v>
      </c>
      <c r="X139" s="382">
        <f>IFERROR(X134/H134,"0")+IFERROR(X135/H135,"0")+IFERROR(X136/H136,"0")+IFERROR(X137/H137,"0")+IFERROR(X138/H138,"0")</f>
        <v>135</v>
      </c>
      <c r="Y139" s="382">
        <f>IFERROR(IF(Y134="",0,Y134),"0")+IFERROR(IF(Y135="",0,Y135),"0")+IFERROR(IF(Y136="",0,Y136),"0")+IFERROR(IF(Y137="",0,Y137),"0")+IFERROR(IF(Y138="",0,Y138),"0")</f>
        <v>1.8697499999999998</v>
      </c>
      <c r="Z139" s="383"/>
      <c r="AA139" s="383"/>
    </row>
    <row r="140" spans="1:67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23"/>
      <c r="O140" s="390" t="s">
        <v>70</v>
      </c>
      <c r="P140" s="391"/>
      <c r="Q140" s="391"/>
      <c r="R140" s="391"/>
      <c r="S140" s="391"/>
      <c r="T140" s="391"/>
      <c r="U140" s="392"/>
      <c r="V140" s="37" t="s">
        <v>66</v>
      </c>
      <c r="W140" s="382">
        <f>IFERROR(SUM(W134:W138),"0")</f>
        <v>700</v>
      </c>
      <c r="X140" s="382">
        <f>IFERROR(SUM(X134:X138),"0")</f>
        <v>706.5</v>
      </c>
      <c r="Y140" s="37"/>
      <c r="Z140" s="383"/>
      <c r="AA140" s="383"/>
    </row>
    <row r="141" spans="1:67" ht="27.75" hidden="1" customHeight="1" x14ac:dyDescent="0.2">
      <c r="A141" s="559" t="s">
        <v>229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48"/>
      <c r="AA141" s="48"/>
    </row>
    <row r="142" spans="1:67" ht="16.5" hidden="1" customHeight="1" x14ac:dyDescent="0.25">
      <c r="A142" s="399" t="s">
        <v>230</v>
      </c>
      <c r="B142" s="400"/>
      <c r="C142" s="400"/>
      <c r="D142" s="400"/>
      <c r="E142" s="400"/>
      <c r="F142" s="400"/>
      <c r="G142" s="400"/>
      <c r="H142" s="400"/>
      <c r="I142" s="400"/>
      <c r="J142" s="400"/>
      <c r="K142" s="400"/>
      <c r="L142" s="400"/>
      <c r="M142" s="400"/>
      <c r="N142" s="400"/>
      <c r="O142" s="400"/>
      <c r="P142" s="400"/>
      <c r="Q142" s="400"/>
      <c r="R142" s="400"/>
      <c r="S142" s="400"/>
      <c r="T142" s="400"/>
      <c r="U142" s="400"/>
      <c r="V142" s="400"/>
      <c r="W142" s="400"/>
      <c r="X142" s="400"/>
      <c r="Y142" s="400"/>
      <c r="Z142" s="375"/>
      <c r="AA142" s="375"/>
    </row>
    <row r="143" spans="1:67" ht="14.25" hidden="1" customHeight="1" x14ac:dyDescent="0.25">
      <c r="A143" s="402" t="s">
        <v>108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6">
        <v>4607091383423</v>
      </c>
      <c r="E144" s="387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7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9"/>
      <c r="Q144" s="389"/>
      <c r="R144" s="389"/>
      <c r="S144" s="387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6">
        <v>4607091381405</v>
      </c>
      <c r="E145" s="387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70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9"/>
      <c r="Q145" s="389"/>
      <c r="R145" s="389"/>
      <c r="S145" s="387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6">
        <v>4607091386516</v>
      </c>
      <c r="E146" s="387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42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9"/>
      <c r="Q146" s="389"/>
      <c r="R146" s="389"/>
      <c r="S146" s="387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22"/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23"/>
      <c r="O147" s="390" t="s">
        <v>70</v>
      </c>
      <c r="P147" s="391"/>
      <c r="Q147" s="391"/>
      <c r="R147" s="391"/>
      <c r="S147" s="391"/>
      <c r="T147" s="391"/>
      <c r="U147" s="392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400"/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23"/>
      <c r="O148" s="390" t="s">
        <v>70</v>
      </c>
      <c r="P148" s="391"/>
      <c r="Q148" s="391"/>
      <c r="R148" s="391"/>
      <c r="S148" s="391"/>
      <c r="T148" s="391"/>
      <c r="U148" s="392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399" t="s">
        <v>237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375"/>
      <c r="AA149" s="375"/>
    </row>
    <row r="150" spans="1:67" ht="14.25" hidden="1" customHeight="1" x14ac:dyDescent="0.25">
      <c r="A150" s="402" t="s">
        <v>61</v>
      </c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0"/>
      <c r="P150" s="400"/>
      <c r="Q150" s="400"/>
      <c r="R150" s="400"/>
      <c r="S150" s="400"/>
      <c r="T150" s="400"/>
      <c r="U150" s="400"/>
      <c r="V150" s="400"/>
      <c r="W150" s="400"/>
      <c r="X150" s="400"/>
      <c r="Y150" s="400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6">
        <v>4680115880993</v>
      </c>
      <c r="E151" s="387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9"/>
      <c r="Q151" s="389"/>
      <c r="R151" s="389"/>
      <c r="S151" s="387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6">
        <v>4680115881761</v>
      </c>
      <c r="E152" s="387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9"/>
      <c r="Q152" s="389"/>
      <c r="R152" s="389"/>
      <c r="S152" s="387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6">
        <v>4680115881563</v>
      </c>
      <c r="E153" s="387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9"/>
      <c r="Q153" s="389"/>
      <c r="R153" s="389"/>
      <c r="S153" s="387"/>
      <c r="T153" s="34"/>
      <c r="U153" s="34"/>
      <c r="V153" s="35" t="s">
        <v>66</v>
      </c>
      <c r="W153" s="380">
        <v>100</v>
      </c>
      <c r="X153" s="381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6">
        <v>4680115880986</v>
      </c>
      <c r="E154" s="387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9"/>
      <c r="Q154" s="389"/>
      <c r="R154" s="389"/>
      <c r="S154" s="387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6">
        <v>4680115880207</v>
      </c>
      <c r="E155" s="387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7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9"/>
      <c r="Q155" s="389"/>
      <c r="R155" s="389"/>
      <c r="S155" s="387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6">
        <v>4680115881785</v>
      </c>
      <c r="E156" s="387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9"/>
      <c r="Q156" s="389"/>
      <c r="R156" s="389"/>
      <c r="S156" s="387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6">
        <v>4680115881679</v>
      </c>
      <c r="E157" s="387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9"/>
      <c r="Q157" s="389"/>
      <c r="R157" s="389"/>
      <c r="S157" s="387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6">
        <v>4680115880191</v>
      </c>
      <c r="E158" s="387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9"/>
      <c r="Q158" s="389"/>
      <c r="R158" s="389"/>
      <c r="S158" s="387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6">
        <v>4680115883963</v>
      </c>
      <c r="E159" s="387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53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9"/>
      <c r="Q159" s="389"/>
      <c r="R159" s="389"/>
      <c r="S159" s="387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22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23"/>
      <c r="O160" s="390" t="s">
        <v>70</v>
      </c>
      <c r="P160" s="391"/>
      <c r="Q160" s="391"/>
      <c r="R160" s="391"/>
      <c r="S160" s="391"/>
      <c r="T160" s="391"/>
      <c r="U160" s="392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23.80952380952381</v>
      </c>
      <c r="X160" s="382">
        <f>IFERROR(X151/H151,"0")+IFERROR(X152/H152,"0")+IFERROR(X153/H153,"0")+IFERROR(X154/H154,"0")+IFERROR(X155/H155,"0")+IFERROR(X156/H156,"0")+IFERROR(X157/H157,"0")+IFERROR(X158/H158,"0")+IFERROR(X159/H159,"0")</f>
        <v>24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0.18071999999999999</v>
      </c>
      <c r="Z160" s="383"/>
      <c r="AA160" s="383"/>
    </row>
    <row r="161" spans="1:67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23"/>
      <c r="O161" s="390" t="s">
        <v>70</v>
      </c>
      <c r="P161" s="391"/>
      <c r="Q161" s="391"/>
      <c r="R161" s="391"/>
      <c r="S161" s="391"/>
      <c r="T161" s="391"/>
      <c r="U161" s="392"/>
      <c r="V161" s="37" t="s">
        <v>66</v>
      </c>
      <c r="W161" s="382">
        <f>IFERROR(SUM(W151:W159),"0")</f>
        <v>100</v>
      </c>
      <c r="X161" s="382">
        <f>IFERROR(SUM(X151:X159),"0")</f>
        <v>100.80000000000001</v>
      </c>
      <c r="Y161" s="37"/>
      <c r="Z161" s="383"/>
      <c r="AA161" s="383"/>
    </row>
    <row r="162" spans="1:67" ht="16.5" hidden="1" customHeight="1" x14ac:dyDescent="0.25">
      <c r="A162" s="399" t="s">
        <v>256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375"/>
      <c r="AA162" s="375"/>
    </row>
    <row r="163" spans="1:67" ht="14.25" hidden="1" customHeight="1" x14ac:dyDescent="0.25">
      <c r="A163" s="402" t="s">
        <v>108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6">
        <v>4680115881402</v>
      </c>
      <c r="E164" s="387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9"/>
      <c r="Q164" s="389"/>
      <c r="R164" s="389"/>
      <c r="S164" s="387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6">
        <v>4680115881396</v>
      </c>
      <c r="E165" s="387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5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9"/>
      <c r="Q165" s="389"/>
      <c r="R165" s="389"/>
      <c r="S165" s="387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22"/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23"/>
      <c r="O166" s="390" t="s">
        <v>70</v>
      </c>
      <c r="P166" s="391"/>
      <c r="Q166" s="391"/>
      <c r="R166" s="391"/>
      <c r="S166" s="391"/>
      <c r="T166" s="391"/>
      <c r="U166" s="392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400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23"/>
      <c r="O167" s="390" t="s">
        <v>70</v>
      </c>
      <c r="P167" s="391"/>
      <c r="Q167" s="391"/>
      <c r="R167" s="391"/>
      <c r="S167" s="391"/>
      <c r="T167" s="391"/>
      <c r="U167" s="392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402" t="s">
        <v>100</v>
      </c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0"/>
      <c r="P168" s="400"/>
      <c r="Q168" s="400"/>
      <c r="R168" s="400"/>
      <c r="S168" s="400"/>
      <c r="T168" s="400"/>
      <c r="U168" s="400"/>
      <c r="V168" s="400"/>
      <c r="W168" s="400"/>
      <c r="X168" s="400"/>
      <c r="Y168" s="400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6">
        <v>4680115882935</v>
      </c>
      <c r="E169" s="387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9"/>
      <c r="Q169" s="389"/>
      <c r="R169" s="389"/>
      <c r="S169" s="387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6">
        <v>4680115880764</v>
      </c>
      <c r="E170" s="387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7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9"/>
      <c r="Q170" s="389"/>
      <c r="R170" s="389"/>
      <c r="S170" s="387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22"/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23"/>
      <c r="O171" s="390" t="s">
        <v>70</v>
      </c>
      <c r="P171" s="391"/>
      <c r="Q171" s="391"/>
      <c r="R171" s="391"/>
      <c r="S171" s="391"/>
      <c r="T171" s="391"/>
      <c r="U171" s="392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400"/>
      <c r="B172" s="400"/>
      <c r="C172" s="400"/>
      <c r="D172" s="400"/>
      <c r="E172" s="400"/>
      <c r="F172" s="400"/>
      <c r="G172" s="400"/>
      <c r="H172" s="400"/>
      <c r="I172" s="400"/>
      <c r="J172" s="400"/>
      <c r="K172" s="400"/>
      <c r="L172" s="400"/>
      <c r="M172" s="400"/>
      <c r="N172" s="423"/>
      <c r="O172" s="390" t="s">
        <v>70</v>
      </c>
      <c r="P172" s="391"/>
      <c r="Q172" s="391"/>
      <c r="R172" s="391"/>
      <c r="S172" s="391"/>
      <c r="T172" s="391"/>
      <c r="U172" s="392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402" t="s">
        <v>61</v>
      </c>
      <c r="B173" s="400"/>
      <c r="C173" s="400"/>
      <c r="D173" s="400"/>
      <c r="E173" s="400"/>
      <c r="F173" s="400"/>
      <c r="G173" s="400"/>
      <c r="H173" s="400"/>
      <c r="I173" s="400"/>
      <c r="J173" s="400"/>
      <c r="K173" s="400"/>
      <c r="L173" s="400"/>
      <c r="M173" s="400"/>
      <c r="N173" s="400"/>
      <c r="O173" s="400"/>
      <c r="P173" s="400"/>
      <c r="Q173" s="400"/>
      <c r="R173" s="400"/>
      <c r="S173" s="400"/>
      <c r="T173" s="400"/>
      <c r="U173" s="400"/>
      <c r="V173" s="400"/>
      <c r="W173" s="400"/>
      <c r="X173" s="400"/>
      <c r="Y173" s="400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6">
        <v>4680115882683</v>
      </c>
      <c r="E174" s="387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9"/>
      <c r="Q174" s="389"/>
      <c r="R174" s="389"/>
      <c r="S174" s="387"/>
      <c r="T174" s="34"/>
      <c r="U174" s="34"/>
      <c r="V174" s="35" t="s">
        <v>66</v>
      </c>
      <c r="W174" s="380">
        <v>100</v>
      </c>
      <c r="X174" s="38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>IFERROR(W174*I174/H174,"0")</f>
        <v>103.88888888888889</v>
      </c>
      <c r="BM174" s="64">
        <f>IFERROR(X174*I174/H174,"0")</f>
        <v>106.59000000000002</v>
      </c>
      <c r="BN174" s="64">
        <f>IFERROR(1/J174*(W174/H174),"0")</f>
        <v>0.15432098765432098</v>
      </c>
      <c r="BO174" s="64">
        <f>IFERROR(1/J174*(X174/H174),"0")</f>
        <v>0.15833333333333333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6">
        <v>4680115882690</v>
      </c>
      <c r="E175" s="387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9"/>
      <c r="Q175" s="389"/>
      <c r="R175" s="389"/>
      <c r="S175" s="387"/>
      <c r="T175" s="34"/>
      <c r="U175" s="34"/>
      <c r="V175" s="35" t="s">
        <v>66</v>
      </c>
      <c r="W175" s="380">
        <v>100</v>
      </c>
      <c r="X175" s="38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6">
        <v>4680115882669</v>
      </c>
      <c r="E176" s="387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7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9"/>
      <c r="Q176" s="389"/>
      <c r="R176" s="389"/>
      <c r="S176" s="387"/>
      <c r="T176" s="34"/>
      <c r="U176" s="34"/>
      <c r="V176" s="35" t="s">
        <v>66</v>
      </c>
      <c r="W176" s="380">
        <v>100</v>
      </c>
      <c r="X176" s="381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64"/>
      <c r="BB176" s="159" t="s">
        <v>1</v>
      </c>
      <c r="BL176" s="64">
        <f>IFERROR(W176*I176/H176,"0")</f>
        <v>103.88888888888889</v>
      </c>
      <c r="BM176" s="64">
        <f>IFERROR(X176*I176/H176,"0")</f>
        <v>106.59000000000002</v>
      </c>
      <c r="BN176" s="64">
        <f>IFERROR(1/J176*(W176/H176),"0")</f>
        <v>0.15432098765432098</v>
      </c>
      <c r="BO176" s="64">
        <f>IFERROR(1/J176*(X176/H176),"0")</f>
        <v>0.15833333333333333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6">
        <v>4680115882676</v>
      </c>
      <c r="E177" s="387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9"/>
      <c r="Q177" s="389"/>
      <c r="R177" s="389"/>
      <c r="S177" s="387"/>
      <c r="T177" s="34"/>
      <c r="U177" s="34"/>
      <c r="V177" s="35" t="s">
        <v>66</v>
      </c>
      <c r="W177" s="380">
        <v>100</v>
      </c>
      <c r="X177" s="381">
        <f>IFERROR(IF(W177="",0,CEILING((W177/$H177),1)*$H177),"")</f>
        <v>102.60000000000001</v>
      </c>
      <c r="Y177" s="36">
        <f>IFERROR(IF(X177=0,"",ROUNDUP(X177/H177,0)*0.00937),"")</f>
        <v>0.17802999999999999</v>
      </c>
      <c r="Z177" s="56"/>
      <c r="AA177" s="57"/>
      <c r="AE177" s="64"/>
      <c r="BB177" s="160" t="s">
        <v>1</v>
      </c>
      <c r="BL177" s="64">
        <f>IFERROR(W177*I177/H177,"0")</f>
        <v>103.88888888888889</v>
      </c>
      <c r="BM177" s="64">
        <f>IFERROR(X177*I177/H177,"0")</f>
        <v>106.59000000000002</v>
      </c>
      <c r="BN177" s="64">
        <f>IFERROR(1/J177*(W177/H177),"0")</f>
        <v>0.15432098765432098</v>
      </c>
      <c r="BO177" s="64">
        <f>IFERROR(1/J177*(X177/H177),"0")</f>
        <v>0.15833333333333333</v>
      </c>
    </row>
    <row r="178" spans="1:67" x14ac:dyDescent="0.2">
      <c r="A178" s="422"/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23"/>
      <c r="O178" s="390" t="s">
        <v>70</v>
      </c>
      <c r="P178" s="391"/>
      <c r="Q178" s="391"/>
      <c r="R178" s="391"/>
      <c r="S178" s="391"/>
      <c r="T178" s="391"/>
      <c r="U178" s="392"/>
      <c r="V178" s="37" t="s">
        <v>71</v>
      </c>
      <c r="W178" s="382">
        <f>IFERROR(W174/H174,"0")+IFERROR(W175/H175,"0")+IFERROR(W176/H176,"0")+IFERROR(W177/H177,"0")</f>
        <v>74.074074074074076</v>
      </c>
      <c r="X178" s="382">
        <f>IFERROR(X174/H174,"0")+IFERROR(X175/H175,"0")+IFERROR(X176/H176,"0")+IFERROR(X177/H177,"0")</f>
        <v>76</v>
      </c>
      <c r="Y178" s="382">
        <f>IFERROR(IF(Y174="",0,Y174),"0")+IFERROR(IF(Y175="",0,Y175),"0")+IFERROR(IF(Y176="",0,Y176),"0")+IFERROR(IF(Y177="",0,Y177),"0")</f>
        <v>0.71211999999999998</v>
      </c>
      <c r="Z178" s="383"/>
      <c r="AA178" s="383"/>
    </row>
    <row r="179" spans="1:67" x14ac:dyDescent="0.2">
      <c r="A179" s="400"/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23"/>
      <c r="O179" s="390" t="s">
        <v>70</v>
      </c>
      <c r="P179" s="391"/>
      <c r="Q179" s="391"/>
      <c r="R179" s="391"/>
      <c r="S179" s="391"/>
      <c r="T179" s="391"/>
      <c r="U179" s="392"/>
      <c r="V179" s="37" t="s">
        <v>66</v>
      </c>
      <c r="W179" s="382">
        <f>IFERROR(SUM(W174:W177),"0")</f>
        <v>400</v>
      </c>
      <c r="X179" s="382">
        <f>IFERROR(SUM(X174:X177),"0")</f>
        <v>410.40000000000003</v>
      </c>
      <c r="Y179" s="37"/>
      <c r="Z179" s="383"/>
      <c r="AA179" s="383"/>
    </row>
    <row r="180" spans="1:67" ht="14.25" hidden="1" customHeight="1" x14ac:dyDescent="0.25">
      <c r="A180" s="402" t="s">
        <v>72</v>
      </c>
      <c r="B180" s="400"/>
      <c r="C180" s="400"/>
      <c r="D180" s="400"/>
      <c r="E180" s="400"/>
      <c r="F180" s="400"/>
      <c r="G180" s="400"/>
      <c r="H180" s="400"/>
      <c r="I180" s="400"/>
      <c r="J180" s="400"/>
      <c r="K180" s="400"/>
      <c r="L180" s="400"/>
      <c r="M180" s="400"/>
      <c r="N180" s="400"/>
      <c r="O180" s="400"/>
      <c r="P180" s="400"/>
      <c r="Q180" s="400"/>
      <c r="R180" s="400"/>
      <c r="S180" s="400"/>
      <c r="T180" s="400"/>
      <c r="U180" s="400"/>
      <c r="V180" s="400"/>
      <c r="W180" s="400"/>
      <c r="X180" s="400"/>
      <c r="Y180" s="400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6">
        <v>4680115881556</v>
      </c>
      <c r="E181" s="387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65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9"/>
      <c r="Q181" s="389"/>
      <c r="R181" s="389"/>
      <c r="S181" s="387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6">
        <v>4680115881594</v>
      </c>
      <c r="E182" s="387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6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9"/>
      <c r="Q182" s="389"/>
      <c r="R182" s="389"/>
      <c r="S182" s="387"/>
      <c r="T182" s="34"/>
      <c r="U182" s="34"/>
      <c r="V182" s="35" t="s">
        <v>66</v>
      </c>
      <c r="W182" s="380">
        <v>250</v>
      </c>
      <c r="X182" s="381">
        <f t="shared" si="34"/>
        <v>251.1</v>
      </c>
      <c r="Y182" s="36">
        <f>IFERROR(IF(X182=0,"",ROUNDUP(X182/H182,0)*0.02175),"")</f>
        <v>0.6742499999999999</v>
      </c>
      <c r="Z182" s="56"/>
      <c r="AA182" s="57"/>
      <c r="AE182" s="64"/>
      <c r="BB182" s="162" t="s">
        <v>1</v>
      </c>
      <c r="BL182" s="64">
        <f t="shared" si="35"/>
        <v>267.40740740740745</v>
      </c>
      <c r="BM182" s="64">
        <f t="shared" si="36"/>
        <v>268.584</v>
      </c>
      <c r="BN182" s="64">
        <f t="shared" si="37"/>
        <v>0.55114638447971787</v>
      </c>
      <c r="BO182" s="64">
        <f t="shared" si="38"/>
        <v>0.55357142857142849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6">
        <v>4680115881587</v>
      </c>
      <c r="E183" s="387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4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9"/>
      <c r="Q183" s="389"/>
      <c r="R183" s="389"/>
      <c r="S183" s="387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6">
        <v>4680115880962</v>
      </c>
      <c r="E184" s="387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66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9"/>
      <c r="Q184" s="389"/>
      <c r="R184" s="389"/>
      <c r="S184" s="387"/>
      <c r="T184" s="34"/>
      <c r="U184" s="34"/>
      <c r="V184" s="35" t="s">
        <v>66</v>
      </c>
      <c r="W184" s="380">
        <v>250</v>
      </c>
      <c r="X184" s="381">
        <f t="shared" si="34"/>
        <v>257.39999999999998</v>
      </c>
      <c r="Y184" s="36">
        <f>IFERROR(IF(X184=0,"",ROUNDUP(X184/H184,0)*0.02175),"")</f>
        <v>0.71775</v>
      </c>
      <c r="Z184" s="56"/>
      <c r="AA184" s="57"/>
      <c r="AE184" s="64"/>
      <c r="BB184" s="164" t="s">
        <v>1</v>
      </c>
      <c r="BL184" s="64">
        <f t="shared" si="35"/>
        <v>268.07692307692309</v>
      </c>
      <c r="BM184" s="64">
        <f t="shared" si="36"/>
        <v>276.012</v>
      </c>
      <c r="BN184" s="64">
        <f t="shared" si="37"/>
        <v>0.57234432234432231</v>
      </c>
      <c r="BO184" s="64">
        <f t="shared" si="38"/>
        <v>0.5892857142857143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6">
        <v>4680115880962</v>
      </c>
      <c r="E185" s="387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478" t="s">
        <v>282</v>
      </c>
      <c r="P185" s="389"/>
      <c r="Q185" s="389"/>
      <c r="R185" s="389"/>
      <c r="S185" s="387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6">
        <v>4680115881617</v>
      </c>
      <c r="E186" s="387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4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9"/>
      <c r="Q186" s="389"/>
      <c r="R186" s="389"/>
      <c r="S186" s="387"/>
      <c r="T186" s="34"/>
      <c r="U186" s="34"/>
      <c r="V186" s="35" t="s">
        <v>66</v>
      </c>
      <c r="W186" s="380">
        <v>300</v>
      </c>
      <c r="X186" s="381">
        <f t="shared" si="34"/>
        <v>307.8</v>
      </c>
      <c r="Y186" s="36">
        <f>IFERROR(IF(X186=0,"",ROUNDUP(X186/H186,0)*0.02175),"")</f>
        <v>0.8264999999999999</v>
      </c>
      <c r="Z186" s="56"/>
      <c r="AA186" s="57"/>
      <c r="AE186" s="64"/>
      <c r="BB186" s="166" t="s">
        <v>1</v>
      </c>
      <c r="BL186" s="64">
        <f t="shared" si="35"/>
        <v>320.22222222222229</v>
      </c>
      <c r="BM186" s="64">
        <f t="shared" si="36"/>
        <v>328.54800000000006</v>
      </c>
      <c r="BN186" s="64">
        <f t="shared" si="37"/>
        <v>0.66137566137566139</v>
      </c>
      <c r="BO186" s="64">
        <f t="shared" si="38"/>
        <v>0.67857142857142849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6">
        <v>4680115880573</v>
      </c>
      <c r="E187" s="387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5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9"/>
      <c r="Q187" s="389"/>
      <c r="R187" s="389"/>
      <c r="S187" s="387"/>
      <c r="T187" s="34"/>
      <c r="U187" s="34"/>
      <c r="V187" s="35" t="s">
        <v>66</v>
      </c>
      <c r="W187" s="380">
        <v>250</v>
      </c>
      <c r="X187" s="381">
        <f t="shared" si="34"/>
        <v>252.29999999999998</v>
      </c>
      <c r="Y187" s="36">
        <f>IFERROR(IF(X187=0,"",ROUNDUP(X187/H187,0)*0.02175),"")</f>
        <v>0.63074999999999992</v>
      </c>
      <c r="Z187" s="56"/>
      <c r="AA187" s="57"/>
      <c r="AE187" s="64"/>
      <c r="BB187" s="167" t="s">
        <v>1</v>
      </c>
      <c r="BL187" s="64">
        <f t="shared" si="35"/>
        <v>266.20689655172418</v>
      </c>
      <c r="BM187" s="64">
        <f t="shared" si="36"/>
        <v>268.65600000000001</v>
      </c>
      <c r="BN187" s="64">
        <f t="shared" si="37"/>
        <v>0.51313628899835795</v>
      </c>
      <c r="BO187" s="64">
        <f t="shared" si="38"/>
        <v>0.51785714285714279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6">
        <v>4680115880573</v>
      </c>
      <c r="E188" s="387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621" t="s">
        <v>288</v>
      </c>
      <c r="P188" s="389"/>
      <c r="Q188" s="389"/>
      <c r="R188" s="389"/>
      <c r="S188" s="387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6">
        <v>4680115881228</v>
      </c>
      <c r="E189" s="387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4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9"/>
      <c r="Q189" s="389"/>
      <c r="R189" s="389"/>
      <c r="S189" s="387"/>
      <c r="T189" s="34"/>
      <c r="U189" s="34"/>
      <c r="V189" s="35" t="s">
        <v>66</v>
      </c>
      <c r="W189" s="380">
        <v>100</v>
      </c>
      <c r="X189" s="381">
        <f t="shared" si="34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69" t="s">
        <v>1</v>
      </c>
      <c r="BL189" s="64">
        <f t="shared" si="35"/>
        <v>111.33333333333333</v>
      </c>
      <c r="BM189" s="64">
        <f t="shared" si="36"/>
        <v>112.224</v>
      </c>
      <c r="BN189" s="64">
        <f t="shared" si="37"/>
        <v>0.26709401709401709</v>
      </c>
      <c r="BO189" s="64">
        <f t="shared" si="38"/>
        <v>0.26923076923076922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6">
        <v>4680115881037</v>
      </c>
      <c r="E190" s="387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7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9"/>
      <c r="Q190" s="389"/>
      <c r="R190" s="389"/>
      <c r="S190" s="387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6">
        <v>4680115881211</v>
      </c>
      <c r="E191" s="387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6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9"/>
      <c r="Q191" s="389"/>
      <c r="R191" s="389"/>
      <c r="S191" s="387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6">
        <v>4680115881020</v>
      </c>
      <c r="E192" s="387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9"/>
      <c r="Q192" s="389"/>
      <c r="R192" s="389"/>
      <c r="S192" s="387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6">
        <v>4680115882195</v>
      </c>
      <c r="E193" s="387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9"/>
      <c r="Q193" s="389"/>
      <c r="R193" s="389"/>
      <c r="S193" s="387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6">
        <v>4680115880092</v>
      </c>
      <c r="E194" s="387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6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9"/>
      <c r="Q194" s="389"/>
      <c r="R194" s="389"/>
      <c r="S194" s="387"/>
      <c r="T194" s="34"/>
      <c r="U194" s="34"/>
      <c r="V194" s="35" t="s">
        <v>66</v>
      </c>
      <c r="W194" s="380">
        <v>200</v>
      </c>
      <c r="X194" s="381">
        <f t="shared" si="34"/>
        <v>201.6</v>
      </c>
      <c r="Y194" s="36">
        <f t="shared" si="39"/>
        <v>0.63251999999999997</v>
      </c>
      <c r="Z194" s="56"/>
      <c r="AA194" s="57"/>
      <c r="AE194" s="64"/>
      <c r="BB194" s="174" t="s">
        <v>1</v>
      </c>
      <c r="BL194" s="64">
        <f t="shared" si="35"/>
        <v>222.66666666666666</v>
      </c>
      <c r="BM194" s="64">
        <f t="shared" si="36"/>
        <v>224.44800000000001</v>
      </c>
      <c r="BN194" s="64">
        <f t="shared" si="37"/>
        <v>0.53418803418803418</v>
      </c>
      <c r="BO194" s="64">
        <f t="shared" si="38"/>
        <v>0.53846153846153844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6">
        <v>4680115880092</v>
      </c>
      <c r="E195" s="387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48" t="s">
        <v>303</v>
      </c>
      <c r="P195" s="389"/>
      <c r="Q195" s="389"/>
      <c r="R195" s="389"/>
      <c r="S195" s="387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6">
        <v>4680115880221</v>
      </c>
      <c r="E196" s="387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44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9"/>
      <c r="Q196" s="389"/>
      <c r="R196" s="389"/>
      <c r="S196" s="387"/>
      <c r="T196" s="34"/>
      <c r="U196" s="34"/>
      <c r="V196" s="35" t="s">
        <v>66</v>
      </c>
      <c r="W196" s="380">
        <v>200</v>
      </c>
      <c r="X196" s="381">
        <f t="shared" si="34"/>
        <v>201.6</v>
      </c>
      <c r="Y196" s="36">
        <f t="shared" si="39"/>
        <v>0.63251999999999997</v>
      </c>
      <c r="Z196" s="56"/>
      <c r="AA196" s="57"/>
      <c r="AE196" s="64"/>
      <c r="BB196" s="176" t="s">
        <v>1</v>
      </c>
      <c r="BL196" s="64">
        <f t="shared" si="35"/>
        <v>222.66666666666666</v>
      </c>
      <c r="BM196" s="64">
        <f t="shared" si="36"/>
        <v>224.44800000000001</v>
      </c>
      <c r="BN196" s="64">
        <f t="shared" si="37"/>
        <v>0.53418803418803418</v>
      </c>
      <c r="BO196" s="64">
        <f t="shared" si="38"/>
        <v>0.53846153846153844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6">
        <v>4680115880221</v>
      </c>
      <c r="E197" s="387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307</v>
      </c>
      <c r="P197" s="389"/>
      <c r="Q197" s="389"/>
      <c r="R197" s="389"/>
      <c r="S197" s="387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6">
        <v>4680115880504</v>
      </c>
      <c r="E198" s="387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43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9"/>
      <c r="Q198" s="389"/>
      <c r="R198" s="389"/>
      <c r="S198" s="387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6">
        <v>4680115880504</v>
      </c>
      <c r="E199" s="387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419" t="s">
        <v>311</v>
      </c>
      <c r="P199" s="389"/>
      <c r="Q199" s="389"/>
      <c r="R199" s="389"/>
      <c r="S199" s="387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6">
        <v>4680115882164</v>
      </c>
      <c r="E200" s="387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9"/>
      <c r="Q200" s="389"/>
      <c r="R200" s="389"/>
      <c r="S200" s="387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x14ac:dyDescent="0.2">
      <c r="A201" s="422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23"/>
      <c r="O201" s="390" t="s">
        <v>70</v>
      </c>
      <c r="P201" s="391"/>
      <c r="Q201" s="391"/>
      <c r="R201" s="391"/>
      <c r="S201" s="391"/>
      <c r="T201" s="391"/>
      <c r="U201" s="392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337.02148213642471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341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4.4305499999999993</v>
      </c>
      <c r="Z201" s="383"/>
      <c r="AA201" s="383"/>
    </row>
    <row r="202" spans="1:67" x14ac:dyDescent="0.2">
      <c r="A202" s="400"/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23"/>
      <c r="O202" s="390" t="s">
        <v>70</v>
      </c>
      <c r="P202" s="391"/>
      <c r="Q202" s="391"/>
      <c r="R202" s="391"/>
      <c r="S202" s="391"/>
      <c r="T202" s="391"/>
      <c r="U202" s="392"/>
      <c r="V202" s="37" t="s">
        <v>66</v>
      </c>
      <c r="W202" s="382">
        <f>IFERROR(SUM(W181:W200),"0")</f>
        <v>1550</v>
      </c>
      <c r="X202" s="382">
        <f>IFERROR(SUM(X181:X200),"0")</f>
        <v>1572.5999999999997</v>
      </c>
      <c r="Y202" s="37"/>
      <c r="Z202" s="383"/>
      <c r="AA202" s="383"/>
    </row>
    <row r="203" spans="1:67" ht="14.25" hidden="1" customHeight="1" x14ac:dyDescent="0.25">
      <c r="A203" s="402" t="s">
        <v>206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6">
        <v>4680115882874</v>
      </c>
      <c r="E204" s="387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6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9"/>
      <c r="Q204" s="389"/>
      <c r="R204" s="389"/>
      <c r="S204" s="387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6">
        <v>4680115884434</v>
      </c>
      <c r="E205" s="387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9"/>
      <c r="Q205" s="389"/>
      <c r="R205" s="389"/>
      <c r="S205" s="387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6">
        <v>4680115880818</v>
      </c>
      <c r="E206" s="387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54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9"/>
      <c r="Q206" s="389"/>
      <c r="R206" s="389"/>
      <c r="S206" s="387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6">
        <v>4680115880818</v>
      </c>
      <c r="E207" s="387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75" t="s">
        <v>321</v>
      </c>
      <c r="P207" s="389"/>
      <c r="Q207" s="389"/>
      <c r="R207" s="389"/>
      <c r="S207" s="387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6">
        <v>4680115880801</v>
      </c>
      <c r="E208" s="387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72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9"/>
      <c r="Q208" s="389"/>
      <c r="R208" s="389"/>
      <c r="S208" s="387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6">
        <v>4680115880801</v>
      </c>
      <c r="E209" s="387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573" t="s">
        <v>325</v>
      </c>
      <c r="P209" s="389"/>
      <c r="Q209" s="389"/>
      <c r="R209" s="389"/>
      <c r="S209" s="387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22"/>
      <c r="B210" s="400"/>
      <c r="C210" s="400"/>
      <c r="D210" s="400"/>
      <c r="E210" s="400"/>
      <c r="F210" s="400"/>
      <c r="G210" s="400"/>
      <c r="H210" s="400"/>
      <c r="I210" s="400"/>
      <c r="J210" s="400"/>
      <c r="K210" s="400"/>
      <c r="L210" s="400"/>
      <c r="M210" s="400"/>
      <c r="N210" s="423"/>
      <c r="O210" s="390" t="s">
        <v>70</v>
      </c>
      <c r="P210" s="391"/>
      <c r="Q210" s="391"/>
      <c r="R210" s="391"/>
      <c r="S210" s="391"/>
      <c r="T210" s="391"/>
      <c r="U210" s="392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400"/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23"/>
      <c r="O211" s="390" t="s">
        <v>70</v>
      </c>
      <c r="P211" s="391"/>
      <c r="Q211" s="391"/>
      <c r="R211" s="391"/>
      <c r="S211" s="391"/>
      <c r="T211" s="391"/>
      <c r="U211" s="392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399" t="s">
        <v>326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375"/>
      <c r="AA212" s="375"/>
    </row>
    <row r="213" spans="1:67" ht="14.25" hidden="1" customHeight="1" x14ac:dyDescent="0.25">
      <c r="A213" s="402" t="s">
        <v>108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6">
        <v>4680115884274</v>
      </c>
      <c r="E214" s="387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5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9"/>
      <c r="Q214" s="389"/>
      <c r="R214" s="389"/>
      <c r="S214" s="387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6">
        <v>4680115884298</v>
      </c>
      <c r="E215" s="387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75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9"/>
      <c r="Q215" s="389"/>
      <c r="R215" s="389"/>
      <c r="S215" s="387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6">
        <v>4680115884250</v>
      </c>
      <c r="E216" s="387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9"/>
      <c r="Q216" s="389"/>
      <c r="R216" s="389"/>
      <c r="S216" s="387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6">
        <v>4680115884281</v>
      </c>
      <c r="E217" s="387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9"/>
      <c r="Q217" s="389"/>
      <c r="R217" s="389"/>
      <c r="S217" s="387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6">
        <v>4680115884199</v>
      </c>
      <c r="E218" s="387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5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9"/>
      <c r="Q218" s="389"/>
      <c r="R218" s="389"/>
      <c r="S218" s="387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6">
        <v>4680115884267</v>
      </c>
      <c r="E219" s="387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6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9"/>
      <c r="Q219" s="389"/>
      <c r="R219" s="389"/>
      <c r="S219" s="387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22"/>
      <c r="B220" s="400"/>
      <c r="C220" s="400"/>
      <c r="D220" s="400"/>
      <c r="E220" s="400"/>
      <c r="F220" s="400"/>
      <c r="G220" s="400"/>
      <c r="H220" s="400"/>
      <c r="I220" s="400"/>
      <c r="J220" s="400"/>
      <c r="K220" s="400"/>
      <c r="L220" s="400"/>
      <c r="M220" s="400"/>
      <c r="N220" s="423"/>
      <c r="O220" s="390" t="s">
        <v>70</v>
      </c>
      <c r="P220" s="391"/>
      <c r="Q220" s="391"/>
      <c r="R220" s="391"/>
      <c r="S220" s="391"/>
      <c r="T220" s="391"/>
      <c r="U220" s="392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400"/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23"/>
      <c r="O221" s="390" t="s">
        <v>70</v>
      </c>
      <c r="P221" s="391"/>
      <c r="Q221" s="391"/>
      <c r="R221" s="391"/>
      <c r="S221" s="391"/>
      <c r="T221" s="391"/>
      <c r="U221" s="392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402" t="s">
        <v>61</v>
      </c>
      <c r="B222" s="400"/>
      <c r="C222" s="400"/>
      <c r="D222" s="400"/>
      <c r="E222" s="400"/>
      <c r="F222" s="400"/>
      <c r="G222" s="400"/>
      <c r="H222" s="400"/>
      <c r="I222" s="400"/>
      <c r="J222" s="400"/>
      <c r="K222" s="400"/>
      <c r="L222" s="400"/>
      <c r="M222" s="400"/>
      <c r="N222" s="400"/>
      <c r="O222" s="400"/>
      <c r="P222" s="400"/>
      <c r="Q222" s="400"/>
      <c r="R222" s="400"/>
      <c r="S222" s="400"/>
      <c r="T222" s="400"/>
      <c r="U222" s="400"/>
      <c r="V222" s="400"/>
      <c r="W222" s="400"/>
      <c r="X222" s="400"/>
      <c r="Y222" s="400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6">
        <v>4607091389845</v>
      </c>
      <c r="E223" s="387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0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9"/>
      <c r="Q223" s="389"/>
      <c r="R223" s="389"/>
      <c r="S223" s="387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6">
        <v>4680115882881</v>
      </c>
      <c r="E224" s="387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9"/>
      <c r="Q224" s="389"/>
      <c r="R224" s="389"/>
      <c r="S224" s="387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422"/>
      <c r="B225" s="400"/>
      <c r="C225" s="400"/>
      <c r="D225" s="400"/>
      <c r="E225" s="400"/>
      <c r="F225" s="400"/>
      <c r="G225" s="400"/>
      <c r="H225" s="400"/>
      <c r="I225" s="400"/>
      <c r="J225" s="400"/>
      <c r="K225" s="400"/>
      <c r="L225" s="400"/>
      <c r="M225" s="400"/>
      <c r="N225" s="423"/>
      <c r="O225" s="390" t="s">
        <v>70</v>
      </c>
      <c r="P225" s="391"/>
      <c r="Q225" s="391"/>
      <c r="R225" s="391"/>
      <c r="S225" s="391"/>
      <c r="T225" s="391"/>
      <c r="U225" s="392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400"/>
      <c r="B226" s="400"/>
      <c r="C226" s="400"/>
      <c r="D226" s="400"/>
      <c r="E226" s="400"/>
      <c r="F226" s="400"/>
      <c r="G226" s="400"/>
      <c r="H226" s="400"/>
      <c r="I226" s="400"/>
      <c r="J226" s="400"/>
      <c r="K226" s="400"/>
      <c r="L226" s="400"/>
      <c r="M226" s="400"/>
      <c r="N226" s="423"/>
      <c r="O226" s="390" t="s">
        <v>70</v>
      </c>
      <c r="P226" s="391"/>
      <c r="Q226" s="391"/>
      <c r="R226" s="391"/>
      <c r="S226" s="391"/>
      <c r="T226" s="391"/>
      <c r="U226" s="392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399" t="s">
        <v>343</v>
      </c>
      <c r="B227" s="400"/>
      <c r="C227" s="400"/>
      <c r="D227" s="400"/>
      <c r="E227" s="400"/>
      <c r="F227" s="400"/>
      <c r="G227" s="400"/>
      <c r="H227" s="400"/>
      <c r="I227" s="400"/>
      <c r="J227" s="400"/>
      <c r="K227" s="400"/>
      <c r="L227" s="400"/>
      <c r="M227" s="400"/>
      <c r="N227" s="400"/>
      <c r="O227" s="400"/>
      <c r="P227" s="400"/>
      <c r="Q227" s="400"/>
      <c r="R227" s="400"/>
      <c r="S227" s="400"/>
      <c r="T227" s="400"/>
      <c r="U227" s="400"/>
      <c r="V227" s="400"/>
      <c r="W227" s="400"/>
      <c r="X227" s="400"/>
      <c r="Y227" s="400"/>
      <c r="Z227" s="375"/>
      <c r="AA227" s="375"/>
    </row>
    <row r="228" spans="1:67" ht="14.25" hidden="1" customHeight="1" x14ac:dyDescent="0.25">
      <c r="A228" s="402" t="s">
        <v>108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6">
        <v>4680115884137</v>
      </c>
      <c r="E229" s="387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6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9"/>
      <c r="Q229" s="389"/>
      <c r="R229" s="389"/>
      <c r="S229" s="387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6">
        <v>4680115884236</v>
      </c>
      <c r="E230" s="387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6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9"/>
      <c r="Q230" s="389"/>
      <c r="R230" s="389"/>
      <c r="S230" s="387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6">
        <v>4680115884175</v>
      </c>
      <c r="E231" s="387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4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9"/>
      <c r="Q231" s="389"/>
      <c r="R231" s="389"/>
      <c r="S231" s="387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6">
        <v>4680115884144</v>
      </c>
      <c r="E232" s="387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55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9"/>
      <c r="Q232" s="389"/>
      <c r="R232" s="389"/>
      <c r="S232" s="387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6">
        <v>4680115884182</v>
      </c>
      <c r="E233" s="387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4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9"/>
      <c r="Q233" s="389"/>
      <c r="R233" s="389"/>
      <c r="S233" s="387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6">
        <v>4680115884205</v>
      </c>
      <c r="E234" s="387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7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9"/>
      <c r="Q234" s="389"/>
      <c r="R234" s="389"/>
      <c r="S234" s="387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22"/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23"/>
      <c r="O235" s="390" t="s">
        <v>70</v>
      </c>
      <c r="P235" s="391"/>
      <c r="Q235" s="391"/>
      <c r="R235" s="391"/>
      <c r="S235" s="391"/>
      <c r="T235" s="391"/>
      <c r="U235" s="392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400"/>
      <c r="B236" s="400"/>
      <c r="C236" s="400"/>
      <c r="D236" s="400"/>
      <c r="E236" s="400"/>
      <c r="F236" s="400"/>
      <c r="G236" s="400"/>
      <c r="H236" s="400"/>
      <c r="I236" s="400"/>
      <c r="J236" s="400"/>
      <c r="K236" s="400"/>
      <c r="L236" s="400"/>
      <c r="M236" s="400"/>
      <c r="N236" s="423"/>
      <c r="O236" s="390" t="s">
        <v>70</v>
      </c>
      <c r="P236" s="391"/>
      <c r="Q236" s="391"/>
      <c r="R236" s="391"/>
      <c r="S236" s="391"/>
      <c r="T236" s="391"/>
      <c r="U236" s="392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399" t="s">
        <v>356</v>
      </c>
      <c r="B237" s="400"/>
      <c r="C237" s="400"/>
      <c r="D237" s="400"/>
      <c r="E237" s="400"/>
      <c r="F237" s="400"/>
      <c r="G237" s="400"/>
      <c r="H237" s="400"/>
      <c r="I237" s="400"/>
      <c r="J237" s="400"/>
      <c r="K237" s="400"/>
      <c r="L237" s="400"/>
      <c r="M237" s="400"/>
      <c r="N237" s="400"/>
      <c r="O237" s="400"/>
      <c r="P237" s="400"/>
      <c r="Q237" s="400"/>
      <c r="R237" s="400"/>
      <c r="S237" s="400"/>
      <c r="T237" s="400"/>
      <c r="U237" s="400"/>
      <c r="V237" s="400"/>
      <c r="W237" s="400"/>
      <c r="X237" s="400"/>
      <c r="Y237" s="400"/>
      <c r="Z237" s="375"/>
      <c r="AA237" s="375"/>
    </row>
    <row r="238" spans="1:67" ht="14.25" hidden="1" customHeight="1" x14ac:dyDescent="0.25">
      <c r="A238" s="402" t="s">
        <v>108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6">
        <v>4607091387445</v>
      </c>
      <c r="E239" s="387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6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9"/>
      <c r="Q239" s="389"/>
      <c r="R239" s="389"/>
      <c r="S239" s="387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6">
        <v>4607091386004</v>
      </c>
      <c r="E240" s="387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9"/>
      <c r="Q240" s="389"/>
      <c r="R240" s="389"/>
      <c r="S240" s="387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6">
        <v>4607091386004</v>
      </c>
      <c r="E241" s="387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9"/>
      <c r="Q241" s="389"/>
      <c r="R241" s="389"/>
      <c r="S241" s="387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6">
        <v>4607091386073</v>
      </c>
      <c r="E242" s="387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6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9"/>
      <c r="Q242" s="389"/>
      <c r="R242" s="389"/>
      <c r="S242" s="387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6">
        <v>4607091387322</v>
      </c>
      <c r="E243" s="387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9"/>
      <c r="Q243" s="389"/>
      <c r="R243" s="389"/>
      <c r="S243" s="387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6">
        <v>4607091387377</v>
      </c>
      <c r="E244" s="387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6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9"/>
      <c r="Q244" s="389"/>
      <c r="R244" s="389"/>
      <c r="S244" s="387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6">
        <v>4607091387353</v>
      </c>
      <c r="E245" s="387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65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9"/>
      <c r="Q245" s="389"/>
      <c r="R245" s="389"/>
      <c r="S245" s="387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6">
        <v>4607091386011</v>
      </c>
      <c r="E246" s="387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5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9"/>
      <c r="Q246" s="389"/>
      <c r="R246" s="389"/>
      <c r="S246" s="387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6">
        <v>4607091387308</v>
      </c>
      <c r="E247" s="387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9"/>
      <c r="Q247" s="389"/>
      <c r="R247" s="389"/>
      <c r="S247" s="387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6">
        <v>4607091387339</v>
      </c>
      <c r="E248" s="387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49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9"/>
      <c r="Q248" s="389"/>
      <c r="R248" s="389"/>
      <c r="S248" s="387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6">
        <v>4680115881938</v>
      </c>
      <c r="E249" s="387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9"/>
      <c r="Q249" s="389"/>
      <c r="R249" s="389"/>
      <c r="S249" s="387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6">
        <v>4607091387346</v>
      </c>
      <c r="E250" s="387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5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9"/>
      <c r="Q250" s="389"/>
      <c r="R250" s="389"/>
      <c r="S250" s="387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6">
        <v>4607091389807</v>
      </c>
      <c r="E251" s="387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9"/>
      <c r="Q251" s="389"/>
      <c r="R251" s="389"/>
      <c r="S251" s="387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22"/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23"/>
      <c r="O252" s="390" t="s">
        <v>70</v>
      </c>
      <c r="P252" s="391"/>
      <c r="Q252" s="391"/>
      <c r="R252" s="391"/>
      <c r="S252" s="391"/>
      <c r="T252" s="391"/>
      <c r="U252" s="392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400"/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23"/>
      <c r="O253" s="390" t="s">
        <v>70</v>
      </c>
      <c r="P253" s="391"/>
      <c r="Q253" s="391"/>
      <c r="R253" s="391"/>
      <c r="S253" s="391"/>
      <c r="T253" s="391"/>
      <c r="U253" s="392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402" t="s">
        <v>61</v>
      </c>
      <c r="B254" s="400"/>
      <c r="C254" s="400"/>
      <c r="D254" s="400"/>
      <c r="E254" s="400"/>
      <c r="F254" s="400"/>
      <c r="G254" s="400"/>
      <c r="H254" s="400"/>
      <c r="I254" s="400"/>
      <c r="J254" s="400"/>
      <c r="K254" s="400"/>
      <c r="L254" s="400"/>
      <c r="M254" s="400"/>
      <c r="N254" s="400"/>
      <c r="O254" s="400"/>
      <c r="P254" s="400"/>
      <c r="Q254" s="400"/>
      <c r="R254" s="400"/>
      <c r="S254" s="400"/>
      <c r="T254" s="400"/>
      <c r="U254" s="400"/>
      <c r="V254" s="400"/>
      <c r="W254" s="400"/>
      <c r="X254" s="400"/>
      <c r="Y254" s="400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6">
        <v>4607091387193</v>
      </c>
      <c r="E255" s="387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6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9"/>
      <c r="Q255" s="389"/>
      <c r="R255" s="389"/>
      <c r="S255" s="387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6">
        <v>4607091387230</v>
      </c>
      <c r="E256" s="387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5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9"/>
      <c r="Q256" s="389"/>
      <c r="R256" s="389"/>
      <c r="S256" s="387"/>
      <c r="T256" s="34"/>
      <c r="U256" s="34"/>
      <c r="V256" s="35" t="s">
        <v>66</v>
      </c>
      <c r="W256" s="380">
        <v>100</v>
      </c>
      <c r="X256" s="381">
        <f>IFERROR(IF(W256="",0,CEILING((W256/$H256),1)*$H256),"")</f>
        <v>100.80000000000001</v>
      </c>
      <c r="Y256" s="36">
        <f>IFERROR(IF(X256=0,"",ROUNDUP(X256/H256,0)*0.00753),"")</f>
        <v>0.18071999999999999</v>
      </c>
      <c r="Z256" s="56"/>
      <c r="AA256" s="57"/>
      <c r="AE256" s="64"/>
      <c r="BB256" s="215" t="s">
        <v>1</v>
      </c>
      <c r="BL256" s="64">
        <f>IFERROR(W256*I256/H256,"0")</f>
        <v>106.19047619047619</v>
      </c>
      <c r="BM256" s="64">
        <f>IFERROR(X256*I256/H256,"0")</f>
        <v>107.04</v>
      </c>
      <c r="BN256" s="64">
        <f>IFERROR(1/J256*(W256/H256),"0")</f>
        <v>0.15262515262515264</v>
      </c>
      <c r="BO256" s="64">
        <f>IFERROR(1/J256*(X256/H256),"0")</f>
        <v>0.15384615384615385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6">
        <v>4607091387285</v>
      </c>
      <c r="E257" s="387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5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9"/>
      <c r="Q257" s="389"/>
      <c r="R257" s="389"/>
      <c r="S257" s="387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6">
        <v>4680115880481</v>
      </c>
      <c r="E258" s="387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2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9"/>
      <c r="Q258" s="389"/>
      <c r="R258" s="389"/>
      <c r="S258" s="387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22"/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23"/>
      <c r="O259" s="390" t="s">
        <v>70</v>
      </c>
      <c r="P259" s="391"/>
      <c r="Q259" s="391"/>
      <c r="R259" s="391"/>
      <c r="S259" s="391"/>
      <c r="T259" s="391"/>
      <c r="U259" s="392"/>
      <c r="V259" s="37" t="s">
        <v>71</v>
      </c>
      <c r="W259" s="382">
        <f>IFERROR(W255/H255,"0")+IFERROR(W256/H256,"0")+IFERROR(W257/H257,"0")+IFERROR(W258/H258,"0")</f>
        <v>23.80952380952381</v>
      </c>
      <c r="X259" s="382">
        <f>IFERROR(X255/H255,"0")+IFERROR(X256/H256,"0")+IFERROR(X257/H257,"0")+IFERROR(X258/H258,"0")</f>
        <v>24</v>
      </c>
      <c r="Y259" s="382">
        <f>IFERROR(IF(Y255="",0,Y255),"0")+IFERROR(IF(Y256="",0,Y256),"0")+IFERROR(IF(Y257="",0,Y257),"0")+IFERROR(IF(Y258="",0,Y258),"0")</f>
        <v>0.18071999999999999</v>
      </c>
      <c r="Z259" s="383"/>
      <c r="AA259" s="383"/>
    </row>
    <row r="260" spans="1:67" x14ac:dyDescent="0.2">
      <c r="A260" s="400"/>
      <c r="B260" s="400"/>
      <c r="C260" s="400"/>
      <c r="D260" s="400"/>
      <c r="E260" s="400"/>
      <c r="F260" s="400"/>
      <c r="G260" s="400"/>
      <c r="H260" s="400"/>
      <c r="I260" s="400"/>
      <c r="J260" s="400"/>
      <c r="K260" s="400"/>
      <c r="L260" s="400"/>
      <c r="M260" s="400"/>
      <c r="N260" s="423"/>
      <c r="O260" s="390" t="s">
        <v>70</v>
      </c>
      <c r="P260" s="391"/>
      <c r="Q260" s="391"/>
      <c r="R260" s="391"/>
      <c r="S260" s="391"/>
      <c r="T260" s="391"/>
      <c r="U260" s="392"/>
      <c r="V260" s="37" t="s">
        <v>66</v>
      </c>
      <c r="W260" s="382">
        <f>IFERROR(SUM(W255:W258),"0")</f>
        <v>100</v>
      </c>
      <c r="X260" s="382">
        <f>IFERROR(SUM(X255:X258),"0")</f>
        <v>100.80000000000001</v>
      </c>
      <c r="Y260" s="37"/>
      <c r="Z260" s="383"/>
      <c r="AA260" s="383"/>
    </row>
    <row r="261" spans="1:67" ht="14.25" hidden="1" customHeight="1" x14ac:dyDescent="0.25">
      <c r="A261" s="402" t="s">
        <v>72</v>
      </c>
      <c r="B261" s="400"/>
      <c r="C261" s="400"/>
      <c r="D261" s="400"/>
      <c r="E261" s="400"/>
      <c r="F261" s="400"/>
      <c r="G261" s="400"/>
      <c r="H261" s="400"/>
      <c r="I261" s="400"/>
      <c r="J261" s="400"/>
      <c r="K261" s="400"/>
      <c r="L261" s="400"/>
      <c r="M261" s="400"/>
      <c r="N261" s="400"/>
      <c r="O261" s="400"/>
      <c r="P261" s="400"/>
      <c r="Q261" s="400"/>
      <c r="R261" s="400"/>
      <c r="S261" s="400"/>
      <c r="T261" s="400"/>
      <c r="U261" s="400"/>
      <c r="V261" s="400"/>
      <c r="W261" s="400"/>
      <c r="X261" s="400"/>
      <c r="Y261" s="400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6">
        <v>4607091387766</v>
      </c>
      <c r="E262" s="387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9"/>
      <c r="Q262" s="389"/>
      <c r="R262" s="389"/>
      <c r="S262" s="387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6">
        <v>4607091387957</v>
      </c>
      <c r="E263" s="387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9"/>
      <c r="Q263" s="389"/>
      <c r="R263" s="389"/>
      <c r="S263" s="387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6">
        <v>4607091387964</v>
      </c>
      <c r="E264" s="387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4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9"/>
      <c r="Q264" s="389"/>
      <c r="R264" s="389"/>
      <c r="S264" s="387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6">
        <v>4680115884618</v>
      </c>
      <c r="E265" s="387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7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9"/>
      <c r="Q265" s="389"/>
      <c r="R265" s="389"/>
      <c r="S265" s="387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6">
        <v>4607091381672</v>
      </c>
      <c r="E266" s="387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9"/>
      <c r="Q266" s="389"/>
      <c r="R266" s="389"/>
      <c r="S266" s="387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6">
        <v>4607091387537</v>
      </c>
      <c r="E267" s="387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58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9"/>
      <c r="Q267" s="389"/>
      <c r="R267" s="389"/>
      <c r="S267" s="387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6">
        <v>4607091387513</v>
      </c>
      <c r="E268" s="387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9"/>
      <c r="Q268" s="389"/>
      <c r="R268" s="389"/>
      <c r="S268" s="387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6">
        <v>4680115880511</v>
      </c>
      <c r="E269" s="387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5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9"/>
      <c r="Q269" s="389"/>
      <c r="R269" s="389"/>
      <c r="S269" s="387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6">
        <v>4680115880412</v>
      </c>
      <c r="E270" s="387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77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9"/>
      <c r="Q270" s="389"/>
      <c r="R270" s="389"/>
      <c r="S270" s="387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22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23"/>
      <c r="O271" s="390" t="s">
        <v>70</v>
      </c>
      <c r="P271" s="391"/>
      <c r="Q271" s="391"/>
      <c r="R271" s="391"/>
      <c r="S271" s="391"/>
      <c r="T271" s="391"/>
      <c r="U271" s="392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23"/>
      <c r="O272" s="390" t="s">
        <v>70</v>
      </c>
      <c r="P272" s="391"/>
      <c r="Q272" s="391"/>
      <c r="R272" s="391"/>
      <c r="S272" s="391"/>
      <c r="T272" s="391"/>
      <c r="U272" s="392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402" t="s">
        <v>206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6">
        <v>4607091380880</v>
      </c>
      <c r="E274" s="387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45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9"/>
      <c r="Q274" s="389"/>
      <c r="R274" s="389"/>
      <c r="S274" s="387"/>
      <c r="T274" s="34"/>
      <c r="U274" s="34"/>
      <c r="V274" s="35" t="s">
        <v>66</v>
      </c>
      <c r="W274" s="380">
        <v>70</v>
      </c>
      <c r="X274" s="381">
        <f>IFERROR(IF(W274="",0,CEILING((W274/$H274),1)*$H274),"")</f>
        <v>75.600000000000009</v>
      </c>
      <c r="Y274" s="36">
        <f>IFERROR(IF(X274=0,"",ROUNDUP(X274/H274,0)*0.02175),"")</f>
        <v>0.19574999999999998</v>
      </c>
      <c r="Z274" s="56"/>
      <c r="AA274" s="57"/>
      <c r="AE274" s="64"/>
      <c r="BB274" s="227" t="s">
        <v>1</v>
      </c>
      <c r="BL274" s="64">
        <f>IFERROR(W274*I274/H274,"0")</f>
        <v>74.7</v>
      </c>
      <c r="BM274" s="64">
        <f>IFERROR(X274*I274/H274,"0")</f>
        <v>80.676000000000016</v>
      </c>
      <c r="BN274" s="64">
        <f>IFERROR(1/J274*(W274/H274),"0")</f>
        <v>0.14880952380952378</v>
      </c>
      <c r="BO274" s="64">
        <f>IFERROR(1/J274*(X274/H274),"0")</f>
        <v>0.1607142857142857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6">
        <v>4607091384482</v>
      </c>
      <c r="E275" s="387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9"/>
      <c r="Q275" s="389"/>
      <c r="R275" s="389"/>
      <c r="S275" s="387"/>
      <c r="T275" s="34"/>
      <c r="U275" s="34"/>
      <c r="V275" s="35" t="s">
        <v>66</v>
      </c>
      <c r="W275" s="380">
        <v>500</v>
      </c>
      <c r="X275" s="381">
        <f>IFERROR(IF(W275="",0,CEILING((W275/$H275),1)*$H275),"")</f>
        <v>507</v>
      </c>
      <c r="Y275" s="36">
        <f>IFERROR(IF(X275=0,"",ROUNDUP(X275/H275,0)*0.02175),"")</f>
        <v>1.4137499999999998</v>
      </c>
      <c r="Z275" s="56"/>
      <c r="AA275" s="57"/>
      <c r="AE275" s="64"/>
      <c r="BB275" s="228" t="s">
        <v>1</v>
      </c>
      <c r="BL275" s="64">
        <f>IFERROR(W275*I275/H275,"0")</f>
        <v>536.15384615384619</v>
      </c>
      <c r="BM275" s="64">
        <f>IFERROR(X275*I275/H275,"0")</f>
        <v>543.66000000000008</v>
      </c>
      <c r="BN275" s="64">
        <f>IFERROR(1/J275*(W275/H275),"0")</f>
        <v>1.1446886446886446</v>
      </c>
      <c r="BO275" s="64">
        <f>IFERROR(1/J275*(X275/H275),"0")</f>
        <v>1.1607142857142856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6">
        <v>4607091380897</v>
      </c>
      <c r="E276" s="387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5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9"/>
      <c r="Q276" s="389"/>
      <c r="R276" s="389"/>
      <c r="S276" s="387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22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23"/>
      <c r="O277" s="390" t="s">
        <v>70</v>
      </c>
      <c r="P277" s="391"/>
      <c r="Q277" s="391"/>
      <c r="R277" s="391"/>
      <c r="S277" s="391"/>
      <c r="T277" s="391"/>
      <c r="U277" s="392"/>
      <c r="V277" s="37" t="s">
        <v>71</v>
      </c>
      <c r="W277" s="382">
        <f>IFERROR(W274/H274,"0")+IFERROR(W275/H275,"0")+IFERROR(W276/H276,"0")</f>
        <v>72.435897435897431</v>
      </c>
      <c r="X277" s="382">
        <f>IFERROR(X274/H274,"0")+IFERROR(X275/H275,"0")+IFERROR(X276/H276,"0")</f>
        <v>74</v>
      </c>
      <c r="Y277" s="382">
        <f>IFERROR(IF(Y274="",0,Y274),"0")+IFERROR(IF(Y275="",0,Y275),"0")+IFERROR(IF(Y276="",0,Y276),"0")</f>
        <v>1.6094999999999997</v>
      </c>
      <c r="Z277" s="383"/>
      <c r="AA277" s="383"/>
    </row>
    <row r="278" spans="1:67" x14ac:dyDescent="0.2">
      <c r="A278" s="400"/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23"/>
      <c r="O278" s="390" t="s">
        <v>70</v>
      </c>
      <c r="P278" s="391"/>
      <c r="Q278" s="391"/>
      <c r="R278" s="391"/>
      <c r="S278" s="391"/>
      <c r="T278" s="391"/>
      <c r="U278" s="392"/>
      <c r="V278" s="37" t="s">
        <v>66</v>
      </c>
      <c r="W278" s="382">
        <f>IFERROR(SUM(W274:W276),"0")</f>
        <v>570</v>
      </c>
      <c r="X278" s="382">
        <f>IFERROR(SUM(X274:X276),"0")</f>
        <v>582.6</v>
      </c>
      <c r="Y278" s="37"/>
      <c r="Z278" s="383"/>
      <c r="AA278" s="383"/>
    </row>
    <row r="279" spans="1:67" ht="14.25" hidden="1" customHeight="1" x14ac:dyDescent="0.25">
      <c r="A279" s="402" t="s">
        <v>86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6">
        <v>4607091388374</v>
      </c>
      <c r="E280" s="387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68" t="s">
        <v>416</v>
      </c>
      <c r="P280" s="389"/>
      <c r="Q280" s="389"/>
      <c r="R280" s="389"/>
      <c r="S280" s="387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6">
        <v>4607091388381</v>
      </c>
      <c r="E281" s="387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5" t="s">
        <v>419</v>
      </c>
      <c r="P281" s="389"/>
      <c r="Q281" s="389"/>
      <c r="R281" s="389"/>
      <c r="S281" s="387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6">
        <v>4607091388404</v>
      </c>
      <c r="E282" s="387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9"/>
      <c r="Q282" s="389"/>
      <c r="R282" s="389"/>
      <c r="S282" s="387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22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23"/>
      <c r="O283" s="390" t="s">
        <v>70</v>
      </c>
      <c r="P283" s="391"/>
      <c r="Q283" s="391"/>
      <c r="R283" s="391"/>
      <c r="S283" s="391"/>
      <c r="T283" s="391"/>
      <c r="U283" s="392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23"/>
      <c r="O284" s="390" t="s">
        <v>70</v>
      </c>
      <c r="P284" s="391"/>
      <c r="Q284" s="391"/>
      <c r="R284" s="391"/>
      <c r="S284" s="391"/>
      <c r="T284" s="391"/>
      <c r="U284" s="392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402" t="s">
        <v>422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6">
        <v>4680115881808</v>
      </c>
      <c r="E286" s="387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7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9"/>
      <c r="Q286" s="389"/>
      <c r="R286" s="389"/>
      <c r="S286" s="387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6">
        <v>4680115881822</v>
      </c>
      <c r="E287" s="387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9"/>
      <c r="Q287" s="389"/>
      <c r="R287" s="389"/>
      <c r="S287" s="387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6">
        <v>4680115880016</v>
      </c>
      <c r="E288" s="387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9"/>
      <c r="Q288" s="389"/>
      <c r="R288" s="389"/>
      <c r="S288" s="387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22"/>
      <c r="B289" s="400"/>
      <c r="C289" s="400"/>
      <c r="D289" s="400"/>
      <c r="E289" s="400"/>
      <c r="F289" s="400"/>
      <c r="G289" s="400"/>
      <c r="H289" s="400"/>
      <c r="I289" s="400"/>
      <c r="J289" s="400"/>
      <c r="K289" s="400"/>
      <c r="L289" s="400"/>
      <c r="M289" s="400"/>
      <c r="N289" s="423"/>
      <c r="O289" s="390" t="s">
        <v>70</v>
      </c>
      <c r="P289" s="391"/>
      <c r="Q289" s="391"/>
      <c r="R289" s="391"/>
      <c r="S289" s="391"/>
      <c r="T289" s="391"/>
      <c r="U289" s="392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400"/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23"/>
      <c r="O290" s="390" t="s">
        <v>70</v>
      </c>
      <c r="P290" s="391"/>
      <c r="Q290" s="391"/>
      <c r="R290" s="391"/>
      <c r="S290" s="391"/>
      <c r="T290" s="391"/>
      <c r="U290" s="392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399" t="s">
        <v>431</v>
      </c>
      <c r="B291" s="400"/>
      <c r="C291" s="400"/>
      <c r="D291" s="400"/>
      <c r="E291" s="400"/>
      <c r="F291" s="400"/>
      <c r="G291" s="400"/>
      <c r="H291" s="400"/>
      <c r="I291" s="400"/>
      <c r="J291" s="400"/>
      <c r="K291" s="400"/>
      <c r="L291" s="400"/>
      <c r="M291" s="400"/>
      <c r="N291" s="400"/>
      <c r="O291" s="400"/>
      <c r="P291" s="400"/>
      <c r="Q291" s="400"/>
      <c r="R291" s="400"/>
      <c r="S291" s="400"/>
      <c r="T291" s="400"/>
      <c r="U291" s="400"/>
      <c r="V291" s="400"/>
      <c r="W291" s="400"/>
      <c r="X291" s="400"/>
      <c r="Y291" s="400"/>
      <c r="Z291" s="375"/>
      <c r="AA291" s="375"/>
    </row>
    <row r="292" spans="1:67" ht="14.25" hidden="1" customHeight="1" x14ac:dyDescent="0.25">
      <c r="A292" s="402" t="s">
        <v>108</v>
      </c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0"/>
      <c r="P292" s="400"/>
      <c r="Q292" s="400"/>
      <c r="R292" s="400"/>
      <c r="S292" s="400"/>
      <c r="T292" s="400"/>
      <c r="U292" s="400"/>
      <c r="V292" s="400"/>
      <c r="W292" s="400"/>
      <c r="X292" s="400"/>
      <c r="Y292" s="400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6">
        <v>4607091387421</v>
      </c>
      <c r="E293" s="387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74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9"/>
      <c r="Q293" s="389"/>
      <c r="R293" s="389"/>
      <c r="S293" s="387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6">
        <v>4607091387421</v>
      </c>
      <c r="E294" s="387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47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9"/>
      <c r="Q294" s="389"/>
      <c r="R294" s="389"/>
      <c r="S294" s="387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6">
        <v>4607091387452</v>
      </c>
      <c r="E295" s="387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55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9"/>
      <c r="Q295" s="389"/>
      <c r="R295" s="389"/>
      <c r="S295" s="387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6">
        <v>4607091387452</v>
      </c>
      <c r="E296" s="387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7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9"/>
      <c r="Q296" s="389"/>
      <c r="R296" s="389"/>
      <c r="S296" s="387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6">
        <v>4607091385984</v>
      </c>
      <c r="E297" s="387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4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9"/>
      <c r="Q297" s="389"/>
      <c r="R297" s="389"/>
      <c r="S297" s="387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6">
        <v>4607091387438</v>
      </c>
      <c r="E298" s="387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9"/>
      <c r="Q298" s="389"/>
      <c r="R298" s="389"/>
      <c r="S298" s="387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6">
        <v>4607091387469</v>
      </c>
      <c r="E299" s="387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45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9"/>
      <c r="Q299" s="389"/>
      <c r="R299" s="389"/>
      <c r="S299" s="387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22"/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23"/>
      <c r="O300" s="390" t="s">
        <v>70</v>
      </c>
      <c r="P300" s="391"/>
      <c r="Q300" s="391"/>
      <c r="R300" s="391"/>
      <c r="S300" s="391"/>
      <c r="T300" s="391"/>
      <c r="U300" s="392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400"/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23"/>
      <c r="O301" s="390" t="s">
        <v>70</v>
      </c>
      <c r="P301" s="391"/>
      <c r="Q301" s="391"/>
      <c r="R301" s="391"/>
      <c r="S301" s="391"/>
      <c r="T301" s="391"/>
      <c r="U301" s="392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402" t="s">
        <v>61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6">
        <v>4607091387292</v>
      </c>
      <c r="E303" s="387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9"/>
      <c r="Q303" s="389"/>
      <c r="R303" s="389"/>
      <c r="S303" s="387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6">
        <v>4607091387315</v>
      </c>
      <c r="E304" s="387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5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9"/>
      <c r="Q304" s="389"/>
      <c r="R304" s="389"/>
      <c r="S304" s="387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22"/>
      <c r="B305" s="400"/>
      <c r="C305" s="400"/>
      <c r="D305" s="400"/>
      <c r="E305" s="400"/>
      <c r="F305" s="400"/>
      <c r="G305" s="400"/>
      <c r="H305" s="400"/>
      <c r="I305" s="400"/>
      <c r="J305" s="400"/>
      <c r="K305" s="400"/>
      <c r="L305" s="400"/>
      <c r="M305" s="400"/>
      <c r="N305" s="423"/>
      <c r="O305" s="390" t="s">
        <v>70</v>
      </c>
      <c r="P305" s="391"/>
      <c r="Q305" s="391"/>
      <c r="R305" s="391"/>
      <c r="S305" s="391"/>
      <c r="T305" s="391"/>
      <c r="U305" s="392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400"/>
      <c r="B306" s="400"/>
      <c r="C306" s="400"/>
      <c r="D306" s="400"/>
      <c r="E306" s="400"/>
      <c r="F306" s="400"/>
      <c r="G306" s="400"/>
      <c r="H306" s="400"/>
      <c r="I306" s="400"/>
      <c r="J306" s="400"/>
      <c r="K306" s="400"/>
      <c r="L306" s="400"/>
      <c r="M306" s="400"/>
      <c r="N306" s="423"/>
      <c r="O306" s="390" t="s">
        <v>70</v>
      </c>
      <c r="P306" s="391"/>
      <c r="Q306" s="391"/>
      <c r="R306" s="391"/>
      <c r="S306" s="391"/>
      <c r="T306" s="391"/>
      <c r="U306" s="392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399" t="s">
        <v>448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375"/>
      <c r="AA307" s="375"/>
    </row>
    <row r="308" spans="1:67" ht="14.25" hidden="1" customHeight="1" x14ac:dyDescent="0.25">
      <c r="A308" s="402" t="s">
        <v>61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6">
        <v>4607091383836</v>
      </c>
      <c r="E309" s="387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64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9"/>
      <c r="Q309" s="389"/>
      <c r="R309" s="389"/>
      <c r="S309" s="387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22"/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23"/>
      <c r="O310" s="390" t="s">
        <v>70</v>
      </c>
      <c r="P310" s="391"/>
      <c r="Q310" s="391"/>
      <c r="R310" s="391"/>
      <c r="S310" s="391"/>
      <c r="T310" s="391"/>
      <c r="U310" s="392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400"/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23"/>
      <c r="O311" s="390" t="s">
        <v>70</v>
      </c>
      <c r="P311" s="391"/>
      <c r="Q311" s="391"/>
      <c r="R311" s="391"/>
      <c r="S311" s="391"/>
      <c r="T311" s="391"/>
      <c r="U311" s="392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402" t="s">
        <v>72</v>
      </c>
      <c r="B312" s="400"/>
      <c r="C312" s="400"/>
      <c r="D312" s="400"/>
      <c r="E312" s="400"/>
      <c r="F312" s="400"/>
      <c r="G312" s="400"/>
      <c r="H312" s="400"/>
      <c r="I312" s="400"/>
      <c r="J312" s="400"/>
      <c r="K312" s="400"/>
      <c r="L312" s="400"/>
      <c r="M312" s="400"/>
      <c r="N312" s="400"/>
      <c r="O312" s="400"/>
      <c r="P312" s="400"/>
      <c r="Q312" s="400"/>
      <c r="R312" s="400"/>
      <c r="S312" s="400"/>
      <c r="T312" s="400"/>
      <c r="U312" s="400"/>
      <c r="V312" s="400"/>
      <c r="W312" s="400"/>
      <c r="X312" s="400"/>
      <c r="Y312" s="400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6">
        <v>4607091387919</v>
      </c>
      <c r="E313" s="387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4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9"/>
      <c r="Q313" s="389"/>
      <c r="R313" s="389"/>
      <c r="S313" s="387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6">
        <v>4680115883604</v>
      </c>
      <c r="E314" s="387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69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9"/>
      <c r="Q314" s="389"/>
      <c r="R314" s="389"/>
      <c r="S314" s="387"/>
      <c r="T314" s="34"/>
      <c r="U314" s="34"/>
      <c r="V314" s="35" t="s">
        <v>66</v>
      </c>
      <c r="W314" s="380">
        <v>150</v>
      </c>
      <c r="X314" s="381">
        <f>IFERROR(IF(W314="",0,CEILING((W314/$H314),1)*$H314),"")</f>
        <v>151.20000000000002</v>
      </c>
      <c r="Y314" s="36">
        <f>IFERROR(IF(X314=0,"",ROUNDUP(X314/H314,0)*0.00753),"")</f>
        <v>0.54215999999999998</v>
      </c>
      <c r="Z314" s="56"/>
      <c r="AA314" s="57"/>
      <c r="AE314" s="64"/>
      <c r="BB314" s="247" t="s">
        <v>1</v>
      </c>
      <c r="BL314" s="64">
        <f>IFERROR(W314*I314/H314,"0")</f>
        <v>169.42857142857139</v>
      </c>
      <c r="BM314" s="64">
        <f>IFERROR(X314*I314/H314,"0")</f>
        <v>170.78400000000002</v>
      </c>
      <c r="BN314" s="64">
        <f>IFERROR(1/J314*(W314/H314),"0")</f>
        <v>0.45787545787545786</v>
      </c>
      <c r="BO314" s="64">
        <f>IFERROR(1/J314*(X314/H314),"0")</f>
        <v>0.46153846153846151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6">
        <v>4680115883567</v>
      </c>
      <c r="E315" s="387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41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9"/>
      <c r="Q315" s="389"/>
      <c r="R315" s="389"/>
      <c r="S315" s="387"/>
      <c r="T315" s="34"/>
      <c r="U315" s="34"/>
      <c r="V315" s="35" t="s">
        <v>66</v>
      </c>
      <c r="W315" s="380">
        <v>100</v>
      </c>
      <c r="X315" s="381">
        <f>IFERROR(IF(W315="",0,CEILING((W315/$H315),1)*$H315),"")</f>
        <v>100.80000000000001</v>
      </c>
      <c r="Y315" s="36">
        <f>IFERROR(IF(X315=0,"",ROUNDUP(X315/H315,0)*0.00753),"")</f>
        <v>0.36143999999999998</v>
      </c>
      <c r="Z315" s="56"/>
      <c r="AA315" s="57"/>
      <c r="AE315" s="64"/>
      <c r="BB315" s="248" t="s">
        <v>1</v>
      </c>
      <c r="BL315" s="64">
        <f>IFERROR(W315*I315/H315,"0")</f>
        <v>112.38095238095238</v>
      </c>
      <c r="BM315" s="64">
        <f>IFERROR(X315*I315/H315,"0")</f>
        <v>113.28</v>
      </c>
      <c r="BN315" s="64">
        <f>IFERROR(1/J315*(W315/H315),"0")</f>
        <v>0.30525030525030528</v>
      </c>
      <c r="BO315" s="64">
        <f>IFERROR(1/J315*(X315/H315),"0")</f>
        <v>0.30769230769230771</v>
      </c>
    </row>
    <row r="316" spans="1:67" x14ac:dyDescent="0.2">
      <c r="A316" s="422"/>
      <c r="B316" s="400"/>
      <c r="C316" s="400"/>
      <c r="D316" s="400"/>
      <c r="E316" s="400"/>
      <c r="F316" s="400"/>
      <c r="G316" s="400"/>
      <c r="H316" s="400"/>
      <c r="I316" s="400"/>
      <c r="J316" s="400"/>
      <c r="K316" s="400"/>
      <c r="L316" s="400"/>
      <c r="M316" s="400"/>
      <c r="N316" s="423"/>
      <c r="O316" s="390" t="s">
        <v>70</v>
      </c>
      <c r="P316" s="391"/>
      <c r="Q316" s="391"/>
      <c r="R316" s="391"/>
      <c r="S316" s="391"/>
      <c r="T316" s="391"/>
      <c r="U316" s="392"/>
      <c r="V316" s="37" t="s">
        <v>71</v>
      </c>
      <c r="W316" s="382">
        <f>IFERROR(W313/H313,"0")+IFERROR(W314/H314,"0")+IFERROR(W315/H315,"0")</f>
        <v>119.04761904761905</v>
      </c>
      <c r="X316" s="382">
        <f>IFERROR(X313/H313,"0")+IFERROR(X314/H314,"0")+IFERROR(X315/H315,"0")</f>
        <v>120</v>
      </c>
      <c r="Y316" s="382">
        <f>IFERROR(IF(Y313="",0,Y313),"0")+IFERROR(IF(Y314="",0,Y314),"0")+IFERROR(IF(Y315="",0,Y315),"0")</f>
        <v>0.90359999999999996</v>
      </c>
      <c r="Z316" s="383"/>
      <c r="AA316" s="383"/>
    </row>
    <row r="317" spans="1:67" x14ac:dyDescent="0.2">
      <c r="A317" s="400"/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23"/>
      <c r="O317" s="390" t="s">
        <v>70</v>
      </c>
      <c r="P317" s="391"/>
      <c r="Q317" s="391"/>
      <c r="R317" s="391"/>
      <c r="S317" s="391"/>
      <c r="T317" s="391"/>
      <c r="U317" s="392"/>
      <c r="V317" s="37" t="s">
        <v>66</v>
      </c>
      <c r="W317" s="382">
        <f>IFERROR(SUM(W313:W315),"0")</f>
        <v>250</v>
      </c>
      <c r="X317" s="382">
        <f>IFERROR(SUM(X313:X315),"0")</f>
        <v>252.00000000000003</v>
      </c>
      <c r="Y317" s="37"/>
      <c r="Z317" s="383"/>
      <c r="AA317" s="383"/>
    </row>
    <row r="318" spans="1:67" ht="14.25" hidden="1" customHeight="1" x14ac:dyDescent="0.25">
      <c r="A318" s="402" t="s">
        <v>206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6">
        <v>4607091388831</v>
      </c>
      <c r="E319" s="387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47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9"/>
      <c r="Q319" s="389"/>
      <c r="R319" s="389"/>
      <c r="S319" s="387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22"/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23"/>
      <c r="O320" s="390" t="s">
        <v>70</v>
      </c>
      <c r="P320" s="391"/>
      <c r="Q320" s="391"/>
      <c r="R320" s="391"/>
      <c r="S320" s="391"/>
      <c r="T320" s="391"/>
      <c r="U320" s="392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400"/>
      <c r="B321" s="400"/>
      <c r="C321" s="400"/>
      <c r="D321" s="400"/>
      <c r="E321" s="400"/>
      <c r="F321" s="400"/>
      <c r="G321" s="400"/>
      <c r="H321" s="400"/>
      <c r="I321" s="400"/>
      <c r="J321" s="400"/>
      <c r="K321" s="400"/>
      <c r="L321" s="400"/>
      <c r="M321" s="400"/>
      <c r="N321" s="423"/>
      <c r="O321" s="390" t="s">
        <v>70</v>
      </c>
      <c r="P321" s="391"/>
      <c r="Q321" s="391"/>
      <c r="R321" s="391"/>
      <c r="S321" s="391"/>
      <c r="T321" s="391"/>
      <c r="U321" s="392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402" t="s">
        <v>86</v>
      </c>
      <c r="B322" s="400"/>
      <c r="C322" s="400"/>
      <c r="D322" s="400"/>
      <c r="E322" s="400"/>
      <c r="F322" s="400"/>
      <c r="G322" s="400"/>
      <c r="H322" s="400"/>
      <c r="I322" s="400"/>
      <c r="J322" s="400"/>
      <c r="K322" s="400"/>
      <c r="L322" s="400"/>
      <c r="M322" s="400"/>
      <c r="N322" s="400"/>
      <c r="O322" s="400"/>
      <c r="P322" s="400"/>
      <c r="Q322" s="400"/>
      <c r="R322" s="400"/>
      <c r="S322" s="400"/>
      <c r="T322" s="400"/>
      <c r="U322" s="400"/>
      <c r="V322" s="400"/>
      <c r="W322" s="400"/>
      <c r="X322" s="400"/>
      <c r="Y322" s="400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6">
        <v>4607091383102</v>
      </c>
      <c r="E323" s="387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9"/>
      <c r="Q323" s="389"/>
      <c r="R323" s="389"/>
      <c r="S323" s="387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22"/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23"/>
      <c r="O324" s="390" t="s">
        <v>70</v>
      </c>
      <c r="P324" s="391"/>
      <c r="Q324" s="391"/>
      <c r="R324" s="391"/>
      <c r="S324" s="391"/>
      <c r="T324" s="391"/>
      <c r="U324" s="392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400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23"/>
      <c r="O325" s="390" t="s">
        <v>70</v>
      </c>
      <c r="P325" s="391"/>
      <c r="Q325" s="391"/>
      <c r="R325" s="391"/>
      <c r="S325" s="391"/>
      <c r="T325" s="391"/>
      <c r="U325" s="392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559" t="s">
        <v>461</v>
      </c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0"/>
      <c r="P326" s="560"/>
      <c r="Q326" s="560"/>
      <c r="R326" s="560"/>
      <c r="S326" s="560"/>
      <c r="T326" s="560"/>
      <c r="U326" s="560"/>
      <c r="V326" s="560"/>
      <c r="W326" s="560"/>
      <c r="X326" s="560"/>
      <c r="Y326" s="560"/>
      <c r="Z326" s="48"/>
      <c r="AA326" s="48"/>
    </row>
    <row r="327" spans="1:67" ht="16.5" hidden="1" customHeight="1" x14ac:dyDescent="0.25">
      <c r="A327" s="399" t="s">
        <v>462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375"/>
      <c r="AA327" s="375"/>
    </row>
    <row r="328" spans="1:67" ht="14.25" hidden="1" customHeight="1" x14ac:dyDescent="0.25">
      <c r="A328" s="402" t="s">
        <v>108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6">
        <v>4680115884076</v>
      </c>
      <c r="E329" s="387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616" t="s">
        <v>465</v>
      </c>
      <c r="P329" s="389"/>
      <c r="Q329" s="389"/>
      <c r="R329" s="389"/>
      <c r="S329" s="387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hidden="1" customHeight="1" x14ac:dyDescent="0.25">
      <c r="A330" s="54" t="s">
        <v>463</v>
      </c>
      <c r="B330" s="54" t="s">
        <v>466</v>
      </c>
      <c r="C330" s="31">
        <v>4301011865</v>
      </c>
      <c r="D330" s="386">
        <v>4680115884076</v>
      </c>
      <c r="E330" s="387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60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9"/>
      <c r="Q330" s="389"/>
      <c r="R330" s="389"/>
      <c r="S330" s="387"/>
      <c r="T330" s="34"/>
      <c r="U330" s="34"/>
      <c r="V330" s="35" t="s">
        <v>66</v>
      </c>
      <c r="W330" s="380">
        <v>0</v>
      </c>
      <c r="X330" s="381">
        <f t="shared" si="71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2"/>
        <v>0</v>
      </c>
      <c r="BM330" s="64">
        <f t="shared" si="73"/>
        <v>0</v>
      </c>
      <c r="BN330" s="64">
        <f t="shared" si="74"/>
        <v>0</v>
      </c>
      <c r="BO330" s="64">
        <f t="shared" si="75"/>
        <v>0</v>
      </c>
    </row>
    <row r="331" spans="1:67" ht="27" hidden="1" customHeight="1" x14ac:dyDescent="0.25">
      <c r="A331" s="54" t="s">
        <v>467</v>
      </c>
      <c r="B331" s="54" t="s">
        <v>468</v>
      </c>
      <c r="C331" s="31">
        <v>4301011326</v>
      </c>
      <c r="D331" s="386">
        <v>4607091384130</v>
      </c>
      <c r="E331" s="387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9"/>
      <c r="Q331" s="389"/>
      <c r="R331" s="389"/>
      <c r="S331" s="387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6">
        <v>4607091384130</v>
      </c>
      <c r="E332" s="387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9"/>
      <c r="Q332" s="389"/>
      <c r="R332" s="389"/>
      <c r="S332" s="387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6">
        <v>4680115884854</v>
      </c>
      <c r="E333" s="387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6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9"/>
      <c r="Q333" s="389"/>
      <c r="R333" s="389"/>
      <c r="S333" s="387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470</v>
      </c>
      <c r="B334" s="54" t="s">
        <v>472</v>
      </c>
      <c r="C334" s="31">
        <v>4301011870</v>
      </c>
      <c r="D334" s="386">
        <v>4680115884854</v>
      </c>
      <c r="E334" s="387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778" t="s">
        <v>473</v>
      </c>
      <c r="P334" s="389"/>
      <c r="Q334" s="389"/>
      <c r="R334" s="389"/>
      <c r="S334" s="387"/>
      <c r="T334" s="34"/>
      <c r="U334" s="34"/>
      <c r="V334" s="35" t="s">
        <v>66</v>
      </c>
      <c r="W334" s="380">
        <v>0</v>
      </c>
      <c r="X334" s="381">
        <f t="shared" si="71"/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6">
        <v>4607091384154</v>
      </c>
      <c r="E335" s="387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47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9"/>
      <c r="Q335" s="389"/>
      <c r="R335" s="389"/>
      <c r="S335" s="387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6">
        <v>4680115884922</v>
      </c>
      <c r="E336" s="387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0" t="s">
        <v>478</v>
      </c>
      <c r="P336" s="389"/>
      <c r="Q336" s="389"/>
      <c r="R336" s="389"/>
      <c r="S336" s="387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6">
        <v>4680115882638</v>
      </c>
      <c r="E337" s="387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71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9"/>
      <c r="Q337" s="389"/>
      <c r="R337" s="389"/>
      <c r="S337" s="387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idden="1" x14ac:dyDescent="0.2">
      <c r="A338" s="422"/>
      <c r="B338" s="400"/>
      <c r="C338" s="400"/>
      <c r="D338" s="400"/>
      <c r="E338" s="400"/>
      <c r="F338" s="400"/>
      <c r="G338" s="400"/>
      <c r="H338" s="400"/>
      <c r="I338" s="400"/>
      <c r="J338" s="400"/>
      <c r="K338" s="400"/>
      <c r="L338" s="400"/>
      <c r="M338" s="400"/>
      <c r="N338" s="423"/>
      <c r="O338" s="390" t="s">
        <v>70</v>
      </c>
      <c r="P338" s="391"/>
      <c r="Q338" s="391"/>
      <c r="R338" s="391"/>
      <c r="S338" s="391"/>
      <c r="T338" s="391"/>
      <c r="U338" s="392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0</v>
      </c>
      <c r="X338" s="382">
        <f>IFERROR(X329/H329,"0")+IFERROR(X330/H330,"0")+IFERROR(X331/H331,"0")+IFERROR(X332/H332,"0")+IFERROR(X333/H333,"0")+IFERROR(X334/H334,"0")+IFERROR(X335/H335,"0")+IFERROR(X336/H336,"0")+IFERROR(X337/H337,"0")</f>
        <v>0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</v>
      </c>
      <c r="Z338" s="383"/>
      <c r="AA338" s="383"/>
    </row>
    <row r="339" spans="1:67" hidden="1" x14ac:dyDescent="0.2">
      <c r="A339" s="400"/>
      <c r="B339" s="400"/>
      <c r="C339" s="400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23"/>
      <c r="O339" s="390" t="s">
        <v>70</v>
      </c>
      <c r="P339" s="391"/>
      <c r="Q339" s="391"/>
      <c r="R339" s="391"/>
      <c r="S339" s="391"/>
      <c r="T339" s="391"/>
      <c r="U339" s="392"/>
      <c r="V339" s="37" t="s">
        <v>66</v>
      </c>
      <c r="W339" s="382">
        <f>IFERROR(SUM(W329:W337),"0")</f>
        <v>0</v>
      </c>
      <c r="X339" s="382">
        <f>IFERROR(SUM(X329:X337),"0")</f>
        <v>0</v>
      </c>
      <c r="Y339" s="37"/>
      <c r="Z339" s="383"/>
      <c r="AA339" s="383"/>
    </row>
    <row r="340" spans="1:67" ht="14.25" hidden="1" customHeight="1" x14ac:dyDescent="0.25">
      <c r="A340" s="402" t="s">
        <v>100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376"/>
      <c r="AA340" s="376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6">
        <v>4607091383980</v>
      </c>
      <c r="E341" s="387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4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9"/>
      <c r="Q341" s="389"/>
      <c r="R341" s="389"/>
      <c r="S341" s="387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6">
        <v>4680115883314</v>
      </c>
      <c r="E342" s="387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50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9"/>
      <c r="Q342" s="389"/>
      <c r="R342" s="389"/>
      <c r="S342" s="387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6">
        <v>4607091384178</v>
      </c>
      <c r="E343" s="387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9"/>
      <c r="Q343" s="389"/>
      <c r="R343" s="389"/>
      <c r="S343" s="387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6">
        <v>4680115881914</v>
      </c>
      <c r="E344" s="387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4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9"/>
      <c r="Q344" s="389"/>
      <c r="R344" s="389"/>
      <c r="S344" s="387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422"/>
      <c r="B345" s="400"/>
      <c r="C345" s="400"/>
      <c r="D345" s="400"/>
      <c r="E345" s="400"/>
      <c r="F345" s="400"/>
      <c r="G345" s="400"/>
      <c r="H345" s="400"/>
      <c r="I345" s="400"/>
      <c r="J345" s="400"/>
      <c r="K345" s="400"/>
      <c r="L345" s="400"/>
      <c r="M345" s="400"/>
      <c r="N345" s="423"/>
      <c r="O345" s="390" t="s">
        <v>70</v>
      </c>
      <c r="P345" s="391"/>
      <c r="Q345" s="391"/>
      <c r="R345" s="391"/>
      <c r="S345" s="391"/>
      <c r="T345" s="391"/>
      <c r="U345" s="392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400"/>
      <c r="B346" s="400"/>
      <c r="C346" s="400"/>
      <c r="D346" s="400"/>
      <c r="E346" s="400"/>
      <c r="F346" s="400"/>
      <c r="G346" s="400"/>
      <c r="H346" s="400"/>
      <c r="I346" s="400"/>
      <c r="J346" s="400"/>
      <c r="K346" s="400"/>
      <c r="L346" s="400"/>
      <c r="M346" s="400"/>
      <c r="N346" s="423"/>
      <c r="O346" s="390" t="s">
        <v>70</v>
      </c>
      <c r="P346" s="391"/>
      <c r="Q346" s="391"/>
      <c r="R346" s="391"/>
      <c r="S346" s="391"/>
      <c r="T346" s="391"/>
      <c r="U346" s="392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402" t="s">
        <v>72</v>
      </c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0"/>
      <c r="P347" s="400"/>
      <c r="Q347" s="400"/>
      <c r="R347" s="400"/>
      <c r="S347" s="400"/>
      <c r="T347" s="400"/>
      <c r="U347" s="400"/>
      <c r="V347" s="400"/>
      <c r="W347" s="400"/>
      <c r="X347" s="400"/>
      <c r="Y347" s="400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6">
        <v>4607091383928</v>
      </c>
      <c r="E348" s="387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9"/>
      <c r="Q348" s="389"/>
      <c r="R348" s="389"/>
      <c r="S348" s="387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6">
        <v>4607091383928</v>
      </c>
      <c r="E349" s="387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658" t="s">
        <v>492</v>
      </c>
      <c r="P349" s="389"/>
      <c r="Q349" s="389"/>
      <c r="R349" s="389"/>
      <c r="S349" s="387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6">
        <v>4607091384260</v>
      </c>
      <c r="E350" s="387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7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9"/>
      <c r="Q350" s="389"/>
      <c r="R350" s="389"/>
      <c r="S350" s="387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22"/>
      <c r="B351" s="400"/>
      <c r="C351" s="400"/>
      <c r="D351" s="400"/>
      <c r="E351" s="400"/>
      <c r="F351" s="400"/>
      <c r="G351" s="400"/>
      <c r="H351" s="400"/>
      <c r="I351" s="400"/>
      <c r="J351" s="400"/>
      <c r="K351" s="400"/>
      <c r="L351" s="400"/>
      <c r="M351" s="400"/>
      <c r="N351" s="423"/>
      <c r="O351" s="390" t="s">
        <v>70</v>
      </c>
      <c r="P351" s="391"/>
      <c r="Q351" s="391"/>
      <c r="R351" s="391"/>
      <c r="S351" s="391"/>
      <c r="T351" s="391"/>
      <c r="U351" s="392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400"/>
      <c r="B352" s="400"/>
      <c r="C352" s="400"/>
      <c r="D352" s="400"/>
      <c r="E352" s="400"/>
      <c r="F352" s="400"/>
      <c r="G352" s="400"/>
      <c r="H352" s="400"/>
      <c r="I352" s="400"/>
      <c r="J352" s="400"/>
      <c r="K352" s="400"/>
      <c r="L352" s="400"/>
      <c r="M352" s="400"/>
      <c r="N352" s="423"/>
      <c r="O352" s="390" t="s">
        <v>70</v>
      </c>
      <c r="P352" s="391"/>
      <c r="Q352" s="391"/>
      <c r="R352" s="391"/>
      <c r="S352" s="391"/>
      <c r="T352" s="391"/>
      <c r="U352" s="392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402" t="s">
        <v>206</v>
      </c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0"/>
      <c r="P353" s="400"/>
      <c r="Q353" s="400"/>
      <c r="R353" s="400"/>
      <c r="S353" s="400"/>
      <c r="T353" s="400"/>
      <c r="U353" s="400"/>
      <c r="V353" s="400"/>
      <c r="W353" s="400"/>
      <c r="X353" s="400"/>
      <c r="Y353" s="400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6">
        <v>4607091384673</v>
      </c>
      <c r="E354" s="387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4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9"/>
      <c r="Q354" s="389"/>
      <c r="R354" s="389"/>
      <c r="S354" s="387"/>
      <c r="T354" s="34"/>
      <c r="U354" s="34"/>
      <c r="V354" s="35" t="s">
        <v>66</v>
      </c>
      <c r="W354" s="380">
        <v>100</v>
      </c>
      <c r="X354" s="381">
        <f>IFERROR(IF(W354="",0,CEILING((W354/$H354),1)*$H354),"")</f>
        <v>101.39999999999999</v>
      </c>
      <c r="Y354" s="36">
        <f>IFERROR(IF(X354=0,"",ROUNDUP(X354/H354,0)*0.02175),"")</f>
        <v>0.28275</v>
      </c>
      <c r="Z354" s="56"/>
      <c r="AA354" s="57"/>
      <c r="AE354" s="64"/>
      <c r="BB354" s="267" t="s">
        <v>1</v>
      </c>
      <c r="BL354" s="64">
        <f>IFERROR(W354*I354/H354,"0")</f>
        <v>107.23076923076924</v>
      </c>
      <c r="BM354" s="64">
        <f>IFERROR(X354*I354/H354,"0")</f>
        <v>108.732</v>
      </c>
      <c r="BN354" s="64">
        <f>IFERROR(1/J354*(W354/H354),"0")</f>
        <v>0.22893772893772893</v>
      </c>
      <c r="BO354" s="64">
        <f>IFERROR(1/J354*(X354/H354),"0")</f>
        <v>0.23214285714285712</v>
      </c>
    </row>
    <row r="355" spans="1:67" x14ac:dyDescent="0.2">
      <c r="A355" s="422"/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23"/>
      <c r="O355" s="390" t="s">
        <v>70</v>
      </c>
      <c r="P355" s="391"/>
      <c r="Q355" s="391"/>
      <c r="R355" s="391"/>
      <c r="S355" s="391"/>
      <c r="T355" s="391"/>
      <c r="U355" s="392"/>
      <c r="V355" s="37" t="s">
        <v>71</v>
      </c>
      <c r="W355" s="382">
        <f>IFERROR(W354/H354,"0")</f>
        <v>12.820512820512821</v>
      </c>
      <c r="X355" s="382">
        <f>IFERROR(X354/H354,"0")</f>
        <v>13</v>
      </c>
      <c r="Y355" s="382">
        <f>IFERROR(IF(Y354="",0,Y354),"0")</f>
        <v>0.28275</v>
      </c>
      <c r="Z355" s="383"/>
      <c r="AA355" s="383"/>
    </row>
    <row r="356" spans="1:67" x14ac:dyDescent="0.2">
      <c r="A356" s="400"/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23"/>
      <c r="O356" s="390" t="s">
        <v>70</v>
      </c>
      <c r="P356" s="391"/>
      <c r="Q356" s="391"/>
      <c r="R356" s="391"/>
      <c r="S356" s="391"/>
      <c r="T356" s="391"/>
      <c r="U356" s="392"/>
      <c r="V356" s="37" t="s">
        <v>66</v>
      </c>
      <c r="W356" s="382">
        <f>IFERROR(SUM(W354:W354),"0")</f>
        <v>100</v>
      </c>
      <c r="X356" s="382">
        <f>IFERROR(SUM(X354:X354),"0")</f>
        <v>101.39999999999999</v>
      </c>
      <c r="Y356" s="37"/>
      <c r="Z356" s="383"/>
      <c r="AA356" s="383"/>
    </row>
    <row r="357" spans="1:67" ht="16.5" hidden="1" customHeight="1" x14ac:dyDescent="0.25">
      <c r="A357" s="399" t="s">
        <v>497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375"/>
      <c r="AA357" s="375"/>
    </row>
    <row r="358" spans="1:67" ht="14.25" hidden="1" customHeight="1" x14ac:dyDescent="0.25">
      <c r="A358" s="402" t="s">
        <v>108</v>
      </c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0"/>
      <c r="P358" s="400"/>
      <c r="Q358" s="400"/>
      <c r="R358" s="400"/>
      <c r="S358" s="400"/>
      <c r="T358" s="400"/>
      <c r="U358" s="400"/>
      <c r="V358" s="400"/>
      <c r="W358" s="400"/>
      <c r="X358" s="400"/>
      <c r="Y358" s="400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6">
        <v>4607091384185</v>
      </c>
      <c r="E359" s="387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9"/>
      <c r="Q359" s="389"/>
      <c r="R359" s="389"/>
      <c r="S359" s="387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6">
        <v>4607091384192</v>
      </c>
      <c r="E360" s="387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6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9"/>
      <c r="Q360" s="389"/>
      <c r="R360" s="389"/>
      <c r="S360" s="387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6">
        <v>4680115881907</v>
      </c>
      <c r="E361" s="387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5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9"/>
      <c r="Q361" s="389"/>
      <c r="R361" s="389"/>
      <c r="S361" s="387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6">
        <v>4680115883925</v>
      </c>
      <c r="E362" s="387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7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9"/>
      <c r="Q362" s="389"/>
      <c r="R362" s="389"/>
      <c r="S362" s="387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6">
        <v>4607091384680</v>
      </c>
      <c r="E363" s="387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72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9"/>
      <c r="Q363" s="389"/>
      <c r="R363" s="389"/>
      <c r="S363" s="387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22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23"/>
      <c r="O364" s="390" t="s">
        <v>70</v>
      </c>
      <c r="P364" s="391"/>
      <c r="Q364" s="391"/>
      <c r="R364" s="391"/>
      <c r="S364" s="391"/>
      <c r="T364" s="391"/>
      <c r="U364" s="392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23"/>
      <c r="O365" s="390" t="s">
        <v>70</v>
      </c>
      <c r="P365" s="391"/>
      <c r="Q365" s="391"/>
      <c r="R365" s="391"/>
      <c r="S365" s="391"/>
      <c r="T365" s="391"/>
      <c r="U365" s="392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402" t="s">
        <v>61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400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6">
        <v>4607091384802</v>
      </c>
      <c r="E367" s="387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53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9"/>
      <c r="Q367" s="389"/>
      <c r="R367" s="389"/>
      <c r="S367" s="387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6">
        <v>4607091384826</v>
      </c>
      <c r="E368" s="387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51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9"/>
      <c r="Q368" s="389"/>
      <c r="R368" s="389"/>
      <c r="S368" s="387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22"/>
      <c r="B369" s="400"/>
      <c r="C369" s="400"/>
      <c r="D369" s="400"/>
      <c r="E369" s="400"/>
      <c r="F369" s="400"/>
      <c r="G369" s="400"/>
      <c r="H369" s="400"/>
      <c r="I369" s="400"/>
      <c r="J369" s="400"/>
      <c r="K369" s="400"/>
      <c r="L369" s="400"/>
      <c r="M369" s="400"/>
      <c r="N369" s="423"/>
      <c r="O369" s="390" t="s">
        <v>70</v>
      </c>
      <c r="P369" s="391"/>
      <c r="Q369" s="391"/>
      <c r="R369" s="391"/>
      <c r="S369" s="391"/>
      <c r="T369" s="391"/>
      <c r="U369" s="392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400"/>
      <c r="B370" s="400"/>
      <c r="C370" s="400"/>
      <c r="D370" s="400"/>
      <c r="E370" s="400"/>
      <c r="F370" s="400"/>
      <c r="G370" s="400"/>
      <c r="H370" s="400"/>
      <c r="I370" s="400"/>
      <c r="J370" s="400"/>
      <c r="K370" s="400"/>
      <c r="L370" s="400"/>
      <c r="M370" s="400"/>
      <c r="N370" s="423"/>
      <c r="O370" s="390" t="s">
        <v>70</v>
      </c>
      <c r="P370" s="391"/>
      <c r="Q370" s="391"/>
      <c r="R370" s="391"/>
      <c r="S370" s="391"/>
      <c r="T370" s="391"/>
      <c r="U370" s="392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402" t="s">
        <v>72</v>
      </c>
      <c r="B371" s="400"/>
      <c r="C371" s="400"/>
      <c r="D371" s="400"/>
      <c r="E371" s="400"/>
      <c r="F371" s="400"/>
      <c r="G371" s="400"/>
      <c r="H371" s="400"/>
      <c r="I371" s="400"/>
      <c r="J371" s="400"/>
      <c r="K371" s="400"/>
      <c r="L371" s="400"/>
      <c r="M371" s="400"/>
      <c r="N371" s="400"/>
      <c r="O371" s="400"/>
      <c r="P371" s="400"/>
      <c r="Q371" s="400"/>
      <c r="R371" s="400"/>
      <c r="S371" s="400"/>
      <c r="T371" s="400"/>
      <c r="U371" s="400"/>
      <c r="V371" s="400"/>
      <c r="W371" s="400"/>
      <c r="X371" s="400"/>
      <c r="Y371" s="400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6">
        <v>4607091384246</v>
      </c>
      <c r="E372" s="387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6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9"/>
      <c r="Q372" s="389"/>
      <c r="R372" s="389"/>
      <c r="S372" s="387"/>
      <c r="T372" s="34"/>
      <c r="U372" s="34"/>
      <c r="V372" s="35" t="s">
        <v>66</v>
      </c>
      <c r="W372" s="380">
        <v>1000</v>
      </c>
      <c r="X372" s="381">
        <f>IFERROR(IF(W372="",0,CEILING((W372/$H372),1)*$H372),"")</f>
        <v>1006.1999999999999</v>
      </c>
      <c r="Y372" s="36">
        <f>IFERROR(IF(X372=0,"",ROUNDUP(X372/H372,0)*0.02175),"")</f>
        <v>2.8057499999999997</v>
      </c>
      <c r="Z372" s="56"/>
      <c r="AA372" s="57"/>
      <c r="AE372" s="64"/>
      <c r="BB372" s="275" t="s">
        <v>1</v>
      </c>
      <c r="BL372" s="64">
        <f>IFERROR(W372*I372/H372,"0")</f>
        <v>1072.3076923076924</v>
      </c>
      <c r="BM372" s="64">
        <f>IFERROR(X372*I372/H372,"0")</f>
        <v>1078.9559999999999</v>
      </c>
      <c r="BN372" s="64">
        <f>IFERROR(1/J372*(W372/H372),"0")</f>
        <v>2.2893772893772892</v>
      </c>
      <c r="BO372" s="64">
        <f>IFERROR(1/J372*(X372/H372),"0")</f>
        <v>2.3035714285714284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6">
        <v>4680115881976</v>
      </c>
      <c r="E373" s="387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9"/>
      <c r="Q373" s="389"/>
      <c r="R373" s="389"/>
      <c r="S373" s="387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6">
        <v>4607091384253</v>
      </c>
      <c r="E374" s="387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5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9"/>
      <c r="Q374" s="389"/>
      <c r="R374" s="389"/>
      <c r="S374" s="387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6">
        <v>4680115881969</v>
      </c>
      <c r="E375" s="387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9"/>
      <c r="Q375" s="389"/>
      <c r="R375" s="389"/>
      <c r="S375" s="387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22"/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23"/>
      <c r="O376" s="390" t="s">
        <v>70</v>
      </c>
      <c r="P376" s="391"/>
      <c r="Q376" s="391"/>
      <c r="R376" s="391"/>
      <c r="S376" s="391"/>
      <c r="T376" s="391"/>
      <c r="U376" s="392"/>
      <c r="V376" s="37" t="s">
        <v>71</v>
      </c>
      <c r="W376" s="382">
        <f>IFERROR(W372/H372,"0")+IFERROR(W373/H373,"0")+IFERROR(W374/H374,"0")+IFERROR(W375/H375,"0")</f>
        <v>128.2051282051282</v>
      </c>
      <c r="X376" s="382">
        <f>IFERROR(X372/H372,"0")+IFERROR(X373/H373,"0")+IFERROR(X374/H374,"0")+IFERROR(X375/H375,"0")</f>
        <v>129</v>
      </c>
      <c r="Y376" s="382">
        <f>IFERROR(IF(Y372="",0,Y372),"0")+IFERROR(IF(Y373="",0,Y373),"0")+IFERROR(IF(Y374="",0,Y374),"0")+IFERROR(IF(Y375="",0,Y375),"0")</f>
        <v>2.8057499999999997</v>
      </c>
      <c r="Z376" s="383"/>
      <c r="AA376" s="383"/>
    </row>
    <row r="377" spans="1:67" x14ac:dyDescent="0.2">
      <c r="A377" s="400"/>
      <c r="B377" s="400"/>
      <c r="C377" s="400"/>
      <c r="D377" s="400"/>
      <c r="E377" s="400"/>
      <c r="F377" s="400"/>
      <c r="G377" s="400"/>
      <c r="H377" s="400"/>
      <c r="I377" s="400"/>
      <c r="J377" s="400"/>
      <c r="K377" s="400"/>
      <c r="L377" s="400"/>
      <c r="M377" s="400"/>
      <c r="N377" s="423"/>
      <c r="O377" s="390" t="s">
        <v>70</v>
      </c>
      <c r="P377" s="391"/>
      <c r="Q377" s="391"/>
      <c r="R377" s="391"/>
      <c r="S377" s="391"/>
      <c r="T377" s="391"/>
      <c r="U377" s="392"/>
      <c r="V377" s="37" t="s">
        <v>66</v>
      </c>
      <c r="W377" s="382">
        <f>IFERROR(SUM(W372:W375),"0")</f>
        <v>1000</v>
      </c>
      <c r="X377" s="382">
        <f>IFERROR(SUM(X372:X375),"0")</f>
        <v>1006.1999999999999</v>
      </c>
      <c r="Y377" s="37"/>
      <c r="Z377" s="383"/>
      <c r="AA377" s="383"/>
    </row>
    <row r="378" spans="1:67" ht="14.25" hidden="1" customHeight="1" x14ac:dyDescent="0.25">
      <c r="A378" s="402" t="s">
        <v>206</v>
      </c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0"/>
      <c r="P378" s="400"/>
      <c r="Q378" s="400"/>
      <c r="R378" s="400"/>
      <c r="S378" s="400"/>
      <c r="T378" s="400"/>
      <c r="U378" s="400"/>
      <c r="V378" s="400"/>
      <c r="W378" s="400"/>
      <c r="X378" s="400"/>
      <c r="Y378" s="400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6">
        <v>4607091389357</v>
      </c>
      <c r="E379" s="387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7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9"/>
      <c r="Q379" s="389"/>
      <c r="R379" s="389"/>
      <c r="S379" s="387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22"/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23"/>
      <c r="O380" s="390" t="s">
        <v>70</v>
      </c>
      <c r="P380" s="391"/>
      <c r="Q380" s="391"/>
      <c r="R380" s="391"/>
      <c r="S380" s="391"/>
      <c r="T380" s="391"/>
      <c r="U380" s="392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400"/>
      <c r="B381" s="400"/>
      <c r="C381" s="400"/>
      <c r="D381" s="400"/>
      <c r="E381" s="400"/>
      <c r="F381" s="400"/>
      <c r="G381" s="400"/>
      <c r="H381" s="400"/>
      <c r="I381" s="400"/>
      <c r="J381" s="400"/>
      <c r="K381" s="400"/>
      <c r="L381" s="400"/>
      <c r="M381" s="400"/>
      <c r="N381" s="423"/>
      <c r="O381" s="390" t="s">
        <v>70</v>
      </c>
      <c r="P381" s="391"/>
      <c r="Q381" s="391"/>
      <c r="R381" s="391"/>
      <c r="S381" s="391"/>
      <c r="T381" s="391"/>
      <c r="U381" s="392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559" t="s">
        <v>522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48"/>
      <c r="AA382" s="48"/>
    </row>
    <row r="383" spans="1:67" ht="16.5" hidden="1" customHeight="1" x14ac:dyDescent="0.25">
      <c r="A383" s="399" t="s">
        <v>523</v>
      </c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400"/>
      <c r="R383" s="400"/>
      <c r="S383" s="400"/>
      <c r="T383" s="400"/>
      <c r="U383" s="400"/>
      <c r="V383" s="400"/>
      <c r="W383" s="400"/>
      <c r="X383" s="400"/>
      <c r="Y383" s="400"/>
      <c r="Z383" s="375"/>
      <c r="AA383" s="375"/>
    </row>
    <row r="384" spans="1:67" ht="14.25" hidden="1" customHeight="1" x14ac:dyDescent="0.25">
      <c r="A384" s="402" t="s">
        <v>108</v>
      </c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0"/>
      <c r="P384" s="400"/>
      <c r="Q384" s="400"/>
      <c r="R384" s="400"/>
      <c r="S384" s="400"/>
      <c r="T384" s="400"/>
      <c r="U384" s="400"/>
      <c r="V384" s="400"/>
      <c r="W384" s="400"/>
      <c r="X384" s="400"/>
      <c r="Y384" s="400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6">
        <v>4607091389708</v>
      </c>
      <c r="E385" s="387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7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9"/>
      <c r="Q385" s="389"/>
      <c r="R385" s="389"/>
      <c r="S385" s="387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6">
        <v>4607091389692</v>
      </c>
      <c r="E386" s="387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9"/>
      <c r="Q386" s="389"/>
      <c r="R386" s="389"/>
      <c r="S386" s="387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22"/>
      <c r="B387" s="400"/>
      <c r="C387" s="400"/>
      <c r="D387" s="400"/>
      <c r="E387" s="400"/>
      <c r="F387" s="400"/>
      <c r="G387" s="400"/>
      <c r="H387" s="400"/>
      <c r="I387" s="400"/>
      <c r="J387" s="400"/>
      <c r="K387" s="400"/>
      <c r="L387" s="400"/>
      <c r="M387" s="400"/>
      <c r="N387" s="423"/>
      <c r="O387" s="390" t="s">
        <v>70</v>
      </c>
      <c r="P387" s="391"/>
      <c r="Q387" s="391"/>
      <c r="R387" s="391"/>
      <c r="S387" s="391"/>
      <c r="T387" s="391"/>
      <c r="U387" s="392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400"/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23"/>
      <c r="O388" s="390" t="s">
        <v>70</v>
      </c>
      <c r="P388" s="391"/>
      <c r="Q388" s="391"/>
      <c r="R388" s="391"/>
      <c r="S388" s="391"/>
      <c r="T388" s="391"/>
      <c r="U388" s="392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402" t="s">
        <v>61</v>
      </c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0"/>
      <c r="P389" s="400"/>
      <c r="Q389" s="400"/>
      <c r="R389" s="400"/>
      <c r="S389" s="400"/>
      <c r="T389" s="400"/>
      <c r="U389" s="400"/>
      <c r="V389" s="400"/>
      <c r="W389" s="400"/>
      <c r="X389" s="400"/>
      <c r="Y389" s="400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6">
        <v>4607091389753</v>
      </c>
      <c r="E390" s="387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5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9"/>
      <c r="Q390" s="389"/>
      <c r="R390" s="389"/>
      <c r="S390" s="387"/>
      <c r="T390" s="34"/>
      <c r="U390" s="34"/>
      <c r="V390" s="35" t="s">
        <v>66</v>
      </c>
      <c r="W390" s="380">
        <v>80</v>
      </c>
      <c r="X390" s="381">
        <f t="shared" ref="X390:X402" si="76">IFERROR(IF(W390="",0,CEILING((W390/$H390),1)*$H390),"")</f>
        <v>84</v>
      </c>
      <c r="Y390" s="36">
        <f>IFERROR(IF(X390=0,"",ROUNDUP(X390/H390,0)*0.00753),"")</f>
        <v>0.15060000000000001</v>
      </c>
      <c r="Z390" s="56"/>
      <c r="AA390" s="57"/>
      <c r="AE390" s="64"/>
      <c r="BB390" s="282" t="s">
        <v>1</v>
      </c>
      <c r="BL390" s="64">
        <f t="shared" ref="BL390:BL402" si="77">IFERROR(W390*I390/H390,"0")</f>
        <v>84.380952380952365</v>
      </c>
      <c r="BM390" s="64">
        <f t="shared" ref="BM390:BM402" si="78">IFERROR(X390*I390/H390,"0")</f>
        <v>88.6</v>
      </c>
      <c r="BN390" s="64">
        <f t="shared" ref="BN390:BN402" si="79">IFERROR(1/J390*(W390/H390),"0")</f>
        <v>0.1221001221001221</v>
      </c>
      <c r="BO390" s="64">
        <f t="shared" ref="BO390:BO402" si="80">IFERROR(1/J390*(X390/H390),"0")</f>
        <v>0.12820512820512819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6">
        <v>4607091389760</v>
      </c>
      <c r="E391" s="387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7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9"/>
      <c r="Q391" s="389"/>
      <c r="R391" s="389"/>
      <c r="S391" s="387"/>
      <c r="T391" s="34"/>
      <c r="U391" s="34"/>
      <c r="V391" s="35" t="s">
        <v>66</v>
      </c>
      <c r="W391" s="380">
        <v>70</v>
      </c>
      <c r="X391" s="381">
        <f t="shared" si="76"/>
        <v>71.400000000000006</v>
      </c>
      <c r="Y391" s="36">
        <f>IFERROR(IF(X391=0,"",ROUNDUP(X391/H391,0)*0.00753),"")</f>
        <v>0.12801000000000001</v>
      </c>
      <c r="Z391" s="56"/>
      <c r="AA391" s="57"/>
      <c r="AE391" s="64"/>
      <c r="BB391" s="283" t="s">
        <v>1</v>
      </c>
      <c r="BL391" s="64">
        <f t="shared" si="77"/>
        <v>73.833333333333329</v>
      </c>
      <c r="BM391" s="64">
        <f t="shared" si="78"/>
        <v>75.31</v>
      </c>
      <c r="BN391" s="64">
        <f t="shared" si="79"/>
        <v>0.10683760683760682</v>
      </c>
      <c r="BO391" s="64">
        <f t="shared" si="80"/>
        <v>0.10897435897435898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6">
        <v>4607091389746</v>
      </c>
      <c r="E392" s="387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4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9"/>
      <c r="Q392" s="389"/>
      <c r="R392" s="389"/>
      <c r="S392" s="387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6">
        <v>4680115882928</v>
      </c>
      <c r="E393" s="387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65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9"/>
      <c r="Q393" s="389"/>
      <c r="R393" s="389"/>
      <c r="S393" s="387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6">
        <v>4680115883147</v>
      </c>
      <c r="E394" s="387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4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9"/>
      <c r="Q394" s="389"/>
      <c r="R394" s="389"/>
      <c r="S394" s="387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6">
        <v>4607091384338</v>
      </c>
      <c r="E395" s="387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53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9"/>
      <c r="Q395" s="389"/>
      <c r="R395" s="389"/>
      <c r="S395" s="387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6">
        <v>4680115883154</v>
      </c>
      <c r="E396" s="387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9"/>
      <c r="Q396" s="389"/>
      <c r="R396" s="389"/>
      <c r="S396" s="387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6">
        <v>4607091389524</v>
      </c>
      <c r="E397" s="387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65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9"/>
      <c r="Q397" s="389"/>
      <c r="R397" s="389"/>
      <c r="S397" s="387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6">
        <v>4680115883161</v>
      </c>
      <c r="E398" s="387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9"/>
      <c r="Q398" s="389"/>
      <c r="R398" s="389"/>
      <c r="S398" s="387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6">
        <v>4607091384345</v>
      </c>
      <c r="E399" s="387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9"/>
      <c r="Q399" s="389"/>
      <c r="R399" s="389"/>
      <c r="S399" s="387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6">
        <v>4680115883178</v>
      </c>
      <c r="E400" s="387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9"/>
      <c r="Q400" s="389"/>
      <c r="R400" s="389"/>
      <c r="S400" s="387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6">
        <v>4607091389531</v>
      </c>
      <c r="E401" s="387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9"/>
      <c r="Q401" s="389"/>
      <c r="R401" s="389"/>
      <c r="S401" s="387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6">
        <v>4680115883185</v>
      </c>
      <c r="E402" s="387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9"/>
      <c r="Q402" s="389"/>
      <c r="R402" s="389"/>
      <c r="S402" s="387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22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23"/>
      <c r="O403" s="390" t="s">
        <v>70</v>
      </c>
      <c r="P403" s="391"/>
      <c r="Q403" s="391"/>
      <c r="R403" s="391"/>
      <c r="S403" s="391"/>
      <c r="T403" s="391"/>
      <c r="U403" s="392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35.714285714285708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37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0.27861000000000002</v>
      </c>
      <c r="Z403" s="383"/>
      <c r="AA403" s="383"/>
    </row>
    <row r="404" spans="1:67" x14ac:dyDescent="0.2">
      <c r="A404" s="400"/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23"/>
      <c r="O404" s="390" t="s">
        <v>70</v>
      </c>
      <c r="P404" s="391"/>
      <c r="Q404" s="391"/>
      <c r="R404" s="391"/>
      <c r="S404" s="391"/>
      <c r="T404" s="391"/>
      <c r="U404" s="392"/>
      <c r="V404" s="37" t="s">
        <v>66</v>
      </c>
      <c r="W404" s="382">
        <f>IFERROR(SUM(W390:W402),"0")</f>
        <v>150</v>
      </c>
      <c r="X404" s="382">
        <f>IFERROR(SUM(X390:X402),"0")</f>
        <v>155.4</v>
      </c>
      <c r="Y404" s="37"/>
      <c r="Z404" s="383"/>
      <c r="AA404" s="383"/>
    </row>
    <row r="405" spans="1:67" ht="14.25" hidden="1" customHeight="1" x14ac:dyDescent="0.25">
      <c r="A405" s="402" t="s">
        <v>72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6">
        <v>4607091389685</v>
      </c>
      <c r="E406" s="387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9"/>
      <c r="Q406" s="389"/>
      <c r="R406" s="389"/>
      <c r="S406" s="387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6">
        <v>4607091389654</v>
      </c>
      <c r="E407" s="387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4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9"/>
      <c r="Q407" s="389"/>
      <c r="R407" s="389"/>
      <c r="S407" s="387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6">
        <v>4607091384352</v>
      </c>
      <c r="E408" s="387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9"/>
      <c r="Q408" s="389"/>
      <c r="R408" s="389"/>
      <c r="S408" s="387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22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23"/>
      <c r="O409" s="390" t="s">
        <v>70</v>
      </c>
      <c r="P409" s="391"/>
      <c r="Q409" s="391"/>
      <c r="R409" s="391"/>
      <c r="S409" s="391"/>
      <c r="T409" s="391"/>
      <c r="U409" s="392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400"/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23"/>
      <c r="O410" s="390" t="s">
        <v>70</v>
      </c>
      <c r="P410" s="391"/>
      <c r="Q410" s="391"/>
      <c r="R410" s="391"/>
      <c r="S410" s="391"/>
      <c r="T410" s="391"/>
      <c r="U410" s="392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402" t="s">
        <v>206</v>
      </c>
      <c r="B411" s="400"/>
      <c r="C411" s="400"/>
      <c r="D411" s="400"/>
      <c r="E411" s="400"/>
      <c r="F411" s="400"/>
      <c r="G411" s="400"/>
      <c r="H411" s="400"/>
      <c r="I411" s="400"/>
      <c r="J411" s="400"/>
      <c r="K411" s="400"/>
      <c r="L411" s="400"/>
      <c r="M411" s="400"/>
      <c r="N411" s="400"/>
      <c r="O411" s="400"/>
      <c r="P411" s="400"/>
      <c r="Q411" s="400"/>
      <c r="R411" s="400"/>
      <c r="S411" s="400"/>
      <c r="T411" s="400"/>
      <c r="U411" s="400"/>
      <c r="V411" s="400"/>
      <c r="W411" s="400"/>
      <c r="X411" s="400"/>
      <c r="Y411" s="400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6">
        <v>4680115881648</v>
      </c>
      <c r="E412" s="387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46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9"/>
      <c r="Q412" s="389"/>
      <c r="R412" s="389"/>
      <c r="S412" s="387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22"/>
      <c r="B413" s="400"/>
      <c r="C413" s="400"/>
      <c r="D413" s="400"/>
      <c r="E413" s="400"/>
      <c r="F413" s="400"/>
      <c r="G413" s="400"/>
      <c r="H413" s="400"/>
      <c r="I413" s="400"/>
      <c r="J413" s="400"/>
      <c r="K413" s="400"/>
      <c r="L413" s="400"/>
      <c r="M413" s="400"/>
      <c r="N413" s="423"/>
      <c r="O413" s="390" t="s">
        <v>70</v>
      </c>
      <c r="P413" s="391"/>
      <c r="Q413" s="391"/>
      <c r="R413" s="391"/>
      <c r="S413" s="391"/>
      <c r="T413" s="391"/>
      <c r="U413" s="392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400"/>
      <c r="B414" s="400"/>
      <c r="C414" s="400"/>
      <c r="D414" s="400"/>
      <c r="E414" s="400"/>
      <c r="F414" s="400"/>
      <c r="G414" s="400"/>
      <c r="H414" s="400"/>
      <c r="I414" s="400"/>
      <c r="J414" s="400"/>
      <c r="K414" s="400"/>
      <c r="L414" s="400"/>
      <c r="M414" s="400"/>
      <c r="N414" s="423"/>
      <c r="O414" s="390" t="s">
        <v>70</v>
      </c>
      <c r="P414" s="391"/>
      <c r="Q414" s="391"/>
      <c r="R414" s="391"/>
      <c r="S414" s="391"/>
      <c r="T414" s="391"/>
      <c r="U414" s="392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402" t="s">
        <v>86</v>
      </c>
      <c r="B415" s="400"/>
      <c r="C415" s="400"/>
      <c r="D415" s="400"/>
      <c r="E415" s="400"/>
      <c r="F415" s="400"/>
      <c r="G415" s="400"/>
      <c r="H415" s="400"/>
      <c r="I415" s="400"/>
      <c r="J415" s="400"/>
      <c r="K415" s="400"/>
      <c r="L415" s="400"/>
      <c r="M415" s="400"/>
      <c r="N415" s="400"/>
      <c r="O415" s="400"/>
      <c r="P415" s="400"/>
      <c r="Q415" s="400"/>
      <c r="R415" s="400"/>
      <c r="S415" s="400"/>
      <c r="T415" s="400"/>
      <c r="U415" s="400"/>
      <c r="V415" s="400"/>
      <c r="W415" s="400"/>
      <c r="X415" s="400"/>
      <c r="Y415" s="400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6">
        <v>4680115884335</v>
      </c>
      <c r="E416" s="387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6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9"/>
      <c r="Q416" s="389"/>
      <c r="R416" s="389"/>
      <c r="S416" s="387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6">
        <v>4680115884342</v>
      </c>
      <c r="E417" s="387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4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9"/>
      <c r="Q417" s="389"/>
      <c r="R417" s="389"/>
      <c r="S417" s="387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6">
        <v>4680115884113</v>
      </c>
      <c r="E418" s="387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4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9"/>
      <c r="Q418" s="389"/>
      <c r="R418" s="389"/>
      <c r="S418" s="387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22"/>
      <c r="B419" s="400"/>
      <c r="C419" s="400"/>
      <c r="D419" s="400"/>
      <c r="E419" s="400"/>
      <c r="F419" s="400"/>
      <c r="G419" s="400"/>
      <c r="H419" s="400"/>
      <c r="I419" s="400"/>
      <c r="J419" s="400"/>
      <c r="K419" s="400"/>
      <c r="L419" s="400"/>
      <c r="M419" s="400"/>
      <c r="N419" s="423"/>
      <c r="O419" s="390" t="s">
        <v>70</v>
      </c>
      <c r="P419" s="391"/>
      <c r="Q419" s="391"/>
      <c r="R419" s="391"/>
      <c r="S419" s="391"/>
      <c r="T419" s="391"/>
      <c r="U419" s="392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400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23"/>
      <c r="O420" s="390" t="s">
        <v>70</v>
      </c>
      <c r="P420" s="391"/>
      <c r="Q420" s="391"/>
      <c r="R420" s="391"/>
      <c r="S420" s="391"/>
      <c r="T420" s="391"/>
      <c r="U420" s="392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399" t="s">
        <v>570</v>
      </c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0"/>
      <c r="P421" s="400"/>
      <c r="Q421" s="400"/>
      <c r="R421" s="400"/>
      <c r="S421" s="400"/>
      <c r="T421" s="400"/>
      <c r="U421" s="400"/>
      <c r="V421" s="400"/>
      <c r="W421" s="400"/>
      <c r="X421" s="400"/>
      <c r="Y421" s="400"/>
      <c r="Z421" s="375"/>
      <c r="AA421" s="375"/>
    </row>
    <row r="422" spans="1:67" ht="14.25" hidden="1" customHeight="1" x14ac:dyDescent="0.25">
      <c r="A422" s="402" t="s">
        <v>100</v>
      </c>
      <c r="B422" s="400"/>
      <c r="C422" s="400"/>
      <c r="D422" s="400"/>
      <c r="E422" s="400"/>
      <c r="F422" s="400"/>
      <c r="G422" s="400"/>
      <c r="H422" s="400"/>
      <c r="I422" s="400"/>
      <c r="J422" s="400"/>
      <c r="K422" s="400"/>
      <c r="L422" s="400"/>
      <c r="M422" s="400"/>
      <c r="N422" s="400"/>
      <c r="O422" s="400"/>
      <c r="P422" s="400"/>
      <c r="Q422" s="400"/>
      <c r="R422" s="400"/>
      <c r="S422" s="400"/>
      <c r="T422" s="400"/>
      <c r="U422" s="400"/>
      <c r="V422" s="400"/>
      <c r="W422" s="400"/>
      <c r="X422" s="400"/>
      <c r="Y422" s="400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6">
        <v>4607091389388</v>
      </c>
      <c r="E423" s="387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60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9"/>
      <c r="Q423" s="389"/>
      <c r="R423" s="389"/>
      <c r="S423" s="387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6">
        <v>4607091389364</v>
      </c>
      <c r="E424" s="387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61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9"/>
      <c r="Q424" s="389"/>
      <c r="R424" s="389"/>
      <c r="S424" s="387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22"/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23"/>
      <c r="O425" s="390" t="s">
        <v>70</v>
      </c>
      <c r="P425" s="391"/>
      <c r="Q425" s="391"/>
      <c r="R425" s="391"/>
      <c r="S425" s="391"/>
      <c r="T425" s="391"/>
      <c r="U425" s="392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400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23"/>
      <c r="O426" s="390" t="s">
        <v>70</v>
      </c>
      <c r="P426" s="391"/>
      <c r="Q426" s="391"/>
      <c r="R426" s="391"/>
      <c r="S426" s="391"/>
      <c r="T426" s="391"/>
      <c r="U426" s="392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402" t="s">
        <v>61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6">
        <v>4607091389739</v>
      </c>
      <c r="E428" s="387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6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9"/>
      <c r="Q428" s="389"/>
      <c r="R428" s="389"/>
      <c r="S428" s="387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6">
        <v>4680115883048</v>
      </c>
      <c r="E429" s="387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9"/>
      <c r="Q429" s="389"/>
      <c r="R429" s="389"/>
      <c r="S429" s="387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6">
        <v>4607091389425</v>
      </c>
      <c r="E430" s="387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49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9"/>
      <c r="Q430" s="389"/>
      <c r="R430" s="389"/>
      <c r="S430" s="387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6">
        <v>4680115882911</v>
      </c>
      <c r="E431" s="387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74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9"/>
      <c r="Q431" s="389"/>
      <c r="R431" s="389"/>
      <c r="S431" s="387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6">
        <v>4680115880771</v>
      </c>
      <c r="E432" s="387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7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9"/>
      <c r="Q432" s="389"/>
      <c r="R432" s="389"/>
      <c r="S432" s="387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6">
        <v>4607091389500</v>
      </c>
      <c r="E433" s="387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4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9"/>
      <c r="Q433" s="389"/>
      <c r="R433" s="389"/>
      <c r="S433" s="387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6">
        <v>4680115881983</v>
      </c>
      <c r="E434" s="387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7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9"/>
      <c r="Q434" s="389"/>
      <c r="R434" s="389"/>
      <c r="S434" s="387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422"/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23"/>
      <c r="O435" s="390" t="s">
        <v>70</v>
      </c>
      <c r="P435" s="391"/>
      <c r="Q435" s="391"/>
      <c r="R435" s="391"/>
      <c r="S435" s="391"/>
      <c r="T435" s="391"/>
      <c r="U435" s="392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400"/>
      <c r="B436" s="400"/>
      <c r="C436" s="400"/>
      <c r="D436" s="400"/>
      <c r="E436" s="400"/>
      <c r="F436" s="400"/>
      <c r="G436" s="400"/>
      <c r="H436" s="400"/>
      <c r="I436" s="400"/>
      <c r="J436" s="400"/>
      <c r="K436" s="400"/>
      <c r="L436" s="400"/>
      <c r="M436" s="400"/>
      <c r="N436" s="423"/>
      <c r="O436" s="390" t="s">
        <v>70</v>
      </c>
      <c r="P436" s="391"/>
      <c r="Q436" s="391"/>
      <c r="R436" s="391"/>
      <c r="S436" s="391"/>
      <c r="T436" s="391"/>
      <c r="U436" s="392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402" t="s">
        <v>86</v>
      </c>
      <c r="B437" s="400"/>
      <c r="C437" s="400"/>
      <c r="D437" s="400"/>
      <c r="E437" s="400"/>
      <c r="F437" s="400"/>
      <c r="G437" s="400"/>
      <c r="H437" s="400"/>
      <c r="I437" s="400"/>
      <c r="J437" s="400"/>
      <c r="K437" s="400"/>
      <c r="L437" s="400"/>
      <c r="M437" s="400"/>
      <c r="N437" s="400"/>
      <c r="O437" s="400"/>
      <c r="P437" s="400"/>
      <c r="Q437" s="400"/>
      <c r="R437" s="400"/>
      <c r="S437" s="400"/>
      <c r="T437" s="400"/>
      <c r="U437" s="400"/>
      <c r="V437" s="400"/>
      <c r="W437" s="400"/>
      <c r="X437" s="400"/>
      <c r="Y437" s="400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6">
        <v>4680115884359</v>
      </c>
      <c r="E438" s="387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5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9"/>
      <c r="Q438" s="389"/>
      <c r="R438" s="389"/>
      <c r="S438" s="387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6">
        <v>4680115884571</v>
      </c>
      <c r="E439" s="387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75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9"/>
      <c r="Q439" s="389"/>
      <c r="R439" s="389"/>
      <c r="S439" s="387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22"/>
      <c r="B440" s="400"/>
      <c r="C440" s="400"/>
      <c r="D440" s="400"/>
      <c r="E440" s="400"/>
      <c r="F440" s="400"/>
      <c r="G440" s="400"/>
      <c r="H440" s="400"/>
      <c r="I440" s="400"/>
      <c r="J440" s="400"/>
      <c r="K440" s="400"/>
      <c r="L440" s="400"/>
      <c r="M440" s="400"/>
      <c r="N440" s="423"/>
      <c r="O440" s="390" t="s">
        <v>70</v>
      </c>
      <c r="P440" s="391"/>
      <c r="Q440" s="391"/>
      <c r="R440" s="391"/>
      <c r="S440" s="391"/>
      <c r="T440" s="391"/>
      <c r="U440" s="392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400"/>
      <c r="B441" s="400"/>
      <c r="C441" s="400"/>
      <c r="D441" s="400"/>
      <c r="E441" s="400"/>
      <c r="F441" s="400"/>
      <c r="G441" s="400"/>
      <c r="H441" s="400"/>
      <c r="I441" s="400"/>
      <c r="J441" s="400"/>
      <c r="K441" s="400"/>
      <c r="L441" s="400"/>
      <c r="M441" s="400"/>
      <c r="N441" s="423"/>
      <c r="O441" s="390" t="s">
        <v>70</v>
      </c>
      <c r="P441" s="391"/>
      <c r="Q441" s="391"/>
      <c r="R441" s="391"/>
      <c r="S441" s="391"/>
      <c r="T441" s="391"/>
      <c r="U441" s="392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402" t="s">
        <v>593</v>
      </c>
      <c r="B442" s="400"/>
      <c r="C442" s="400"/>
      <c r="D442" s="400"/>
      <c r="E442" s="400"/>
      <c r="F442" s="400"/>
      <c r="G442" s="400"/>
      <c r="H442" s="400"/>
      <c r="I442" s="400"/>
      <c r="J442" s="400"/>
      <c r="K442" s="400"/>
      <c r="L442" s="400"/>
      <c r="M442" s="400"/>
      <c r="N442" s="400"/>
      <c r="O442" s="400"/>
      <c r="P442" s="400"/>
      <c r="Q442" s="400"/>
      <c r="R442" s="400"/>
      <c r="S442" s="400"/>
      <c r="T442" s="400"/>
      <c r="U442" s="400"/>
      <c r="V442" s="400"/>
      <c r="W442" s="400"/>
      <c r="X442" s="400"/>
      <c r="Y442" s="400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6">
        <v>4680115884564</v>
      </c>
      <c r="E443" s="387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58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9"/>
      <c r="Q443" s="389"/>
      <c r="R443" s="389"/>
      <c r="S443" s="387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22"/>
      <c r="B444" s="400"/>
      <c r="C444" s="400"/>
      <c r="D444" s="400"/>
      <c r="E444" s="400"/>
      <c r="F444" s="400"/>
      <c r="G444" s="400"/>
      <c r="H444" s="400"/>
      <c r="I444" s="400"/>
      <c r="J444" s="400"/>
      <c r="K444" s="400"/>
      <c r="L444" s="400"/>
      <c r="M444" s="400"/>
      <c r="N444" s="423"/>
      <c r="O444" s="390" t="s">
        <v>70</v>
      </c>
      <c r="P444" s="391"/>
      <c r="Q444" s="391"/>
      <c r="R444" s="391"/>
      <c r="S444" s="391"/>
      <c r="T444" s="391"/>
      <c r="U444" s="392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400"/>
      <c r="B445" s="400"/>
      <c r="C445" s="400"/>
      <c r="D445" s="400"/>
      <c r="E445" s="400"/>
      <c r="F445" s="400"/>
      <c r="G445" s="400"/>
      <c r="H445" s="400"/>
      <c r="I445" s="400"/>
      <c r="J445" s="400"/>
      <c r="K445" s="400"/>
      <c r="L445" s="400"/>
      <c r="M445" s="400"/>
      <c r="N445" s="423"/>
      <c r="O445" s="390" t="s">
        <v>70</v>
      </c>
      <c r="P445" s="391"/>
      <c r="Q445" s="391"/>
      <c r="R445" s="391"/>
      <c r="S445" s="391"/>
      <c r="T445" s="391"/>
      <c r="U445" s="392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399" t="s">
        <v>596</v>
      </c>
      <c r="B446" s="400"/>
      <c r="C446" s="400"/>
      <c r="D446" s="400"/>
      <c r="E446" s="400"/>
      <c r="F446" s="400"/>
      <c r="G446" s="400"/>
      <c r="H446" s="400"/>
      <c r="I446" s="400"/>
      <c r="J446" s="400"/>
      <c r="K446" s="400"/>
      <c r="L446" s="400"/>
      <c r="M446" s="400"/>
      <c r="N446" s="400"/>
      <c r="O446" s="400"/>
      <c r="P446" s="400"/>
      <c r="Q446" s="400"/>
      <c r="R446" s="400"/>
      <c r="S446" s="400"/>
      <c r="T446" s="400"/>
      <c r="U446" s="400"/>
      <c r="V446" s="400"/>
      <c r="W446" s="400"/>
      <c r="X446" s="400"/>
      <c r="Y446" s="400"/>
      <c r="Z446" s="375"/>
      <c r="AA446" s="375"/>
    </row>
    <row r="447" spans="1:67" ht="14.25" hidden="1" customHeight="1" x14ac:dyDescent="0.25">
      <c r="A447" s="402" t="s">
        <v>61</v>
      </c>
      <c r="B447" s="400"/>
      <c r="C447" s="400"/>
      <c r="D447" s="400"/>
      <c r="E447" s="400"/>
      <c r="F447" s="400"/>
      <c r="G447" s="400"/>
      <c r="H447" s="400"/>
      <c r="I447" s="400"/>
      <c r="J447" s="400"/>
      <c r="K447" s="400"/>
      <c r="L447" s="400"/>
      <c r="M447" s="400"/>
      <c r="N447" s="400"/>
      <c r="O447" s="400"/>
      <c r="P447" s="400"/>
      <c r="Q447" s="400"/>
      <c r="R447" s="400"/>
      <c r="S447" s="400"/>
      <c r="T447" s="400"/>
      <c r="U447" s="400"/>
      <c r="V447" s="400"/>
      <c r="W447" s="400"/>
      <c r="X447" s="400"/>
      <c r="Y447" s="400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6">
        <v>4680115885189</v>
      </c>
      <c r="E448" s="387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54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9"/>
      <c r="Q448" s="389"/>
      <c r="R448" s="389"/>
      <c r="S448" s="387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6">
        <v>4680115885172</v>
      </c>
      <c r="E449" s="387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75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9"/>
      <c r="Q449" s="389"/>
      <c r="R449" s="389"/>
      <c r="S449" s="387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6">
        <v>4680115885110</v>
      </c>
      <c r="E450" s="387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9"/>
      <c r="Q450" s="389"/>
      <c r="R450" s="389"/>
      <c r="S450" s="387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22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23"/>
      <c r="O451" s="390" t="s">
        <v>70</v>
      </c>
      <c r="P451" s="391"/>
      <c r="Q451" s="391"/>
      <c r="R451" s="391"/>
      <c r="S451" s="391"/>
      <c r="T451" s="391"/>
      <c r="U451" s="392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400"/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23"/>
      <c r="O452" s="390" t="s">
        <v>70</v>
      </c>
      <c r="P452" s="391"/>
      <c r="Q452" s="391"/>
      <c r="R452" s="391"/>
      <c r="S452" s="391"/>
      <c r="T452" s="391"/>
      <c r="U452" s="392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399" t="s">
        <v>603</v>
      </c>
      <c r="B453" s="400"/>
      <c r="C453" s="400"/>
      <c r="D453" s="400"/>
      <c r="E453" s="400"/>
      <c r="F453" s="400"/>
      <c r="G453" s="400"/>
      <c r="H453" s="400"/>
      <c r="I453" s="400"/>
      <c r="J453" s="400"/>
      <c r="K453" s="400"/>
      <c r="L453" s="400"/>
      <c r="M453" s="400"/>
      <c r="N453" s="400"/>
      <c r="O453" s="400"/>
      <c r="P453" s="400"/>
      <c r="Q453" s="400"/>
      <c r="R453" s="400"/>
      <c r="S453" s="400"/>
      <c r="T453" s="400"/>
      <c r="U453" s="400"/>
      <c r="V453" s="400"/>
      <c r="W453" s="400"/>
      <c r="X453" s="400"/>
      <c r="Y453" s="400"/>
      <c r="Z453" s="375"/>
      <c r="AA453" s="375"/>
    </row>
    <row r="454" spans="1:67" ht="14.25" hidden="1" customHeight="1" x14ac:dyDescent="0.25">
      <c r="A454" s="402" t="s">
        <v>61</v>
      </c>
      <c r="B454" s="400"/>
      <c r="C454" s="400"/>
      <c r="D454" s="400"/>
      <c r="E454" s="400"/>
      <c r="F454" s="400"/>
      <c r="G454" s="400"/>
      <c r="H454" s="400"/>
      <c r="I454" s="400"/>
      <c r="J454" s="400"/>
      <c r="K454" s="400"/>
      <c r="L454" s="400"/>
      <c r="M454" s="400"/>
      <c r="N454" s="400"/>
      <c r="O454" s="400"/>
      <c r="P454" s="400"/>
      <c r="Q454" s="400"/>
      <c r="R454" s="400"/>
      <c r="S454" s="400"/>
      <c r="T454" s="400"/>
      <c r="U454" s="400"/>
      <c r="V454" s="400"/>
      <c r="W454" s="400"/>
      <c r="X454" s="400"/>
      <c r="Y454" s="400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6">
        <v>4680115885103</v>
      </c>
      <c r="E455" s="387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9"/>
      <c r="Q455" s="389"/>
      <c r="R455" s="389"/>
      <c r="S455" s="387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22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23"/>
      <c r="O456" s="390" t="s">
        <v>70</v>
      </c>
      <c r="P456" s="391"/>
      <c r="Q456" s="391"/>
      <c r="R456" s="391"/>
      <c r="S456" s="391"/>
      <c r="T456" s="391"/>
      <c r="U456" s="392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400"/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23"/>
      <c r="O457" s="390" t="s">
        <v>70</v>
      </c>
      <c r="P457" s="391"/>
      <c r="Q457" s="391"/>
      <c r="R457" s="391"/>
      <c r="S457" s="391"/>
      <c r="T457" s="391"/>
      <c r="U457" s="392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559" t="s">
        <v>607</v>
      </c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0"/>
      <c r="P458" s="560"/>
      <c r="Q458" s="560"/>
      <c r="R458" s="560"/>
      <c r="S458" s="560"/>
      <c r="T458" s="560"/>
      <c r="U458" s="560"/>
      <c r="V458" s="560"/>
      <c r="W458" s="560"/>
      <c r="X458" s="560"/>
      <c r="Y458" s="560"/>
      <c r="Z458" s="48"/>
      <c r="AA458" s="48"/>
    </row>
    <row r="459" spans="1:67" ht="16.5" hidden="1" customHeight="1" x14ac:dyDescent="0.25">
      <c r="A459" s="399" t="s">
        <v>607</v>
      </c>
      <c r="B459" s="400"/>
      <c r="C459" s="400"/>
      <c r="D459" s="400"/>
      <c r="E459" s="400"/>
      <c r="F459" s="400"/>
      <c r="G459" s="400"/>
      <c r="H459" s="400"/>
      <c r="I459" s="400"/>
      <c r="J459" s="400"/>
      <c r="K459" s="400"/>
      <c r="L459" s="400"/>
      <c r="M459" s="400"/>
      <c r="N459" s="400"/>
      <c r="O459" s="400"/>
      <c r="P459" s="400"/>
      <c r="Q459" s="400"/>
      <c r="R459" s="400"/>
      <c r="S459" s="400"/>
      <c r="T459" s="400"/>
      <c r="U459" s="400"/>
      <c r="V459" s="400"/>
      <c r="W459" s="400"/>
      <c r="X459" s="400"/>
      <c r="Y459" s="400"/>
      <c r="Z459" s="375"/>
      <c r="AA459" s="375"/>
    </row>
    <row r="460" spans="1:67" ht="14.25" hidden="1" customHeight="1" x14ac:dyDescent="0.25">
      <c r="A460" s="402" t="s">
        <v>108</v>
      </c>
      <c r="B460" s="400"/>
      <c r="C460" s="400"/>
      <c r="D460" s="400"/>
      <c r="E460" s="400"/>
      <c r="F460" s="400"/>
      <c r="G460" s="400"/>
      <c r="H460" s="400"/>
      <c r="I460" s="400"/>
      <c r="J460" s="400"/>
      <c r="K460" s="400"/>
      <c r="L460" s="400"/>
      <c r="M460" s="400"/>
      <c r="N460" s="400"/>
      <c r="O460" s="400"/>
      <c r="P460" s="400"/>
      <c r="Q460" s="400"/>
      <c r="R460" s="400"/>
      <c r="S460" s="400"/>
      <c r="T460" s="400"/>
      <c r="U460" s="400"/>
      <c r="V460" s="400"/>
      <c r="W460" s="400"/>
      <c r="X460" s="400"/>
      <c r="Y460" s="400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6">
        <v>4607091389067</v>
      </c>
      <c r="E461" s="387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9"/>
      <c r="Q461" s="389"/>
      <c r="R461" s="389"/>
      <c r="S461" s="387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6">
        <v>4680115885226</v>
      </c>
      <c r="E462" s="387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4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9"/>
      <c r="Q462" s="389"/>
      <c r="R462" s="389"/>
      <c r="S462" s="387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6">
        <v>4607091383522</v>
      </c>
      <c r="E463" s="387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68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9"/>
      <c r="Q463" s="389"/>
      <c r="R463" s="389"/>
      <c r="S463" s="387"/>
      <c r="T463" s="34"/>
      <c r="U463" s="34"/>
      <c r="V463" s="35" t="s">
        <v>66</v>
      </c>
      <c r="W463" s="380">
        <v>2700</v>
      </c>
      <c r="X463" s="381">
        <f t="shared" si="87"/>
        <v>2703.36</v>
      </c>
      <c r="Y463" s="36">
        <f t="shared" si="88"/>
        <v>6.1235200000000001</v>
      </c>
      <c r="Z463" s="56"/>
      <c r="AA463" s="57"/>
      <c r="AE463" s="64"/>
      <c r="BB463" s="320" t="s">
        <v>1</v>
      </c>
      <c r="BL463" s="64">
        <f t="shared" si="89"/>
        <v>2884.090909090909</v>
      </c>
      <c r="BM463" s="64">
        <f t="shared" si="90"/>
        <v>2887.68</v>
      </c>
      <c r="BN463" s="64">
        <f t="shared" si="91"/>
        <v>4.9169580419580416</v>
      </c>
      <c r="BO463" s="64">
        <f t="shared" si="92"/>
        <v>4.9230769230769234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6">
        <v>4607091384437</v>
      </c>
      <c r="E464" s="387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6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9"/>
      <c r="Q464" s="389"/>
      <c r="R464" s="389"/>
      <c r="S464" s="387"/>
      <c r="T464" s="34"/>
      <c r="U464" s="34"/>
      <c r="V464" s="35" t="s">
        <v>66</v>
      </c>
      <c r="W464" s="380">
        <v>200</v>
      </c>
      <c r="X464" s="381">
        <f t="shared" si="87"/>
        <v>200.64000000000001</v>
      </c>
      <c r="Y464" s="36">
        <f t="shared" si="88"/>
        <v>0.45448</v>
      </c>
      <c r="Z464" s="56"/>
      <c r="AA464" s="57"/>
      <c r="AE464" s="64"/>
      <c r="BB464" s="321" t="s">
        <v>1</v>
      </c>
      <c r="BL464" s="64">
        <f t="shared" si="89"/>
        <v>213.63636363636363</v>
      </c>
      <c r="BM464" s="64">
        <f t="shared" si="90"/>
        <v>214.32</v>
      </c>
      <c r="BN464" s="64">
        <f t="shared" si="91"/>
        <v>0.36421911421911418</v>
      </c>
      <c r="BO464" s="64">
        <f t="shared" si="92"/>
        <v>0.36538461538461542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6">
        <v>4680115884502</v>
      </c>
      <c r="E465" s="387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9"/>
      <c r="Q465" s="389"/>
      <c r="R465" s="389"/>
      <c r="S465" s="387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6">
        <v>4607091389104</v>
      </c>
      <c r="E466" s="387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6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9"/>
      <c r="Q466" s="389"/>
      <c r="R466" s="389"/>
      <c r="S466" s="387"/>
      <c r="T466" s="34"/>
      <c r="U466" s="34"/>
      <c r="V466" s="35" t="s">
        <v>66</v>
      </c>
      <c r="W466" s="380">
        <v>2700</v>
      </c>
      <c r="X466" s="381">
        <f t="shared" si="87"/>
        <v>2703.36</v>
      </c>
      <c r="Y466" s="36">
        <f t="shared" si="88"/>
        <v>6.1235200000000001</v>
      </c>
      <c r="Z466" s="56"/>
      <c r="AA466" s="57"/>
      <c r="AE466" s="64"/>
      <c r="BB466" s="323" t="s">
        <v>1</v>
      </c>
      <c r="BL466" s="64">
        <f t="shared" si="89"/>
        <v>2884.090909090909</v>
      </c>
      <c r="BM466" s="64">
        <f t="shared" si="90"/>
        <v>2887.68</v>
      </c>
      <c r="BN466" s="64">
        <f t="shared" si="91"/>
        <v>4.9169580419580416</v>
      </c>
      <c r="BO466" s="64">
        <f t="shared" si="92"/>
        <v>4.9230769230769234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6">
        <v>4680115884519</v>
      </c>
      <c r="E467" s="387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5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9"/>
      <c r="Q467" s="389"/>
      <c r="R467" s="389"/>
      <c r="S467" s="387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6">
        <v>4680115880603</v>
      </c>
      <c r="E468" s="387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7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9"/>
      <c r="Q468" s="389"/>
      <c r="R468" s="389"/>
      <c r="S468" s="387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6">
        <v>4607091389999</v>
      </c>
      <c r="E469" s="387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65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9"/>
      <c r="Q469" s="389"/>
      <c r="R469" s="389"/>
      <c r="S469" s="387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6">
        <v>4680115882782</v>
      </c>
      <c r="E470" s="387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45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9"/>
      <c r="Q470" s="389"/>
      <c r="R470" s="389"/>
      <c r="S470" s="387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6">
        <v>4607091389098</v>
      </c>
      <c r="E471" s="387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5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9"/>
      <c r="Q471" s="389"/>
      <c r="R471" s="389"/>
      <c r="S471" s="387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6">
        <v>4607091389982</v>
      </c>
      <c r="E472" s="387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5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9"/>
      <c r="Q472" s="389"/>
      <c r="R472" s="389"/>
      <c r="S472" s="387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22"/>
      <c r="B473" s="400"/>
      <c r="C473" s="400"/>
      <c r="D473" s="400"/>
      <c r="E473" s="400"/>
      <c r="F473" s="400"/>
      <c r="G473" s="400"/>
      <c r="H473" s="400"/>
      <c r="I473" s="400"/>
      <c r="J473" s="400"/>
      <c r="K473" s="400"/>
      <c r="L473" s="400"/>
      <c r="M473" s="400"/>
      <c r="N473" s="423"/>
      <c r="O473" s="390" t="s">
        <v>70</v>
      </c>
      <c r="P473" s="391"/>
      <c r="Q473" s="391"/>
      <c r="R473" s="391"/>
      <c r="S473" s="391"/>
      <c r="T473" s="391"/>
      <c r="U473" s="392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1060.6060606060605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1062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12.70152</v>
      </c>
      <c r="Z473" s="383"/>
      <c r="AA473" s="383"/>
    </row>
    <row r="474" spans="1:67" x14ac:dyDescent="0.2">
      <c r="A474" s="400"/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23"/>
      <c r="O474" s="390" t="s">
        <v>70</v>
      </c>
      <c r="P474" s="391"/>
      <c r="Q474" s="391"/>
      <c r="R474" s="391"/>
      <c r="S474" s="391"/>
      <c r="T474" s="391"/>
      <c r="U474" s="392"/>
      <c r="V474" s="37" t="s">
        <v>66</v>
      </c>
      <c r="W474" s="382">
        <f>IFERROR(SUM(W461:W472),"0")</f>
        <v>5600</v>
      </c>
      <c r="X474" s="382">
        <f>IFERROR(SUM(X461:X472),"0")</f>
        <v>5607.3600000000006</v>
      </c>
      <c r="Y474" s="37"/>
      <c r="Z474" s="383"/>
      <c r="AA474" s="383"/>
    </row>
    <row r="475" spans="1:67" ht="14.25" hidden="1" customHeight="1" x14ac:dyDescent="0.25">
      <c r="A475" s="402" t="s">
        <v>100</v>
      </c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0"/>
      <c r="P475" s="400"/>
      <c r="Q475" s="400"/>
      <c r="R475" s="400"/>
      <c r="S475" s="400"/>
      <c r="T475" s="400"/>
      <c r="U475" s="400"/>
      <c r="V475" s="400"/>
      <c r="W475" s="400"/>
      <c r="X475" s="400"/>
      <c r="Y475" s="400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6">
        <v>4607091388930</v>
      </c>
      <c r="E476" s="387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6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9"/>
      <c r="Q476" s="389"/>
      <c r="R476" s="389"/>
      <c r="S476" s="387"/>
      <c r="T476" s="34"/>
      <c r="U476" s="34"/>
      <c r="V476" s="35" t="s">
        <v>66</v>
      </c>
      <c r="W476" s="380">
        <v>1000</v>
      </c>
      <c r="X476" s="381">
        <f>IFERROR(IF(W476="",0,CEILING((W476/$H476),1)*$H476),"")</f>
        <v>1003.2</v>
      </c>
      <c r="Y476" s="36">
        <f>IFERROR(IF(X476=0,"",ROUNDUP(X476/H476,0)*0.01196),"")</f>
        <v>2.2724000000000002</v>
      </c>
      <c r="Z476" s="56"/>
      <c r="AA476" s="57"/>
      <c r="AE476" s="64"/>
      <c r="BB476" s="330" t="s">
        <v>1</v>
      </c>
      <c r="BL476" s="64">
        <f>IFERROR(W476*I476/H476,"0")</f>
        <v>1068.1818181818182</v>
      </c>
      <c r="BM476" s="64">
        <f>IFERROR(X476*I476/H476,"0")</f>
        <v>1071.5999999999999</v>
      </c>
      <c r="BN476" s="64">
        <f>IFERROR(1/J476*(W476/H476),"0")</f>
        <v>1.821095571095571</v>
      </c>
      <c r="BO476" s="64">
        <f>IFERROR(1/J476*(X476/H476),"0")</f>
        <v>1.8269230769230771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6">
        <v>4680115880054</v>
      </c>
      <c r="E477" s="387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9"/>
      <c r="Q477" s="389"/>
      <c r="R477" s="389"/>
      <c r="S477" s="387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22"/>
      <c r="B478" s="400"/>
      <c r="C478" s="400"/>
      <c r="D478" s="400"/>
      <c r="E478" s="400"/>
      <c r="F478" s="400"/>
      <c r="G478" s="400"/>
      <c r="H478" s="400"/>
      <c r="I478" s="400"/>
      <c r="J478" s="400"/>
      <c r="K478" s="400"/>
      <c r="L478" s="400"/>
      <c r="M478" s="400"/>
      <c r="N478" s="423"/>
      <c r="O478" s="390" t="s">
        <v>70</v>
      </c>
      <c r="P478" s="391"/>
      <c r="Q478" s="391"/>
      <c r="R478" s="391"/>
      <c r="S478" s="391"/>
      <c r="T478" s="391"/>
      <c r="U478" s="392"/>
      <c r="V478" s="37" t="s">
        <v>71</v>
      </c>
      <c r="W478" s="382">
        <f>IFERROR(W476/H476,"0")+IFERROR(W477/H477,"0")</f>
        <v>189.39393939393938</v>
      </c>
      <c r="X478" s="382">
        <f>IFERROR(X476/H476,"0")+IFERROR(X477/H477,"0")</f>
        <v>190</v>
      </c>
      <c r="Y478" s="382">
        <f>IFERROR(IF(Y476="",0,Y476),"0")+IFERROR(IF(Y477="",0,Y477),"0")</f>
        <v>2.2724000000000002</v>
      </c>
      <c r="Z478" s="383"/>
      <c r="AA478" s="383"/>
    </row>
    <row r="479" spans="1:67" x14ac:dyDescent="0.2">
      <c r="A479" s="400"/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23"/>
      <c r="O479" s="390" t="s">
        <v>70</v>
      </c>
      <c r="P479" s="391"/>
      <c r="Q479" s="391"/>
      <c r="R479" s="391"/>
      <c r="S479" s="391"/>
      <c r="T479" s="391"/>
      <c r="U479" s="392"/>
      <c r="V479" s="37" t="s">
        <v>66</v>
      </c>
      <c r="W479" s="382">
        <f>IFERROR(SUM(W476:W477),"0")</f>
        <v>1000</v>
      </c>
      <c r="X479" s="382">
        <f>IFERROR(SUM(X476:X477),"0")</f>
        <v>1003.2</v>
      </c>
      <c r="Y479" s="37"/>
      <c r="Z479" s="383"/>
      <c r="AA479" s="383"/>
    </row>
    <row r="480" spans="1:67" ht="14.25" hidden="1" customHeight="1" x14ac:dyDescent="0.25">
      <c r="A480" s="402" t="s">
        <v>61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6">
        <v>4680115883116</v>
      </c>
      <c r="E481" s="387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9"/>
      <c r="Q481" s="389"/>
      <c r="R481" s="389"/>
      <c r="S481" s="387"/>
      <c r="T481" s="34"/>
      <c r="U481" s="34"/>
      <c r="V481" s="35" t="s">
        <v>66</v>
      </c>
      <c r="W481" s="380">
        <v>1200</v>
      </c>
      <c r="X481" s="381">
        <f t="shared" ref="X481:X486" si="93">IFERROR(IF(W481="",0,CEILING((W481/$H481),1)*$H481),"")</f>
        <v>1203.8400000000001</v>
      </c>
      <c r="Y481" s="36">
        <f>IFERROR(IF(X481=0,"",ROUNDUP(X481/H481,0)*0.01196),"")</f>
        <v>2.72688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1281.8181818181818</v>
      </c>
      <c r="BM481" s="64">
        <f t="shared" ref="BM481:BM486" si="95">IFERROR(X481*I481/H481,"0")</f>
        <v>1285.92</v>
      </c>
      <c r="BN481" s="64">
        <f t="shared" ref="BN481:BN486" si="96">IFERROR(1/J481*(W481/H481),"0")</f>
        <v>2.1853146853146854</v>
      </c>
      <c r="BO481" s="64">
        <f t="shared" ref="BO481:BO486" si="97">IFERROR(1/J481*(X481/H481),"0")</f>
        <v>2.1923076923076925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6">
        <v>4680115883093</v>
      </c>
      <c r="E482" s="387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7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9"/>
      <c r="Q482" s="389"/>
      <c r="R482" s="389"/>
      <c r="S482" s="387"/>
      <c r="T482" s="34"/>
      <c r="U482" s="34"/>
      <c r="V482" s="35" t="s">
        <v>66</v>
      </c>
      <c r="W482" s="380">
        <v>1300</v>
      </c>
      <c r="X482" s="381">
        <f t="shared" si="93"/>
        <v>1304.1600000000001</v>
      </c>
      <c r="Y482" s="36">
        <f>IFERROR(IF(X482=0,"",ROUNDUP(X482/H482,0)*0.01196),"")</f>
        <v>2.9541200000000001</v>
      </c>
      <c r="Z482" s="56"/>
      <c r="AA482" s="57"/>
      <c r="AE482" s="64"/>
      <c r="BB482" s="333" t="s">
        <v>1</v>
      </c>
      <c r="BL482" s="64">
        <f t="shared" si="94"/>
        <v>1388.6363636363635</v>
      </c>
      <c r="BM482" s="64">
        <f t="shared" si="95"/>
        <v>1393.08</v>
      </c>
      <c r="BN482" s="64">
        <f t="shared" si="96"/>
        <v>2.3674242424242422</v>
      </c>
      <c r="BO482" s="64">
        <f t="shared" si="97"/>
        <v>2.375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6">
        <v>4680115883109</v>
      </c>
      <c r="E483" s="387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4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9"/>
      <c r="Q483" s="389"/>
      <c r="R483" s="389"/>
      <c r="S483" s="387"/>
      <c r="T483" s="34"/>
      <c r="U483" s="34"/>
      <c r="V483" s="35" t="s">
        <v>66</v>
      </c>
      <c r="W483" s="380">
        <v>500</v>
      </c>
      <c r="X483" s="381">
        <f t="shared" si="93"/>
        <v>501.6</v>
      </c>
      <c r="Y483" s="36">
        <f>IFERROR(IF(X483=0,"",ROUNDUP(X483/H483,0)*0.01196),"")</f>
        <v>1.1362000000000001</v>
      </c>
      <c r="Z483" s="56"/>
      <c r="AA483" s="57"/>
      <c r="AE483" s="64"/>
      <c r="BB483" s="334" t="s">
        <v>1</v>
      </c>
      <c r="BL483" s="64">
        <f t="shared" si="94"/>
        <v>534.09090909090912</v>
      </c>
      <c r="BM483" s="64">
        <f t="shared" si="95"/>
        <v>535.79999999999995</v>
      </c>
      <c r="BN483" s="64">
        <f t="shared" si="96"/>
        <v>0.91054778554778548</v>
      </c>
      <c r="BO483" s="64">
        <f t="shared" si="97"/>
        <v>0.91346153846153855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6">
        <v>4680115882072</v>
      </c>
      <c r="E484" s="387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4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9"/>
      <c r="Q484" s="389"/>
      <c r="R484" s="389"/>
      <c r="S484" s="387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6">
        <v>4680115882102</v>
      </c>
      <c r="E485" s="387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9"/>
      <c r="Q485" s="389"/>
      <c r="R485" s="389"/>
      <c r="S485" s="387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6">
        <v>4680115882096</v>
      </c>
      <c r="E486" s="387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4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9"/>
      <c r="Q486" s="389"/>
      <c r="R486" s="389"/>
      <c r="S486" s="387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22"/>
      <c r="B487" s="400"/>
      <c r="C487" s="400"/>
      <c r="D487" s="400"/>
      <c r="E487" s="400"/>
      <c r="F487" s="400"/>
      <c r="G487" s="400"/>
      <c r="H487" s="400"/>
      <c r="I487" s="400"/>
      <c r="J487" s="400"/>
      <c r="K487" s="400"/>
      <c r="L487" s="400"/>
      <c r="M487" s="400"/>
      <c r="N487" s="423"/>
      <c r="O487" s="390" t="s">
        <v>70</v>
      </c>
      <c r="P487" s="391"/>
      <c r="Q487" s="391"/>
      <c r="R487" s="391"/>
      <c r="S487" s="391"/>
      <c r="T487" s="391"/>
      <c r="U487" s="392"/>
      <c r="V487" s="37" t="s">
        <v>71</v>
      </c>
      <c r="W487" s="382">
        <f>IFERROR(W481/H481,"0")+IFERROR(W482/H482,"0")+IFERROR(W483/H483,"0")+IFERROR(W484/H484,"0")+IFERROR(W485/H485,"0")+IFERROR(W486/H486,"0")</f>
        <v>568.18181818181813</v>
      </c>
      <c r="X487" s="382">
        <f>IFERROR(X481/H481,"0")+IFERROR(X482/H482,"0")+IFERROR(X483/H483,"0")+IFERROR(X484/H484,"0")+IFERROR(X485/H485,"0")+IFERROR(X486/H486,"0")</f>
        <v>570</v>
      </c>
      <c r="Y487" s="382">
        <f>IFERROR(IF(Y481="",0,Y481),"0")+IFERROR(IF(Y482="",0,Y482),"0")+IFERROR(IF(Y483="",0,Y483),"0")+IFERROR(IF(Y484="",0,Y484),"0")+IFERROR(IF(Y485="",0,Y485),"0")+IFERROR(IF(Y486="",0,Y486),"0")</f>
        <v>6.8171999999999997</v>
      </c>
      <c r="Z487" s="383"/>
      <c r="AA487" s="383"/>
    </row>
    <row r="488" spans="1:67" x14ac:dyDescent="0.2">
      <c r="A488" s="400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23"/>
      <c r="O488" s="390" t="s">
        <v>70</v>
      </c>
      <c r="P488" s="391"/>
      <c r="Q488" s="391"/>
      <c r="R488" s="391"/>
      <c r="S488" s="391"/>
      <c r="T488" s="391"/>
      <c r="U488" s="392"/>
      <c r="V488" s="37" t="s">
        <v>66</v>
      </c>
      <c r="W488" s="382">
        <f>IFERROR(SUM(W481:W486),"0")</f>
        <v>3000</v>
      </c>
      <c r="X488" s="382">
        <f>IFERROR(SUM(X481:X486),"0")</f>
        <v>3009.6</v>
      </c>
      <c r="Y488" s="37"/>
      <c r="Z488" s="383"/>
      <c r="AA488" s="383"/>
    </row>
    <row r="489" spans="1:67" ht="14.25" hidden="1" customHeight="1" x14ac:dyDescent="0.25">
      <c r="A489" s="402" t="s">
        <v>72</v>
      </c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0"/>
      <c r="P489" s="400"/>
      <c r="Q489" s="400"/>
      <c r="R489" s="400"/>
      <c r="S489" s="400"/>
      <c r="T489" s="400"/>
      <c r="U489" s="400"/>
      <c r="V489" s="400"/>
      <c r="W489" s="400"/>
      <c r="X489" s="400"/>
      <c r="Y489" s="400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6">
        <v>4607091383409</v>
      </c>
      <c r="E490" s="387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4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9"/>
      <c r="Q490" s="389"/>
      <c r="R490" s="389"/>
      <c r="S490" s="387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6">
        <v>4607091383416</v>
      </c>
      <c r="E491" s="387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9"/>
      <c r="Q491" s="389"/>
      <c r="R491" s="389"/>
      <c r="S491" s="387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6">
        <v>4680115883536</v>
      </c>
      <c r="E492" s="387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9"/>
      <c r="Q492" s="389"/>
      <c r="R492" s="389"/>
      <c r="S492" s="387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22"/>
      <c r="B493" s="400"/>
      <c r="C493" s="400"/>
      <c r="D493" s="400"/>
      <c r="E493" s="400"/>
      <c r="F493" s="400"/>
      <c r="G493" s="400"/>
      <c r="H493" s="400"/>
      <c r="I493" s="400"/>
      <c r="J493" s="400"/>
      <c r="K493" s="400"/>
      <c r="L493" s="400"/>
      <c r="M493" s="400"/>
      <c r="N493" s="423"/>
      <c r="O493" s="390" t="s">
        <v>70</v>
      </c>
      <c r="P493" s="391"/>
      <c r="Q493" s="391"/>
      <c r="R493" s="391"/>
      <c r="S493" s="391"/>
      <c r="T493" s="391"/>
      <c r="U493" s="392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400"/>
      <c r="B494" s="400"/>
      <c r="C494" s="400"/>
      <c r="D494" s="400"/>
      <c r="E494" s="400"/>
      <c r="F494" s="400"/>
      <c r="G494" s="400"/>
      <c r="H494" s="400"/>
      <c r="I494" s="400"/>
      <c r="J494" s="400"/>
      <c r="K494" s="400"/>
      <c r="L494" s="400"/>
      <c r="M494" s="400"/>
      <c r="N494" s="423"/>
      <c r="O494" s="390" t="s">
        <v>70</v>
      </c>
      <c r="P494" s="391"/>
      <c r="Q494" s="391"/>
      <c r="R494" s="391"/>
      <c r="S494" s="391"/>
      <c r="T494" s="391"/>
      <c r="U494" s="392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402" t="s">
        <v>206</v>
      </c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0"/>
      <c r="P495" s="400"/>
      <c r="Q495" s="400"/>
      <c r="R495" s="400"/>
      <c r="S495" s="400"/>
      <c r="T495" s="400"/>
      <c r="U495" s="400"/>
      <c r="V495" s="400"/>
      <c r="W495" s="400"/>
      <c r="X495" s="400"/>
      <c r="Y495" s="400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6">
        <v>4680115885035</v>
      </c>
      <c r="E496" s="387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5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9"/>
      <c r="Q496" s="389"/>
      <c r="R496" s="389"/>
      <c r="S496" s="387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22"/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23"/>
      <c r="O497" s="390" t="s">
        <v>70</v>
      </c>
      <c r="P497" s="391"/>
      <c r="Q497" s="391"/>
      <c r="R497" s="391"/>
      <c r="S497" s="391"/>
      <c r="T497" s="391"/>
      <c r="U497" s="392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400"/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23"/>
      <c r="O498" s="390" t="s">
        <v>70</v>
      </c>
      <c r="P498" s="391"/>
      <c r="Q498" s="391"/>
      <c r="R498" s="391"/>
      <c r="S498" s="391"/>
      <c r="T498" s="391"/>
      <c r="U498" s="392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559" t="s">
        <v>656</v>
      </c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0"/>
      <c r="P499" s="560"/>
      <c r="Q499" s="560"/>
      <c r="R499" s="560"/>
      <c r="S499" s="560"/>
      <c r="T499" s="560"/>
      <c r="U499" s="560"/>
      <c r="V499" s="560"/>
      <c r="W499" s="560"/>
      <c r="X499" s="560"/>
      <c r="Y499" s="560"/>
      <c r="Z499" s="48"/>
      <c r="AA499" s="48"/>
    </row>
    <row r="500" spans="1:67" ht="16.5" hidden="1" customHeight="1" x14ac:dyDescent="0.25">
      <c r="A500" s="399" t="s">
        <v>657</v>
      </c>
      <c r="B500" s="400"/>
      <c r="C500" s="400"/>
      <c r="D500" s="400"/>
      <c r="E500" s="400"/>
      <c r="F500" s="400"/>
      <c r="G500" s="400"/>
      <c r="H500" s="400"/>
      <c r="I500" s="400"/>
      <c r="J500" s="400"/>
      <c r="K500" s="400"/>
      <c r="L500" s="400"/>
      <c r="M500" s="400"/>
      <c r="N500" s="400"/>
      <c r="O500" s="400"/>
      <c r="P500" s="400"/>
      <c r="Q500" s="400"/>
      <c r="R500" s="400"/>
      <c r="S500" s="400"/>
      <c r="T500" s="400"/>
      <c r="U500" s="400"/>
      <c r="V500" s="400"/>
      <c r="W500" s="400"/>
      <c r="X500" s="400"/>
      <c r="Y500" s="400"/>
      <c r="Z500" s="375"/>
      <c r="AA500" s="375"/>
    </row>
    <row r="501" spans="1:67" ht="14.25" hidden="1" customHeight="1" x14ac:dyDescent="0.25">
      <c r="A501" s="402" t="s">
        <v>108</v>
      </c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0"/>
      <c r="P501" s="400"/>
      <c r="Q501" s="400"/>
      <c r="R501" s="400"/>
      <c r="S501" s="400"/>
      <c r="T501" s="400"/>
      <c r="U501" s="400"/>
      <c r="V501" s="400"/>
      <c r="W501" s="400"/>
      <c r="X501" s="400"/>
      <c r="Y501" s="400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6">
        <v>4640242181189</v>
      </c>
      <c r="E502" s="387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717" t="s">
        <v>660</v>
      </c>
      <c r="P502" s="389"/>
      <c r="Q502" s="389"/>
      <c r="R502" s="389"/>
      <c r="S502" s="387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6">
        <v>4640242181172</v>
      </c>
      <c r="E503" s="387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612" t="s">
        <v>663</v>
      </c>
      <c r="P503" s="389"/>
      <c r="Q503" s="389"/>
      <c r="R503" s="389"/>
      <c r="S503" s="387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6">
        <v>4640242181011</v>
      </c>
      <c r="E504" s="387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450" t="s">
        <v>666</v>
      </c>
      <c r="P504" s="389"/>
      <c r="Q504" s="389"/>
      <c r="R504" s="389"/>
      <c r="S504" s="387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6">
        <v>4640242180045</v>
      </c>
      <c r="E505" s="387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779" t="s">
        <v>669</v>
      </c>
      <c r="P505" s="389"/>
      <c r="Q505" s="389"/>
      <c r="R505" s="389"/>
      <c r="S505" s="387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6">
        <v>4640242180441</v>
      </c>
      <c r="E506" s="387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545" t="s">
        <v>672</v>
      </c>
      <c r="P506" s="389"/>
      <c r="Q506" s="389"/>
      <c r="R506" s="389"/>
      <c r="S506" s="387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6">
        <v>4640242180601</v>
      </c>
      <c r="E507" s="387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721" t="s">
        <v>675</v>
      </c>
      <c r="P507" s="389"/>
      <c r="Q507" s="389"/>
      <c r="R507" s="389"/>
      <c r="S507" s="387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6">
        <v>4640242180564</v>
      </c>
      <c r="E508" s="387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715" t="s">
        <v>678</v>
      </c>
      <c r="P508" s="389"/>
      <c r="Q508" s="389"/>
      <c r="R508" s="389"/>
      <c r="S508" s="387"/>
      <c r="T508" s="34"/>
      <c r="U508" s="34"/>
      <c r="V508" s="35" t="s">
        <v>66</v>
      </c>
      <c r="W508" s="380">
        <v>300</v>
      </c>
      <c r="X508" s="381">
        <f t="shared" si="98"/>
        <v>300</v>
      </c>
      <c r="Y508" s="36">
        <f t="shared" si="103"/>
        <v>0.54374999999999996</v>
      </c>
      <c r="Z508" s="56"/>
      <c r="AA508" s="57"/>
      <c r="AE508" s="64"/>
      <c r="BB508" s="348" t="s">
        <v>1</v>
      </c>
      <c r="BL508" s="64">
        <f t="shared" si="99"/>
        <v>312</v>
      </c>
      <c r="BM508" s="64">
        <f t="shared" si="100"/>
        <v>312</v>
      </c>
      <c r="BN508" s="64">
        <f t="shared" si="101"/>
        <v>0.4464285714285714</v>
      </c>
      <c r="BO508" s="64">
        <f t="shared" si="102"/>
        <v>0.4464285714285714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6">
        <v>4640242180922</v>
      </c>
      <c r="E509" s="387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401" t="s">
        <v>681</v>
      </c>
      <c r="P509" s="389"/>
      <c r="Q509" s="389"/>
      <c r="R509" s="389"/>
      <c r="S509" s="387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6">
        <v>4640242180038</v>
      </c>
      <c r="E510" s="387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540" t="s">
        <v>684</v>
      </c>
      <c r="P510" s="389"/>
      <c r="Q510" s="389"/>
      <c r="R510" s="389"/>
      <c r="S510" s="387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22"/>
      <c r="B511" s="400"/>
      <c r="C511" s="400"/>
      <c r="D511" s="400"/>
      <c r="E511" s="400"/>
      <c r="F511" s="400"/>
      <c r="G511" s="400"/>
      <c r="H511" s="400"/>
      <c r="I511" s="400"/>
      <c r="J511" s="400"/>
      <c r="K511" s="400"/>
      <c r="L511" s="400"/>
      <c r="M511" s="400"/>
      <c r="N511" s="423"/>
      <c r="O511" s="390" t="s">
        <v>70</v>
      </c>
      <c r="P511" s="391"/>
      <c r="Q511" s="391"/>
      <c r="R511" s="391"/>
      <c r="S511" s="391"/>
      <c r="T511" s="391"/>
      <c r="U511" s="392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25</v>
      </c>
      <c r="X511" s="382">
        <f>IFERROR(X502/H502,"0")+IFERROR(X503/H503,"0")+IFERROR(X504/H504,"0")+IFERROR(X505/H505,"0")+IFERROR(X506/H506,"0")+IFERROR(X507/H507,"0")+IFERROR(X508/H508,"0")+IFERROR(X509/H509,"0")+IFERROR(X510/H510,"0")</f>
        <v>25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0.54374999999999996</v>
      </c>
      <c r="Z511" s="383"/>
      <c r="AA511" s="383"/>
    </row>
    <row r="512" spans="1:67" x14ac:dyDescent="0.2">
      <c r="A512" s="400"/>
      <c r="B512" s="400"/>
      <c r="C512" s="400"/>
      <c r="D512" s="400"/>
      <c r="E512" s="400"/>
      <c r="F512" s="400"/>
      <c r="G512" s="400"/>
      <c r="H512" s="400"/>
      <c r="I512" s="400"/>
      <c r="J512" s="400"/>
      <c r="K512" s="400"/>
      <c r="L512" s="400"/>
      <c r="M512" s="400"/>
      <c r="N512" s="423"/>
      <c r="O512" s="390" t="s">
        <v>70</v>
      </c>
      <c r="P512" s="391"/>
      <c r="Q512" s="391"/>
      <c r="R512" s="391"/>
      <c r="S512" s="391"/>
      <c r="T512" s="391"/>
      <c r="U512" s="392"/>
      <c r="V512" s="37" t="s">
        <v>66</v>
      </c>
      <c r="W512" s="382">
        <f>IFERROR(SUM(W502:W510),"0")</f>
        <v>300</v>
      </c>
      <c r="X512" s="382">
        <f>IFERROR(SUM(X502:X510),"0")</f>
        <v>300</v>
      </c>
      <c r="Y512" s="37"/>
      <c r="Z512" s="383"/>
      <c r="AA512" s="383"/>
    </row>
    <row r="513" spans="1:67" ht="14.25" hidden="1" customHeight="1" x14ac:dyDescent="0.25">
      <c r="A513" s="402" t="s">
        <v>100</v>
      </c>
      <c r="B513" s="400"/>
      <c r="C513" s="400"/>
      <c r="D513" s="400"/>
      <c r="E513" s="400"/>
      <c r="F513" s="400"/>
      <c r="G513" s="400"/>
      <c r="H513" s="400"/>
      <c r="I513" s="400"/>
      <c r="J513" s="400"/>
      <c r="K513" s="400"/>
      <c r="L513" s="400"/>
      <c r="M513" s="400"/>
      <c r="N513" s="400"/>
      <c r="O513" s="400"/>
      <c r="P513" s="400"/>
      <c r="Q513" s="400"/>
      <c r="R513" s="400"/>
      <c r="S513" s="400"/>
      <c r="T513" s="400"/>
      <c r="U513" s="400"/>
      <c r="V513" s="400"/>
      <c r="W513" s="400"/>
      <c r="X513" s="400"/>
      <c r="Y513" s="400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6">
        <v>4640242181363</v>
      </c>
      <c r="E514" s="387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2" t="s">
        <v>687</v>
      </c>
      <c r="P514" s="389"/>
      <c r="Q514" s="389"/>
      <c r="R514" s="389"/>
      <c r="S514" s="387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6">
        <v>4640242180526</v>
      </c>
      <c r="E515" s="387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516" t="s">
        <v>690</v>
      </c>
      <c r="P515" s="389"/>
      <c r="Q515" s="389"/>
      <c r="R515" s="389"/>
      <c r="S515" s="387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6">
        <v>4640242180519</v>
      </c>
      <c r="E516" s="387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585" t="s">
        <v>693</v>
      </c>
      <c r="P516" s="389"/>
      <c r="Q516" s="389"/>
      <c r="R516" s="389"/>
      <c r="S516" s="387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6">
        <v>4640242180090</v>
      </c>
      <c r="E517" s="387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668" t="s">
        <v>696</v>
      </c>
      <c r="P517" s="389"/>
      <c r="Q517" s="389"/>
      <c r="R517" s="389"/>
      <c r="S517" s="387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6">
        <v>4640242180090</v>
      </c>
      <c r="E518" s="387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746" t="s">
        <v>699</v>
      </c>
      <c r="P518" s="389"/>
      <c r="Q518" s="389"/>
      <c r="R518" s="389"/>
      <c r="S518" s="387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22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23"/>
      <c r="O519" s="390" t="s">
        <v>70</v>
      </c>
      <c r="P519" s="391"/>
      <c r="Q519" s="391"/>
      <c r="R519" s="391"/>
      <c r="S519" s="391"/>
      <c r="T519" s="391"/>
      <c r="U519" s="392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23"/>
      <c r="O520" s="390" t="s">
        <v>70</v>
      </c>
      <c r="P520" s="391"/>
      <c r="Q520" s="391"/>
      <c r="R520" s="391"/>
      <c r="S520" s="391"/>
      <c r="T520" s="391"/>
      <c r="U520" s="392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402" t="s">
        <v>61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6">
        <v>4640242180816</v>
      </c>
      <c r="E522" s="387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584" t="s">
        <v>702</v>
      </c>
      <c r="P522" s="389"/>
      <c r="Q522" s="389"/>
      <c r="R522" s="389"/>
      <c r="S522" s="387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6">
        <v>4680115880856</v>
      </c>
      <c r="E523" s="387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67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9"/>
      <c r="Q523" s="389"/>
      <c r="R523" s="389"/>
      <c r="S523" s="387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6">
        <v>4640242180595</v>
      </c>
      <c r="E524" s="387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553" t="s">
        <v>707</v>
      </c>
      <c r="P524" s="389"/>
      <c r="Q524" s="389"/>
      <c r="R524" s="389"/>
      <c r="S524" s="387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6">
        <v>4640242180076</v>
      </c>
      <c r="E525" s="387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490" t="s">
        <v>710</v>
      </c>
      <c r="P525" s="389"/>
      <c r="Q525" s="389"/>
      <c r="R525" s="389"/>
      <c r="S525" s="387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6">
        <v>4640242180908</v>
      </c>
      <c r="E526" s="387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706" t="s">
        <v>713</v>
      </c>
      <c r="P526" s="389"/>
      <c r="Q526" s="389"/>
      <c r="R526" s="389"/>
      <c r="S526" s="387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6">
        <v>4640242180489</v>
      </c>
      <c r="E527" s="387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527" t="s">
        <v>716</v>
      </c>
      <c r="P527" s="389"/>
      <c r="Q527" s="389"/>
      <c r="R527" s="389"/>
      <c r="S527" s="387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22"/>
      <c r="B528" s="400"/>
      <c r="C528" s="400"/>
      <c r="D528" s="400"/>
      <c r="E528" s="400"/>
      <c r="F528" s="400"/>
      <c r="G528" s="400"/>
      <c r="H528" s="400"/>
      <c r="I528" s="400"/>
      <c r="J528" s="400"/>
      <c r="K528" s="400"/>
      <c r="L528" s="400"/>
      <c r="M528" s="400"/>
      <c r="N528" s="423"/>
      <c r="O528" s="390" t="s">
        <v>70</v>
      </c>
      <c r="P528" s="391"/>
      <c r="Q528" s="391"/>
      <c r="R528" s="391"/>
      <c r="S528" s="391"/>
      <c r="T528" s="391"/>
      <c r="U528" s="392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400"/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23"/>
      <c r="O529" s="390" t="s">
        <v>70</v>
      </c>
      <c r="P529" s="391"/>
      <c r="Q529" s="391"/>
      <c r="R529" s="391"/>
      <c r="S529" s="391"/>
      <c r="T529" s="391"/>
      <c r="U529" s="392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402" t="s">
        <v>72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6">
        <v>4640242180533</v>
      </c>
      <c r="E531" s="387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488" t="s">
        <v>719</v>
      </c>
      <c r="P531" s="389"/>
      <c r="Q531" s="389"/>
      <c r="R531" s="389"/>
      <c r="S531" s="387"/>
      <c r="T531" s="34"/>
      <c r="U531" s="34"/>
      <c r="V531" s="35" t="s">
        <v>66</v>
      </c>
      <c r="W531" s="380">
        <v>700</v>
      </c>
      <c r="X531" s="381">
        <f>IFERROR(IF(W531="",0,CEILING((W531/$H531),1)*$H531),"")</f>
        <v>702</v>
      </c>
      <c r="Y531" s="36">
        <f>IFERROR(IF(X531=0,"",ROUNDUP(X531/H531,0)*0.02175),"")</f>
        <v>1.9574999999999998</v>
      </c>
      <c r="Z531" s="56"/>
      <c r="AA531" s="57"/>
      <c r="AE531" s="64"/>
      <c r="BB531" s="362" t="s">
        <v>1</v>
      </c>
      <c r="BL531" s="64">
        <f>IFERROR(W531*I531/H531,"0")</f>
        <v>750.61538461538464</v>
      </c>
      <c r="BM531" s="64">
        <f>IFERROR(X531*I531/H531,"0")</f>
        <v>752.7600000000001</v>
      </c>
      <c r="BN531" s="64">
        <f>IFERROR(1/J531*(W531/H531),"0")</f>
        <v>1.6025641025641026</v>
      </c>
      <c r="BO531" s="64">
        <f>IFERROR(1/J531*(X531/H531),"0")</f>
        <v>1.607142857142857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6">
        <v>4640242180106</v>
      </c>
      <c r="E532" s="387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87" t="s">
        <v>722</v>
      </c>
      <c r="P532" s="389"/>
      <c r="Q532" s="389"/>
      <c r="R532" s="389"/>
      <c r="S532" s="387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6">
        <v>4640242180540</v>
      </c>
      <c r="E533" s="387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483" t="s">
        <v>725</v>
      </c>
      <c r="P533" s="389"/>
      <c r="Q533" s="389"/>
      <c r="R533" s="389"/>
      <c r="S533" s="387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6">
        <v>4640242181233</v>
      </c>
      <c r="E534" s="387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588" t="s">
        <v>728</v>
      </c>
      <c r="P534" s="389"/>
      <c r="Q534" s="389"/>
      <c r="R534" s="389"/>
      <c r="S534" s="387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6">
        <v>4640242181226</v>
      </c>
      <c r="E535" s="387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586" t="s">
        <v>731</v>
      </c>
      <c r="P535" s="389"/>
      <c r="Q535" s="389"/>
      <c r="R535" s="389"/>
      <c r="S535" s="387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22"/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23"/>
      <c r="O536" s="390" t="s">
        <v>70</v>
      </c>
      <c r="P536" s="391"/>
      <c r="Q536" s="391"/>
      <c r="R536" s="391"/>
      <c r="S536" s="391"/>
      <c r="T536" s="391"/>
      <c r="U536" s="392"/>
      <c r="V536" s="37" t="s">
        <v>71</v>
      </c>
      <c r="W536" s="382">
        <f>IFERROR(W531/H531,"0")+IFERROR(W532/H532,"0")+IFERROR(W533/H533,"0")+IFERROR(W534/H534,"0")+IFERROR(W535/H535,"0")</f>
        <v>89.743589743589752</v>
      </c>
      <c r="X536" s="382">
        <f>IFERROR(X531/H531,"0")+IFERROR(X532/H532,"0")+IFERROR(X533/H533,"0")+IFERROR(X534/H534,"0")+IFERROR(X535/H535,"0")</f>
        <v>90</v>
      </c>
      <c r="Y536" s="382">
        <f>IFERROR(IF(Y531="",0,Y531),"0")+IFERROR(IF(Y532="",0,Y532),"0")+IFERROR(IF(Y533="",0,Y533),"0")+IFERROR(IF(Y534="",0,Y534),"0")+IFERROR(IF(Y535="",0,Y535),"0")</f>
        <v>1.9574999999999998</v>
      </c>
      <c r="Z536" s="383"/>
      <c r="AA536" s="383"/>
    </row>
    <row r="537" spans="1:67" x14ac:dyDescent="0.2">
      <c r="A537" s="400"/>
      <c r="B537" s="400"/>
      <c r="C537" s="400"/>
      <c r="D537" s="400"/>
      <c r="E537" s="400"/>
      <c r="F537" s="400"/>
      <c r="G537" s="400"/>
      <c r="H537" s="400"/>
      <c r="I537" s="400"/>
      <c r="J537" s="400"/>
      <c r="K537" s="400"/>
      <c r="L537" s="400"/>
      <c r="M537" s="400"/>
      <c r="N537" s="423"/>
      <c r="O537" s="390" t="s">
        <v>70</v>
      </c>
      <c r="P537" s="391"/>
      <c r="Q537" s="391"/>
      <c r="R537" s="391"/>
      <c r="S537" s="391"/>
      <c r="T537" s="391"/>
      <c r="U537" s="392"/>
      <c r="V537" s="37" t="s">
        <v>66</v>
      </c>
      <c r="W537" s="382">
        <f>IFERROR(SUM(W531:W535),"0")</f>
        <v>700</v>
      </c>
      <c r="X537" s="382">
        <f>IFERROR(SUM(X531:X535),"0")</f>
        <v>702</v>
      </c>
      <c r="Y537" s="37"/>
      <c r="Z537" s="383"/>
      <c r="AA537" s="383"/>
    </row>
    <row r="538" spans="1:67" ht="14.25" hidden="1" customHeight="1" x14ac:dyDescent="0.25">
      <c r="A538" s="402" t="s">
        <v>206</v>
      </c>
      <c r="B538" s="400"/>
      <c r="C538" s="400"/>
      <c r="D538" s="400"/>
      <c r="E538" s="400"/>
      <c r="F538" s="400"/>
      <c r="G538" s="400"/>
      <c r="H538" s="400"/>
      <c r="I538" s="400"/>
      <c r="J538" s="400"/>
      <c r="K538" s="400"/>
      <c r="L538" s="400"/>
      <c r="M538" s="400"/>
      <c r="N538" s="400"/>
      <c r="O538" s="400"/>
      <c r="P538" s="400"/>
      <c r="Q538" s="400"/>
      <c r="R538" s="400"/>
      <c r="S538" s="400"/>
      <c r="T538" s="400"/>
      <c r="U538" s="400"/>
      <c r="V538" s="400"/>
      <c r="W538" s="400"/>
      <c r="X538" s="400"/>
      <c r="Y538" s="400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6">
        <v>4640242180120</v>
      </c>
      <c r="E539" s="387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703" t="s">
        <v>734</v>
      </c>
      <c r="P539" s="389"/>
      <c r="Q539" s="389"/>
      <c r="R539" s="389"/>
      <c r="S539" s="387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6">
        <v>4640242180120</v>
      </c>
      <c r="E540" s="387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614" t="s">
        <v>736</v>
      </c>
      <c r="P540" s="389"/>
      <c r="Q540" s="389"/>
      <c r="R540" s="389"/>
      <c r="S540" s="387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6">
        <v>4640242180137</v>
      </c>
      <c r="E541" s="387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597" t="s">
        <v>739</v>
      </c>
      <c r="P541" s="389"/>
      <c r="Q541" s="389"/>
      <c r="R541" s="389"/>
      <c r="S541" s="387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6">
        <v>4640242180137</v>
      </c>
      <c r="E542" s="387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666" t="s">
        <v>741</v>
      </c>
      <c r="P542" s="389"/>
      <c r="Q542" s="389"/>
      <c r="R542" s="389"/>
      <c r="S542" s="387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22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23"/>
      <c r="O543" s="390" t="s">
        <v>70</v>
      </c>
      <c r="P543" s="391"/>
      <c r="Q543" s="391"/>
      <c r="R543" s="391"/>
      <c r="S543" s="391"/>
      <c r="T543" s="391"/>
      <c r="U543" s="392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23"/>
      <c r="O544" s="390" t="s">
        <v>70</v>
      </c>
      <c r="P544" s="391"/>
      <c r="Q544" s="391"/>
      <c r="R544" s="391"/>
      <c r="S544" s="391"/>
      <c r="T544" s="391"/>
      <c r="U544" s="392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496"/>
      <c r="B545" s="400"/>
      <c r="C545" s="400"/>
      <c r="D545" s="400"/>
      <c r="E545" s="400"/>
      <c r="F545" s="400"/>
      <c r="G545" s="400"/>
      <c r="H545" s="400"/>
      <c r="I545" s="400"/>
      <c r="J545" s="400"/>
      <c r="K545" s="400"/>
      <c r="L545" s="400"/>
      <c r="M545" s="400"/>
      <c r="N545" s="497"/>
      <c r="O545" s="405" t="s">
        <v>742</v>
      </c>
      <c r="P545" s="406"/>
      <c r="Q545" s="406"/>
      <c r="R545" s="406"/>
      <c r="S545" s="406"/>
      <c r="T545" s="406"/>
      <c r="U545" s="40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16370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16475.46</v>
      </c>
      <c r="Y545" s="37"/>
      <c r="Z545" s="383"/>
      <c r="AA545" s="383"/>
    </row>
    <row r="546" spans="1:30" x14ac:dyDescent="0.2">
      <c r="A546" s="400"/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97"/>
      <c r="O546" s="405" t="s">
        <v>743</v>
      </c>
      <c r="P546" s="406"/>
      <c r="Q546" s="406"/>
      <c r="R546" s="406"/>
      <c r="S546" s="406"/>
      <c r="T546" s="406"/>
      <c r="U546" s="407"/>
      <c r="V546" s="37" t="s">
        <v>66</v>
      </c>
      <c r="W546" s="382">
        <f>IFERROR(SUM(BL22:BL542),"0")</f>
        <v>17516.943193588017</v>
      </c>
      <c r="X546" s="382">
        <f>IFERROR(SUM(BM22:BM542),"0")</f>
        <v>17629.498</v>
      </c>
      <c r="Y546" s="37"/>
      <c r="Z546" s="383"/>
      <c r="AA546" s="383"/>
    </row>
    <row r="547" spans="1:30" x14ac:dyDescent="0.2">
      <c r="A547" s="400"/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97"/>
      <c r="O547" s="405" t="s">
        <v>744</v>
      </c>
      <c r="P547" s="406"/>
      <c r="Q547" s="406"/>
      <c r="R547" s="406"/>
      <c r="S547" s="406"/>
      <c r="T547" s="406"/>
      <c r="U547" s="407"/>
      <c r="V547" s="37" t="s">
        <v>745</v>
      </c>
      <c r="W547" s="38">
        <f>ROUNDUP(SUM(BN22:BN542),0)</f>
        <v>33</v>
      </c>
      <c r="X547" s="38">
        <f>ROUNDUP(SUM(BO22:BO542),0)</f>
        <v>33</v>
      </c>
      <c r="Y547" s="37"/>
      <c r="Z547" s="383"/>
      <c r="AA547" s="383"/>
    </row>
    <row r="548" spans="1:30" x14ac:dyDescent="0.2">
      <c r="A548" s="400"/>
      <c r="B548" s="400"/>
      <c r="C548" s="400"/>
      <c r="D548" s="400"/>
      <c r="E548" s="400"/>
      <c r="F548" s="400"/>
      <c r="G548" s="400"/>
      <c r="H548" s="400"/>
      <c r="I548" s="400"/>
      <c r="J548" s="400"/>
      <c r="K548" s="400"/>
      <c r="L548" s="400"/>
      <c r="M548" s="400"/>
      <c r="N548" s="497"/>
      <c r="O548" s="405" t="s">
        <v>746</v>
      </c>
      <c r="P548" s="406"/>
      <c r="Q548" s="406"/>
      <c r="R548" s="406"/>
      <c r="S548" s="406"/>
      <c r="T548" s="406"/>
      <c r="U548" s="407"/>
      <c r="V548" s="37" t="s">
        <v>66</v>
      </c>
      <c r="W548" s="382">
        <f>GrossWeightTotal+PalletQtyTotal*25</f>
        <v>18341.943193588017</v>
      </c>
      <c r="X548" s="382">
        <f>GrossWeightTotalR+PalletQtyTotalR*25</f>
        <v>18454.498</v>
      </c>
      <c r="Y548" s="37"/>
      <c r="Z548" s="383"/>
      <c r="AA548" s="383"/>
    </row>
    <row r="549" spans="1:30" x14ac:dyDescent="0.2">
      <c r="A549" s="400"/>
      <c r="B549" s="400"/>
      <c r="C549" s="400"/>
      <c r="D549" s="400"/>
      <c r="E549" s="400"/>
      <c r="F549" s="400"/>
      <c r="G549" s="400"/>
      <c r="H549" s="400"/>
      <c r="I549" s="400"/>
      <c r="J549" s="400"/>
      <c r="K549" s="400"/>
      <c r="L549" s="400"/>
      <c r="M549" s="400"/>
      <c r="N549" s="497"/>
      <c r="O549" s="405" t="s">
        <v>747</v>
      </c>
      <c r="P549" s="406"/>
      <c r="Q549" s="406"/>
      <c r="R549" s="406"/>
      <c r="S549" s="406"/>
      <c r="T549" s="406"/>
      <c r="U549" s="40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3064.3506344655771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3083</v>
      </c>
      <c r="Y549" s="37"/>
      <c r="Z549" s="383"/>
      <c r="AA549" s="383"/>
    </row>
    <row r="550" spans="1:30" ht="14.25" hidden="1" customHeight="1" x14ac:dyDescent="0.2">
      <c r="A550" s="400"/>
      <c r="B550" s="400"/>
      <c r="C550" s="400"/>
      <c r="D550" s="400"/>
      <c r="E550" s="400"/>
      <c r="F550" s="400"/>
      <c r="G550" s="400"/>
      <c r="H550" s="400"/>
      <c r="I550" s="400"/>
      <c r="J550" s="400"/>
      <c r="K550" s="400"/>
      <c r="L550" s="400"/>
      <c r="M550" s="400"/>
      <c r="N550" s="497"/>
      <c r="O550" s="405" t="s">
        <v>748</v>
      </c>
      <c r="P550" s="406"/>
      <c r="Q550" s="406"/>
      <c r="R550" s="406"/>
      <c r="S550" s="406"/>
      <c r="T550" s="406"/>
      <c r="U550" s="40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39.716550000000005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384" t="s">
        <v>98</v>
      </c>
      <c r="D552" s="511"/>
      <c r="E552" s="511"/>
      <c r="F552" s="512"/>
      <c r="G552" s="384" t="s">
        <v>229</v>
      </c>
      <c r="H552" s="511"/>
      <c r="I552" s="511"/>
      <c r="J552" s="511"/>
      <c r="K552" s="511"/>
      <c r="L552" s="511"/>
      <c r="M552" s="511"/>
      <c r="N552" s="511"/>
      <c r="O552" s="511"/>
      <c r="P552" s="512"/>
      <c r="Q552" s="384" t="s">
        <v>461</v>
      </c>
      <c r="R552" s="512"/>
      <c r="S552" s="384" t="s">
        <v>522</v>
      </c>
      <c r="T552" s="511"/>
      <c r="U552" s="511"/>
      <c r="V552" s="512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403" t="s">
        <v>751</v>
      </c>
      <c r="B553" s="384" t="s">
        <v>60</v>
      </c>
      <c r="C553" s="384" t="s">
        <v>99</v>
      </c>
      <c r="D553" s="384" t="s">
        <v>107</v>
      </c>
      <c r="E553" s="384" t="s">
        <v>98</v>
      </c>
      <c r="F553" s="384" t="s">
        <v>219</v>
      </c>
      <c r="G553" s="384" t="s">
        <v>230</v>
      </c>
      <c r="H553" s="384" t="s">
        <v>237</v>
      </c>
      <c r="I553" s="384" t="s">
        <v>256</v>
      </c>
      <c r="J553" s="384" t="s">
        <v>326</v>
      </c>
      <c r="K553" s="378"/>
      <c r="L553" s="384" t="s">
        <v>356</v>
      </c>
      <c r="M553" s="378"/>
      <c r="N553" s="384" t="s">
        <v>356</v>
      </c>
      <c r="O553" s="384" t="s">
        <v>431</v>
      </c>
      <c r="P553" s="384" t="s">
        <v>448</v>
      </c>
      <c r="Q553" s="384" t="s">
        <v>462</v>
      </c>
      <c r="R553" s="384" t="s">
        <v>497</v>
      </c>
      <c r="S553" s="384" t="s">
        <v>523</v>
      </c>
      <c r="T553" s="384" t="s">
        <v>570</v>
      </c>
      <c r="U553" s="384" t="s">
        <v>596</v>
      </c>
      <c r="V553" s="384" t="s">
        <v>603</v>
      </c>
      <c r="W553" s="384" t="s">
        <v>607</v>
      </c>
      <c r="X553" s="384" t="s">
        <v>657</v>
      </c>
      <c r="AA553" s="52"/>
      <c r="AD553" s="378"/>
    </row>
    <row r="554" spans="1:30" ht="13.5" customHeight="1" thickBot="1" x14ac:dyDescent="0.25">
      <c r="A554" s="404"/>
      <c r="B554" s="385"/>
      <c r="C554" s="385"/>
      <c r="D554" s="385"/>
      <c r="E554" s="385"/>
      <c r="F554" s="385"/>
      <c r="G554" s="385"/>
      <c r="H554" s="385"/>
      <c r="I554" s="385"/>
      <c r="J554" s="385"/>
      <c r="K554" s="378"/>
      <c r="L554" s="385"/>
      <c r="M554" s="378"/>
      <c r="N554" s="385"/>
      <c r="O554" s="385"/>
      <c r="P554" s="385"/>
      <c r="Q554" s="385"/>
      <c r="R554" s="385"/>
      <c r="S554" s="385"/>
      <c r="T554" s="385"/>
      <c r="U554" s="385"/>
      <c r="V554" s="385"/>
      <c r="W554" s="385"/>
      <c r="X554" s="38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205.20000000000002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659.4</v>
      </c>
      <c r="F555" s="46">
        <f>IFERROR(X134*1,"0")+IFERROR(X135*1,"0")+IFERROR(X136*1,"0")+IFERROR(X137*1,"0")+IFERROR(X138*1,"0")</f>
        <v>706.5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100.80000000000001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1982.9999999999998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683.40000000000009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683.40000000000009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252.00000000000003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101.39999999999999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1006.1999999999999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155.4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9620.1600000000017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1002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60,61"/>
        <filter val="1 200,00"/>
        <filter val="1 300,00"/>
        <filter val="1 550,00"/>
        <filter val="100,00"/>
        <filter val="119,05"/>
        <filter val="12,82"/>
        <filter val="128,21"/>
        <filter val="133,60"/>
        <filter val="134,92"/>
        <filter val="150,00"/>
        <filter val="16 370,00"/>
        <filter val="17 516,94"/>
        <filter val="18 341,94"/>
        <filter val="18,52"/>
        <filter val="189,39"/>
        <filter val="2 700,00"/>
        <filter val="200,00"/>
        <filter val="23,81"/>
        <filter val="25,00"/>
        <filter val="250,00"/>
        <filter val="3 000,00"/>
        <filter val="3 064,35"/>
        <filter val="300,00"/>
        <filter val="33"/>
        <filter val="337,02"/>
        <filter val="35,71"/>
        <filter val="4,63"/>
        <filter val="400,00"/>
        <filter val="5 600,00"/>
        <filter val="50,00"/>
        <filter val="500,00"/>
        <filter val="568,18"/>
        <filter val="570,00"/>
        <filter val="70,00"/>
        <filter val="700,00"/>
        <filter val="72,44"/>
        <filter val="74,07"/>
        <filter val="80,00"/>
        <filter val="89,74"/>
      </filters>
    </filterColumn>
  </autoFilter>
  <mergeCells count="995"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2024-06-05T11:40:15Z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