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629BD38-819F-4B8A-B563-5DFC3477E7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BO482" i="1" s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BO468" i="1" s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BO449" i="1" s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BO407" i="1" s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BO395" i="1" s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BO375" i="1" s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BO293" i="1" s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N286" i="1"/>
  <c r="BL286" i="1"/>
  <c r="X286" i="1"/>
  <c r="BO286" i="1" s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BO274" i="1" s="1"/>
  <c r="O274" i="1"/>
  <c r="W272" i="1"/>
  <c r="W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Y267" i="1" s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BO239" i="1" s="1"/>
  <c r="O239" i="1"/>
  <c r="W236" i="1"/>
  <c r="W235" i="1"/>
  <c r="BN234" i="1"/>
  <c r="BL234" i="1"/>
  <c r="X234" i="1"/>
  <c r="O234" i="1"/>
  <c r="BN233" i="1"/>
  <c r="BL233" i="1"/>
  <c r="X233" i="1"/>
  <c r="O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BO230" i="1" s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BO223" i="1" s="1"/>
  <c r="O223" i="1"/>
  <c r="W221" i="1"/>
  <c r="W220" i="1"/>
  <c r="BN219" i="1"/>
  <c r="BL219" i="1"/>
  <c r="X219" i="1"/>
  <c r="O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O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O198" i="1"/>
  <c r="BN197" i="1"/>
  <c r="BL197" i="1"/>
  <c r="X197" i="1"/>
  <c r="BN196" i="1"/>
  <c r="BL196" i="1"/>
  <c r="X196" i="1"/>
  <c r="O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BN181" i="1"/>
  <c r="BL181" i="1"/>
  <c r="X181" i="1"/>
  <c r="BO181" i="1" s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BO169" i="1" s="1"/>
  <c r="O169" i="1"/>
  <c r="W167" i="1"/>
  <c r="W166" i="1"/>
  <c r="BN165" i="1"/>
  <c r="BL165" i="1"/>
  <c r="X165" i="1"/>
  <c r="BO165" i="1" s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Y37" i="1" l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5" i="1"/>
  <c r="Y68" i="1"/>
  <c r="BM68" i="1"/>
  <c r="Y108" i="1"/>
  <c r="BM108" i="1"/>
  <c r="Y165" i="1"/>
  <c r="BM165" i="1"/>
  <c r="Y169" i="1"/>
  <c r="BM169" i="1"/>
  <c r="Y230" i="1"/>
  <c r="BM230" i="1"/>
  <c r="Y270" i="1"/>
  <c r="BM270" i="1"/>
  <c r="Y395" i="1"/>
  <c r="BM395" i="1"/>
  <c r="Y468" i="1"/>
  <c r="BM468" i="1"/>
  <c r="Y27" i="1"/>
  <c r="BM27" i="1"/>
  <c r="Y76" i="1"/>
  <c r="BM76" i="1"/>
  <c r="Y98" i="1"/>
  <c r="BM98" i="1"/>
  <c r="Y116" i="1"/>
  <c r="BM116" i="1"/>
  <c r="Y152" i="1"/>
  <c r="BM152" i="1"/>
  <c r="Y183" i="1"/>
  <c r="BM183" i="1"/>
  <c r="Y186" i="1"/>
  <c r="BM186" i="1"/>
  <c r="Y189" i="1"/>
  <c r="BM189" i="1"/>
  <c r="Y206" i="1"/>
  <c r="BM206" i="1"/>
  <c r="Y207" i="1"/>
  <c r="BM207" i="1"/>
  <c r="Y215" i="1"/>
  <c r="BM215" i="1"/>
  <c r="Y241" i="1"/>
  <c r="BM241" i="1"/>
  <c r="Y263" i="1"/>
  <c r="BM263" i="1"/>
  <c r="Y286" i="1"/>
  <c r="BM286" i="1"/>
  <c r="Y375" i="1"/>
  <c r="BM375" i="1"/>
  <c r="Y407" i="1"/>
  <c r="BM407" i="1"/>
  <c r="Y449" i="1"/>
  <c r="BM449" i="1"/>
  <c r="Y482" i="1"/>
  <c r="BM482" i="1"/>
  <c r="BO196" i="1"/>
  <c r="BM196" i="1"/>
  <c r="Y196" i="1"/>
  <c r="BO200" i="1"/>
  <c r="BM200" i="1"/>
  <c r="Y200" i="1"/>
  <c r="BO234" i="1"/>
  <c r="BM234" i="1"/>
  <c r="Y234" i="1"/>
  <c r="BO255" i="1"/>
  <c r="BM255" i="1"/>
  <c r="Y255" i="1"/>
  <c r="BO276" i="1"/>
  <c r="BM276" i="1"/>
  <c r="Y276" i="1"/>
  <c r="BO314" i="1"/>
  <c r="BM314" i="1"/>
  <c r="Y314" i="1"/>
  <c r="BO343" i="1"/>
  <c r="BM343" i="1"/>
  <c r="Y343" i="1"/>
  <c r="BO367" i="1"/>
  <c r="BM367" i="1"/>
  <c r="Y367" i="1"/>
  <c r="BO399" i="1"/>
  <c r="BM399" i="1"/>
  <c r="Y399" i="1"/>
  <c r="BO434" i="1"/>
  <c r="BM434" i="1"/>
  <c r="Y434" i="1"/>
  <c r="BO472" i="1"/>
  <c r="BM472" i="1"/>
  <c r="Y47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B555" i="1"/>
  <c r="W547" i="1"/>
  <c r="Y31" i="1"/>
  <c r="BM31" i="1"/>
  <c r="E555" i="1"/>
  <c r="Y72" i="1"/>
  <c r="BM72" i="1"/>
  <c r="Y80" i="1"/>
  <c r="BM80" i="1"/>
  <c r="Y92" i="1"/>
  <c r="BM92" i="1"/>
  <c r="X104" i="1"/>
  <c r="Y102" i="1"/>
  <c r="BM102" i="1"/>
  <c r="X120" i="1"/>
  <c r="Y112" i="1"/>
  <c r="BM112" i="1"/>
  <c r="Y124" i="1"/>
  <c r="BM124" i="1"/>
  <c r="Y137" i="1"/>
  <c r="BM137" i="1"/>
  <c r="Y156" i="1"/>
  <c r="BM156" i="1"/>
  <c r="Y177" i="1"/>
  <c r="BM177" i="1"/>
  <c r="Y193" i="1"/>
  <c r="BM193" i="1"/>
  <c r="BO197" i="1"/>
  <c r="BM197" i="1"/>
  <c r="Y197" i="1"/>
  <c r="BO219" i="1"/>
  <c r="BM219" i="1"/>
  <c r="Y219" i="1"/>
  <c r="BO245" i="1"/>
  <c r="BM245" i="1"/>
  <c r="Y245" i="1"/>
  <c r="BO295" i="1"/>
  <c r="BM295" i="1"/>
  <c r="Y295" i="1"/>
  <c r="BO329" i="1"/>
  <c r="BM329" i="1"/>
  <c r="Y329" i="1"/>
  <c r="BO350" i="1"/>
  <c r="BM350" i="1"/>
  <c r="Y350" i="1"/>
  <c r="BO391" i="1"/>
  <c r="BM391" i="1"/>
  <c r="Y391" i="1"/>
  <c r="BO424" i="1"/>
  <c r="BM424" i="1"/>
  <c r="Y424" i="1"/>
  <c r="BO464" i="1"/>
  <c r="BM464" i="1"/>
  <c r="Y464" i="1"/>
  <c r="BO486" i="1"/>
  <c r="BM486" i="1"/>
  <c r="Y486" i="1"/>
  <c r="BO515" i="1"/>
  <c r="BM515" i="1"/>
  <c r="Y515" i="1"/>
  <c r="BO517" i="1"/>
  <c r="BM517" i="1"/>
  <c r="Y517" i="1"/>
  <c r="X210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W546" i="1"/>
  <c r="Y23" i="1"/>
  <c r="BM23" i="1"/>
  <c r="W545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6" i="1"/>
  <c r="BM96" i="1"/>
  <c r="BO96" i="1"/>
  <c r="Y100" i="1"/>
  <c r="BM100" i="1"/>
  <c r="Y106" i="1"/>
  <c r="BM106" i="1"/>
  <c r="BO106" i="1"/>
  <c r="Y110" i="1"/>
  <c r="BM110" i="1"/>
  <c r="Y114" i="1"/>
  <c r="BM114" i="1"/>
  <c r="Y118" i="1"/>
  <c r="BM118" i="1"/>
  <c r="X130" i="1"/>
  <c r="Y126" i="1"/>
  <c r="BM126" i="1"/>
  <c r="Y135" i="1"/>
  <c r="BM135" i="1"/>
  <c r="Y145" i="1"/>
  <c r="BM145" i="1"/>
  <c r="Y154" i="1"/>
  <c r="BM154" i="1"/>
  <c r="Y158" i="1"/>
  <c r="BM158" i="1"/>
  <c r="Y175" i="1"/>
  <c r="BM175" i="1"/>
  <c r="Y181" i="1"/>
  <c r="BM181" i="1"/>
  <c r="Y191" i="1"/>
  <c r="BM191" i="1"/>
  <c r="Y204" i="1"/>
  <c r="BM204" i="1"/>
  <c r="BO204" i="1"/>
  <c r="Y217" i="1"/>
  <c r="BM217" i="1"/>
  <c r="Y223" i="1"/>
  <c r="BM223" i="1"/>
  <c r="Y232" i="1"/>
  <c r="BM232" i="1"/>
  <c r="Y239" i="1"/>
  <c r="BM239" i="1"/>
  <c r="Y243" i="1"/>
  <c r="BM243" i="1"/>
  <c r="Y247" i="1"/>
  <c r="BM247" i="1"/>
  <c r="Y251" i="1"/>
  <c r="BM251" i="1"/>
  <c r="X259" i="1"/>
  <c r="Y257" i="1"/>
  <c r="BM257" i="1"/>
  <c r="Y265" i="1"/>
  <c r="BM265" i="1"/>
  <c r="Y268" i="1"/>
  <c r="BM268" i="1"/>
  <c r="Y274" i="1"/>
  <c r="BM274" i="1"/>
  <c r="Y282" i="1"/>
  <c r="BM282" i="1"/>
  <c r="X290" i="1"/>
  <c r="Y288" i="1"/>
  <c r="BM288" i="1"/>
  <c r="X289" i="1"/>
  <c r="Y293" i="1"/>
  <c r="BM293" i="1"/>
  <c r="Y297" i="1"/>
  <c r="BM297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X493" i="1"/>
  <c r="BO523" i="1"/>
  <c r="BM523" i="1"/>
  <c r="Y523" i="1"/>
  <c r="BO525" i="1"/>
  <c r="BM525" i="1"/>
  <c r="Y525" i="1"/>
  <c r="BO527" i="1"/>
  <c r="BM527" i="1"/>
  <c r="Y527" i="1"/>
  <c r="X369" i="1"/>
  <c r="H9" i="1"/>
  <c r="A10" i="1"/>
  <c r="X24" i="1"/>
  <c r="X34" i="1"/>
  <c r="X54" i="1"/>
  <c r="X62" i="1"/>
  <c r="X87" i="1"/>
  <c r="X93" i="1"/>
  <c r="X103" i="1"/>
  <c r="X121" i="1"/>
  <c r="X131" i="1"/>
  <c r="X140" i="1"/>
  <c r="X148" i="1"/>
  <c r="H555" i="1"/>
  <c r="X160" i="1"/>
  <c r="BO157" i="1"/>
  <c r="BM157" i="1"/>
  <c r="Y157" i="1"/>
  <c r="BO170" i="1"/>
  <c r="BM170" i="1"/>
  <c r="Y170" i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X346" i="1"/>
  <c r="BO349" i="1"/>
  <c r="BM349" i="1"/>
  <c r="Y349" i="1"/>
  <c r="BO374" i="1"/>
  <c r="BM374" i="1"/>
  <c r="Y374" i="1"/>
  <c r="F9" i="1"/>
  <c r="J9" i="1"/>
  <c r="Y22" i="1"/>
  <c r="Y24" i="1" s="1"/>
  <c r="BM22" i="1"/>
  <c r="BO22" i="1"/>
  <c r="W549" i="1"/>
  <c r="X25" i="1"/>
  <c r="Y28" i="1"/>
  <c r="BM28" i="1"/>
  <c r="Y30" i="1"/>
  <c r="BM30" i="1"/>
  <c r="Y32" i="1"/>
  <c r="BM32" i="1"/>
  <c r="C555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X161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X225" i="1"/>
  <c r="BO231" i="1"/>
  <c r="BM231" i="1"/>
  <c r="Y231" i="1"/>
  <c r="X235" i="1"/>
  <c r="BO240" i="1"/>
  <c r="BM240" i="1"/>
  <c r="Y240" i="1"/>
  <c r="BO244" i="1"/>
  <c r="BM244" i="1"/>
  <c r="Y244" i="1"/>
  <c r="BO248" i="1"/>
  <c r="BM248" i="1"/>
  <c r="Y248" i="1"/>
  <c r="X252" i="1"/>
  <c r="BO256" i="1"/>
  <c r="BM256" i="1"/>
  <c r="Y256" i="1"/>
  <c r="BO264" i="1"/>
  <c r="BM264" i="1"/>
  <c r="Y264" i="1"/>
  <c r="X271" i="1"/>
  <c r="BO275" i="1"/>
  <c r="BM275" i="1"/>
  <c r="Y275" i="1"/>
  <c r="X277" i="1"/>
  <c r="BO294" i="1"/>
  <c r="BM294" i="1"/>
  <c r="Y294" i="1"/>
  <c r="X300" i="1"/>
  <c r="BO298" i="1"/>
  <c r="BM298" i="1"/>
  <c r="Y298" i="1"/>
  <c r="BO362" i="1"/>
  <c r="BM362" i="1"/>
  <c r="Y362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Y289" i="1" s="1"/>
  <c r="O555" i="1"/>
  <c r="BO296" i="1"/>
  <c r="BM296" i="1"/>
  <c r="Y296" i="1"/>
  <c r="BO304" i="1"/>
  <c r="BM304" i="1"/>
  <c r="Y304" i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277" i="1" l="1"/>
  <c r="Y171" i="1"/>
  <c r="W548" i="1"/>
  <c r="Y364" i="1"/>
  <c r="Y425" i="1"/>
  <c r="Y387" i="1"/>
  <c r="Y376" i="1"/>
  <c r="Y351" i="1"/>
  <c r="Y316" i="1"/>
  <c r="Y300" i="1"/>
  <c r="Y283" i="1"/>
  <c r="Y259" i="1"/>
  <c r="Y210" i="1"/>
  <c r="Y493" i="1"/>
  <c r="Y519" i="1"/>
  <c r="Y252" i="1"/>
  <c r="Y120" i="1"/>
  <c r="Y103" i="1"/>
  <c r="Y345" i="1"/>
  <c r="Y201" i="1"/>
  <c r="Y487" i="1"/>
  <c r="Y478" i="1"/>
  <c r="Y473" i="1"/>
  <c r="Y435" i="1"/>
  <c r="Y528" i="1"/>
  <c r="Y409" i="1"/>
  <c r="Y305" i="1"/>
  <c r="Y220" i="1"/>
  <c r="Y160" i="1"/>
  <c r="Y147" i="1"/>
  <c r="Y139" i="1"/>
  <c r="Y93" i="1"/>
  <c r="Y86" i="1"/>
  <c r="Y61" i="1"/>
  <c r="Y34" i="1"/>
  <c r="Y338" i="1"/>
  <c r="Y225" i="1"/>
  <c r="Y536" i="1"/>
  <c r="Y419" i="1"/>
  <c r="Y403" i="1"/>
  <c r="Y130" i="1"/>
  <c r="X545" i="1"/>
  <c r="X547" i="1"/>
  <c r="Y178" i="1"/>
  <c r="Y511" i="1"/>
  <c r="Y451" i="1"/>
  <c r="X546" i="1"/>
  <c r="X548" i="1" s="1"/>
  <c r="Y271" i="1"/>
  <c r="Y235" i="1"/>
  <c r="X549" i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<sst xmlns="http://schemas.openxmlformats.org/spreadsheetml/2006/main" count="2380" uniqueCount="790">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</sst>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topLeftCell="A338" zoomScaleNormal="100" zoomScaleSheetLayoutView="100" workbookViewId="0">
      <selection activeCell="AA549" sqref="AA549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17" t="s">
        <v>0</v>
      </c>
      <c r="E1" s="453"/>
      <c r="F1" s="453"/>
      <c r="G1" s="12" t="s">
        <v>1</v>
      </c>
      <c r="H1" s="517" t="s">
        <v>2</v>
      </c>
      <c r="I1" s="453"/>
      <c r="J1" s="453"/>
      <c r="K1" s="453"/>
      <c r="L1" s="453"/>
      <c r="M1" s="453"/>
      <c r="N1" s="453"/>
      <c r="O1" s="453"/>
      <c r="P1" s="453"/>
      <c r="Q1" s="771" t="s">
        <v>3</v>
      </c>
      <c r="R1" s="453"/>
      <c r="S1" s="45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455" t="s">
        <v>8</v>
      </c>
      <c r="B5" s="456"/>
      <c r="C5" s="457"/>
      <c r="D5" s="427"/>
      <c r="E5" s="429"/>
      <c r="F5" s="725" t="s">
        <v>9</v>
      </c>
      <c r="G5" s="457"/>
      <c r="H5" s="427" t="s">
        <v>789</v>
      </c>
      <c r="I5" s="428"/>
      <c r="J5" s="428"/>
      <c r="K5" s="428"/>
      <c r="L5" s="429"/>
      <c r="M5" s="58"/>
      <c r="O5" s="24" t="s">
        <v>10</v>
      </c>
      <c r="P5" s="763">
        <v>45451</v>
      </c>
      <c r="Q5" s="557"/>
      <c r="S5" s="620" t="s">
        <v>11</v>
      </c>
      <c r="T5" s="414"/>
      <c r="U5" s="562" t="s">
        <v>12</v>
      </c>
      <c r="V5" s="557"/>
      <c r="AA5" s="51"/>
      <c r="AB5" s="51"/>
      <c r="AC5" s="51"/>
    </row>
    <row r="6" spans="1:30" s="373" customFormat="1" ht="24" customHeight="1" x14ac:dyDescent="0.2">
      <c r="A6" s="455" t="s">
        <v>13</v>
      </c>
      <c r="B6" s="456"/>
      <c r="C6" s="457"/>
      <c r="D6" s="693" t="s">
        <v>761</v>
      </c>
      <c r="E6" s="694"/>
      <c r="F6" s="694"/>
      <c r="G6" s="694"/>
      <c r="H6" s="694"/>
      <c r="I6" s="694"/>
      <c r="J6" s="694"/>
      <c r="K6" s="694"/>
      <c r="L6" s="557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13" t="s">
        <v>16</v>
      </c>
      <c r="T6" s="414"/>
      <c r="U6" s="687" t="s">
        <v>17</v>
      </c>
      <c r="V6" s="450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415" t="str">
        <f>IFERROR(VLOOKUP(DeliveryAddress,Table,3,0),1)</f>
        <v>3</v>
      </c>
      <c r="E7" s="416"/>
      <c r="F7" s="416"/>
      <c r="G7" s="416"/>
      <c r="H7" s="416"/>
      <c r="I7" s="416"/>
      <c r="J7" s="416"/>
      <c r="K7" s="416"/>
      <c r="L7" s="417"/>
      <c r="M7" s="60"/>
      <c r="O7" s="24"/>
      <c r="P7" s="42"/>
      <c r="Q7" s="42"/>
      <c r="S7" s="391"/>
      <c r="T7" s="414"/>
      <c r="U7" s="688"/>
      <c r="V7" s="689"/>
      <c r="AA7" s="51"/>
      <c r="AB7" s="51"/>
      <c r="AC7" s="51"/>
    </row>
    <row r="8" spans="1:30" s="373" customFormat="1" ht="25.5" customHeight="1" x14ac:dyDescent="0.2">
      <c r="A8" s="776" t="s">
        <v>18</v>
      </c>
      <c r="B8" s="410"/>
      <c r="C8" s="411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458">
        <v>0.5</v>
      </c>
      <c r="Q8" s="417"/>
      <c r="S8" s="391"/>
      <c r="T8" s="414"/>
      <c r="U8" s="688"/>
      <c r="V8" s="689"/>
      <c r="AA8" s="51"/>
      <c r="AB8" s="51"/>
      <c r="AC8" s="51"/>
    </row>
    <row r="9" spans="1:30" s="373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64"/>
      <c r="E9" s="56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371"/>
      <c r="O9" s="26" t="s">
        <v>20</v>
      </c>
      <c r="P9" s="549"/>
      <c r="Q9" s="421"/>
      <c r="S9" s="391"/>
      <c r="T9" s="414"/>
      <c r="U9" s="690"/>
      <c r="V9" s="691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64"/>
      <c r="E10" s="56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6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30"/>
      <c r="Q10" s="63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6"/>
      <c r="Q11" s="557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9" t="s">
        <v>28</v>
      </c>
      <c r="B12" s="456"/>
      <c r="C12" s="456"/>
      <c r="D12" s="456"/>
      <c r="E12" s="456"/>
      <c r="F12" s="456"/>
      <c r="G12" s="456"/>
      <c r="H12" s="456"/>
      <c r="I12" s="456"/>
      <c r="J12" s="456"/>
      <c r="K12" s="456"/>
      <c r="L12" s="457"/>
      <c r="M12" s="62"/>
      <c r="O12" s="24" t="s">
        <v>29</v>
      </c>
      <c r="P12" s="458"/>
      <c r="Q12" s="417"/>
      <c r="R12" s="23"/>
      <c r="T12" s="24"/>
      <c r="U12" s="453"/>
      <c r="V12" s="391"/>
      <c r="AA12" s="51"/>
      <c r="AB12" s="51"/>
      <c r="AC12" s="51"/>
    </row>
    <row r="13" spans="1:30" s="373" customFormat="1" ht="23.25" customHeight="1" x14ac:dyDescent="0.2">
      <c r="A13" s="719" t="s">
        <v>30</v>
      </c>
      <c r="B13" s="456"/>
      <c r="C13" s="456"/>
      <c r="D13" s="456"/>
      <c r="E13" s="456"/>
      <c r="F13" s="456"/>
      <c r="G13" s="456"/>
      <c r="H13" s="456"/>
      <c r="I13" s="456"/>
      <c r="J13" s="456"/>
      <c r="K13" s="456"/>
      <c r="L13" s="457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9" t="s">
        <v>32</v>
      </c>
      <c r="B14" s="456"/>
      <c r="C14" s="456"/>
      <c r="D14" s="456"/>
      <c r="E14" s="456"/>
      <c r="F14" s="456"/>
      <c r="G14" s="456"/>
      <c r="H14" s="456"/>
      <c r="I14" s="456"/>
      <c r="J14" s="456"/>
      <c r="K14" s="456"/>
      <c r="L14" s="457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4" t="s">
        <v>33</v>
      </c>
      <c r="B15" s="456"/>
      <c r="C15" s="456"/>
      <c r="D15" s="456"/>
      <c r="E15" s="456"/>
      <c r="F15" s="456"/>
      <c r="G15" s="456"/>
      <c r="H15" s="456"/>
      <c r="I15" s="456"/>
      <c r="J15" s="456"/>
      <c r="K15" s="456"/>
      <c r="L15" s="457"/>
      <c r="M15" s="63"/>
      <c r="O15" s="452" t="s">
        <v>34</v>
      </c>
      <c r="P15" s="453"/>
      <c r="Q15" s="453"/>
      <c r="R15" s="453"/>
      <c r="S15" s="45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4"/>
      <c r="P16" s="454"/>
      <c r="Q16" s="454"/>
      <c r="R16" s="454"/>
      <c r="S16" s="45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8" t="s">
        <v>35</v>
      </c>
      <c r="B17" s="438" t="s">
        <v>36</v>
      </c>
      <c r="C17" s="563" t="s">
        <v>37</v>
      </c>
      <c r="D17" s="438" t="s">
        <v>38</v>
      </c>
      <c r="E17" s="482"/>
      <c r="F17" s="438" t="s">
        <v>39</v>
      </c>
      <c r="G17" s="438" t="s">
        <v>40</v>
      </c>
      <c r="H17" s="438" t="s">
        <v>41</v>
      </c>
      <c r="I17" s="438" t="s">
        <v>42</v>
      </c>
      <c r="J17" s="438" t="s">
        <v>43</v>
      </c>
      <c r="K17" s="438" t="s">
        <v>44</v>
      </c>
      <c r="L17" s="438" t="s">
        <v>45</v>
      </c>
      <c r="M17" s="438" t="s">
        <v>46</v>
      </c>
      <c r="N17" s="438" t="s">
        <v>47</v>
      </c>
      <c r="O17" s="438" t="s">
        <v>48</v>
      </c>
      <c r="P17" s="481"/>
      <c r="Q17" s="481"/>
      <c r="R17" s="481"/>
      <c r="S17" s="482"/>
      <c r="T17" s="751" t="s">
        <v>49</v>
      </c>
      <c r="U17" s="457"/>
      <c r="V17" s="438" t="s">
        <v>50</v>
      </c>
      <c r="W17" s="438" t="s">
        <v>51</v>
      </c>
      <c r="X17" s="760" t="s">
        <v>52</v>
      </c>
      <c r="Y17" s="438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7"/>
      <c r="BB17" s="750" t="s">
        <v>57</v>
      </c>
    </row>
    <row r="18" spans="1:67" ht="14.25" customHeight="1" x14ac:dyDescent="0.2">
      <c r="A18" s="439"/>
      <c r="B18" s="439"/>
      <c r="C18" s="439"/>
      <c r="D18" s="483"/>
      <c r="E18" s="485"/>
      <c r="F18" s="439"/>
      <c r="G18" s="439"/>
      <c r="H18" s="439"/>
      <c r="I18" s="439"/>
      <c r="J18" s="439"/>
      <c r="K18" s="439"/>
      <c r="L18" s="439"/>
      <c r="M18" s="439"/>
      <c r="N18" s="439"/>
      <c r="O18" s="483"/>
      <c r="P18" s="484"/>
      <c r="Q18" s="484"/>
      <c r="R18" s="484"/>
      <c r="S18" s="485"/>
      <c r="T18" s="374" t="s">
        <v>58</v>
      </c>
      <c r="U18" s="374" t="s">
        <v>59</v>
      </c>
      <c r="V18" s="439"/>
      <c r="W18" s="439"/>
      <c r="X18" s="761"/>
      <c r="Y18" s="439"/>
      <c r="Z18" s="650"/>
      <c r="AA18" s="650"/>
      <c r="AB18" s="499"/>
      <c r="AC18" s="500"/>
      <c r="AD18" s="501"/>
      <c r="AE18" s="508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60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60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hidden="1" customHeight="1" x14ac:dyDescent="0.25">
      <c r="A55" s="460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hidden="1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hidden="1" customHeight="1" x14ac:dyDescent="0.25">
      <c r="A63" s="460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5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idden="1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83"/>
      <c r="AA86" s="383"/>
    </row>
    <row r="87" spans="1:67" hidden="1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0</v>
      </c>
      <c r="X87" s="382">
        <f>IFERROR(SUM(X65:X85),"0")</f>
        <v>0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hidden="1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5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120</v>
      </c>
      <c r="X108" s="381">
        <f t="shared" si="18"/>
        <v>126</v>
      </c>
      <c r="Y108" s="36">
        <f>IFERROR(IF(X108=0,"",ROUNDUP(X108/H108,0)*0.02175),"")</f>
        <v>0.32624999999999998</v>
      </c>
      <c r="Z108" s="56"/>
      <c r="AA108" s="57"/>
      <c r="AE108" s="64"/>
      <c r="BB108" s="117" t="s">
        <v>1</v>
      </c>
      <c r="BL108" s="64">
        <f t="shared" si="19"/>
        <v>128.05714285714285</v>
      </c>
      <c r="BM108" s="64">
        <f t="shared" si="20"/>
        <v>134.45999999999998</v>
      </c>
      <c r="BN108" s="64">
        <f t="shared" si="21"/>
        <v>0.25510204081632648</v>
      </c>
      <c r="BO108" s="64">
        <f t="shared" si="22"/>
        <v>0.26785714285714285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4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5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14.285714285714285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15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0.32624999999999998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120</v>
      </c>
      <c r="X121" s="382">
        <f>IFERROR(SUM(X106:X119),"0")</f>
        <v>126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60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200</v>
      </c>
      <c r="X135" s="381">
        <f>IFERROR(IF(W135="",0,CEILING((W135/$H135),1)*$H135),"")</f>
        <v>201.60000000000002</v>
      </c>
      <c r="Y135" s="36">
        <f>IFERROR(IF(X135=0,"",ROUNDUP(X135/H135,0)*0.02175),"")</f>
        <v>0.52200000000000002</v>
      </c>
      <c r="Z135" s="56"/>
      <c r="AA135" s="57"/>
      <c r="AE135" s="64"/>
      <c r="BB135" s="137" t="s">
        <v>1</v>
      </c>
      <c r="BL135" s="64">
        <f>IFERROR(W135*I135/H135,"0")</f>
        <v>213.28571428571431</v>
      </c>
      <c r="BM135" s="64">
        <f>IFERROR(X135*I135/H135,"0")</f>
        <v>214.99200000000002</v>
      </c>
      <c r="BN135" s="64">
        <f>IFERROR(1/J135*(W135/H135),"0")</f>
        <v>0.42517006802721086</v>
      </c>
      <c r="BO135" s="64">
        <f>IFERROR(1/J135*(X135/H135),"0")</f>
        <v>0.42857142857142855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23.80952380952381</v>
      </c>
      <c r="X139" s="382">
        <f>IFERROR(X134/H134,"0")+IFERROR(X135/H135,"0")+IFERROR(X136/H136,"0")+IFERROR(X137/H137,"0")+IFERROR(X138/H138,"0")</f>
        <v>24</v>
      </c>
      <c r="Y139" s="382">
        <f>IFERROR(IF(Y134="",0,Y134),"0")+IFERROR(IF(Y135="",0,Y135),"0")+IFERROR(IF(Y136="",0,Y136),"0")+IFERROR(IF(Y137="",0,Y137),"0")+IFERROR(IF(Y138="",0,Y138),"0")</f>
        <v>0.52200000000000002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200</v>
      </c>
      <c r="X140" s="382">
        <f>IFERROR(SUM(X134:X138),"0")</f>
        <v>201.60000000000002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60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60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30</v>
      </c>
      <c r="X152" s="381">
        <f t="shared" si="29"/>
        <v>33.6</v>
      </c>
      <c r="Y152" s="36">
        <f>IFERROR(IF(X152=0,"",ROUNDUP(X152/H152,0)*0.00753),"")</f>
        <v>6.0240000000000002E-2</v>
      </c>
      <c r="Z152" s="56"/>
      <c r="AA152" s="57"/>
      <c r="AE152" s="64"/>
      <c r="BB152" s="145" t="s">
        <v>1</v>
      </c>
      <c r="BL152" s="64">
        <f t="shared" si="30"/>
        <v>31.857142857142858</v>
      </c>
      <c r="BM152" s="64">
        <f t="shared" si="31"/>
        <v>35.68</v>
      </c>
      <c r="BN152" s="64">
        <f t="shared" si="32"/>
        <v>4.5787545787545784E-2</v>
      </c>
      <c r="BO152" s="64">
        <f t="shared" si="33"/>
        <v>5.128205128205128E-2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40</v>
      </c>
      <c r="X153" s="381">
        <f t="shared" si="29"/>
        <v>42</v>
      </c>
      <c r="Y153" s="36">
        <f>IFERROR(IF(X153=0,"",ROUNDUP(X153/H153,0)*0.00753),"")</f>
        <v>7.5300000000000006E-2</v>
      </c>
      <c r="Z153" s="56"/>
      <c r="AA153" s="57"/>
      <c r="AE153" s="64"/>
      <c r="BB153" s="146" t="s">
        <v>1</v>
      </c>
      <c r="BL153" s="64">
        <f t="shared" si="30"/>
        <v>41.904761904761905</v>
      </c>
      <c r="BM153" s="64">
        <f t="shared" si="31"/>
        <v>44</v>
      </c>
      <c r="BN153" s="64">
        <f t="shared" si="32"/>
        <v>6.1050061050061048E-2</v>
      </c>
      <c r="BO153" s="64">
        <f t="shared" si="33"/>
        <v>6.4102564102564097E-2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16.666666666666664</v>
      </c>
      <c r="X160" s="382">
        <f>IFERROR(X151/H151,"0")+IFERROR(X152/H152,"0")+IFERROR(X153/H153,"0")+IFERROR(X154/H154,"0")+IFERROR(X155/H155,"0")+IFERROR(X156/H156,"0")+IFERROR(X157/H157,"0")+IFERROR(X158/H158,"0")+IFERROR(X159/H159,"0")</f>
        <v>18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0.13553999999999999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70</v>
      </c>
      <c r="X161" s="382">
        <f>IFERROR(SUM(X151:X159),"0")</f>
        <v>75.599999999999994</v>
      </c>
      <c r="Y161" s="37"/>
      <c r="Z161" s="383"/>
      <c r="AA161" s="383"/>
    </row>
    <row r="162" spans="1:67" ht="16.5" hidden="1" customHeight="1" x14ac:dyDescent="0.25">
      <c r="A162" s="460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400</v>
      </c>
      <c r="X174" s="381">
        <f>IFERROR(IF(W174="",0,CEILING((W174/$H174),1)*$H174),"")</f>
        <v>405</v>
      </c>
      <c r="Y174" s="36">
        <f>IFERROR(IF(X174=0,"",ROUNDUP(X174/H174,0)*0.00937),"")</f>
        <v>0.70274999999999999</v>
      </c>
      <c r="Z174" s="56"/>
      <c r="AA174" s="57"/>
      <c r="AE174" s="64"/>
      <c r="BB174" s="157" t="s">
        <v>1</v>
      </c>
      <c r="BL174" s="64">
        <f>IFERROR(W174*I174/H174,"0")</f>
        <v>415.55555555555554</v>
      </c>
      <c r="BM174" s="64">
        <f>IFERROR(X174*I174/H174,"0")</f>
        <v>420.75</v>
      </c>
      <c r="BN174" s="64">
        <f>IFERROR(1/J174*(W174/H174),"0")</f>
        <v>0.61728395061728392</v>
      </c>
      <c r="BO174" s="64">
        <f>IFERROR(1/J174*(X174/H174),"0")</f>
        <v>0.625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120</v>
      </c>
      <c r="X175" s="381">
        <f>IFERROR(IF(W175="",0,CEILING((W175/$H175),1)*$H175),"")</f>
        <v>124.2</v>
      </c>
      <c r="Y175" s="36">
        <f>IFERROR(IF(X175=0,"",ROUNDUP(X175/H175,0)*0.00937),"")</f>
        <v>0.21551000000000001</v>
      </c>
      <c r="Z175" s="56"/>
      <c r="AA175" s="57"/>
      <c r="AE175" s="64"/>
      <c r="BB175" s="158" t="s">
        <v>1</v>
      </c>
      <c r="BL175" s="64">
        <f>IFERROR(W175*I175/H175,"0")</f>
        <v>124.66666666666667</v>
      </c>
      <c r="BM175" s="64">
        <f>IFERROR(X175*I175/H175,"0")</f>
        <v>129.03</v>
      </c>
      <c r="BN175" s="64">
        <f>IFERROR(1/J175*(W175/H175),"0")</f>
        <v>0.18518518518518517</v>
      </c>
      <c r="BO175" s="64">
        <f>IFERROR(1/J175*(X175/H175),"0")</f>
        <v>0.19166666666666665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120</v>
      </c>
      <c r="X176" s="381">
        <f>IFERROR(IF(W176="",0,CEILING((W176/$H176),1)*$H176),"")</f>
        <v>124.2</v>
      </c>
      <c r="Y176" s="36">
        <f>IFERROR(IF(X176=0,"",ROUNDUP(X176/H176,0)*0.00937),"")</f>
        <v>0.21551000000000001</v>
      </c>
      <c r="Z176" s="56"/>
      <c r="AA176" s="57"/>
      <c r="AE176" s="64"/>
      <c r="BB176" s="159" t="s">
        <v>1</v>
      </c>
      <c r="BL176" s="64">
        <f>IFERROR(W176*I176/H176,"0")</f>
        <v>124.66666666666667</v>
      </c>
      <c r="BM176" s="64">
        <f>IFERROR(X176*I176/H176,"0")</f>
        <v>129.03</v>
      </c>
      <c r="BN176" s="64">
        <f>IFERROR(1/J176*(W176/H176),"0")</f>
        <v>0.18518518518518517</v>
      </c>
      <c r="BO176" s="64">
        <f>IFERROR(1/J176*(X176/H176),"0")</f>
        <v>0.19166666666666665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120</v>
      </c>
      <c r="X177" s="381">
        <f>IFERROR(IF(W177="",0,CEILING((W177/$H177),1)*$H177),"")</f>
        <v>124.2</v>
      </c>
      <c r="Y177" s="36">
        <f>IFERROR(IF(X177=0,"",ROUNDUP(X177/H177,0)*0.00937),"")</f>
        <v>0.21551000000000001</v>
      </c>
      <c r="Z177" s="56"/>
      <c r="AA177" s="57"/>
      <c r="AE177" s="64"/>
      <c r="BB177" s="160" t="s">
        <v>1</v>
      </c>
      <c r="BL177" s="64">
        <f>IFERROR(W177*I177/H177,"0")</f>
        <v>124.66666666666667</v>
      </c>
      <c r="BM177" s="64">
        <f>IFERROR(X177*I177/H177,"0")</f>
        <v>129.03</v>
      </c>
      <c r="BN177" s="64">
        <f>IFERROR(1/J177*(W177/H177),"0")</f>
        <v>0.18518518518518517</v>
      </c>
      <c r="BO177" s="64">
        <f>IFERROR(1/J177*(X177/H177),"0")</f>
        <v>0.19166666666666665</v>
      </c>
    </row>
    <row r="178" spans="1:67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140.74074074074076</v>
      </c>
      <c r="X178" s="382">
        <f>IFERROR(X174/H174,"0")+IFERROR(X175/H175,"0")+IFERROR(X176/H176,"0")+IFERROR(X177/H177,"0")</f>
        <v>144</v>
      </c>
      <c r="Y178" s="382">
        <f>IFERROR(IF(Y174="",0,Y174),"0")+IFERROR(IF(Y175="",0,Y175),"0")+IFERROR(IF(Y176="",0,Y176),"0")+IFERROR(IF(Y177="",0,Y177),"0")</f>
        <v>1.34928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760</v>
      </c>
      <c r="X179" s="382">
        <f>IFERROR(SUM(X174:X177),"0")</f>
        <v>777.60000000000014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120</v>
      </c>
      <c r="X182" s="381">
        <f t="shared" si="34"/>
        <v>121.5</v>
      </c>
      <c r="Y182" s="36">
        <f>IFERROR(IF(X182=0,"",ROUNDUP(X182/H182,0)*0.02175),"")</f>
        <v>0.32624999999999998</v>
      </c>
      <c r="Z182" s="56"/>
      <c r="AA182" s="57"/>
      <c r="AE182" s="64"/>
      <c r="BB182" s="162" t="s">
        <v>1</v>
      </c>
      <c r="BL182" s="64">
        <f t="shared" si="35"/>
        <v>128.35555555555558</v>
      </c>
      <c r="BM182" s="64">
        <f t="shared" si="36"/>
        <v>129.96</v>
      </c>
      <c r="BN182" s="64">
        <f t="shared" si="37"/>
        <v>0.26455026455026454</v>
      </c>
      <c r="BO182" s="64">
        <f t="shared" si="38"/>
        <v>0.26785714285714285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270</v>
      </c>
      <c r="X184" s="381">
        <f t="shared" si="34"/>
        <v>273</v>
      </c>
      <c r="Y184" s="36">
        <f>IFERROR(IF(X184=0,"",ROUNDUP(X184/H184,0)*0.02175),"")</f>
        <v>0.76124999999999998</v>
      </c>
      <c r="Z184" s="56"/>
      <c r="AA184" s="57"/>
      <c r="AE184" s="64"/>
      <c r="BB184" s="164" t="s">
        <v>1</v>
      </c>
      <c r="BL184" s="64">
        <f t="shared" si="35"/>
        <v>289.52307692307693</v>
      </c>
      <c r="BM184" s="64">
        <f t="shared" si="36"/>
        <v>292.74000000000007</v>
      </c>
      <c r="BN184" s="64">
        <f t="shared" si="37"/>
        <v>0.61813186813186805</v>
      </c>
      <c r="BO184" s="64">
        <f t="shared" si="38"/>
        <v>0.625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0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40</v>
      </c>
      <c r="X187" s="381">
        <f t="shared" si="34"/>
        <v>43.5</v>
      </c>
      <c r="Y187" s="36">
        <f>IFERROR(IF(X187=0,"",ROUNDUP(X187/H187,0)*0.02175),"")</f>
        <v>0.10874999999999999</v>
      </c>
      <c r="Z187" s="56"/>
      <c r="AA187" s="57"/>
      <c r="AE187" s="64"/>
      <c r="BB187" s="167" t="s">
        <v>1</v>
      </c>
      <c r="BL187" s="64">
        <f t="shared" si="35"/>
        <v>42.593103448275862</v>
      </c>
      <c r="BM187" s="64">
        <f t="shared" si="36"/>
        <v>46.32</v>
      </c>
      <c r="BN187" s="64">
        <f t="shared" si="37"/>
        <v>8.2101806239737285E-2</v>
      </c>
      <c r="BO187" s="64">
        <f t="shared" si="38"/>
        <v>8.9285714285714274E-2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78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72</v>
      </c>
      <c r="X189" s="381">
        <f t="shared" si="34"/>
        <v>72</v>
      </c>
      <c r="Y189" s="36">
        <f>IFERROR(IF(X189=0,"",ROUNDUP(X189/H189,0)*0.00753),"")</f>
        <v>0.22590000000000002</v>
      </c>
      <c r="Z189" s="56"/>
      <c r="AA189" s="57"/>
      <c r="AE189" s="64"/>
      <c r="BB189" s="169" t="s">
        <v>1</v>
      </c>
      <c r="BL189" s="64">
        <f t="shared" si="35"/>
        <v>80.160000000000011</v>
      </c>
      <c r="BM189" s="64">
        <f t="shared" si="36"/>
        <v>80.160000000000011</v>
      </c>
      <c r="BN189" s="64">
        <f t="shared" si="37"/>
        <v>0.19230769230769229</v>
      </c>
      <c r="BO189" s="64">
        <f t="shared" si="38"/>
        <v>0.19230769230769229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60</v>
      </c>
      <c r="X191" s="381">
        <f t="shared" si="34"/>
        <v>60</v>
      </c>
      <c r="Y191" s="36">
        <f>IFERROR(IF(X191=0,"",ROUNDUP(X191/H191,0)*0.00753),"")</f>
        <v>0.18825</v>
      </c>
      <c r="Z191" s="56"/>
      <c r="AA191" s="57"/>
      <c r="AE191" s="64"/>
      <c r="BB191" s="171" t="s">
        <v>1</v>
      </c>
      <c r="BL191" s="64">
        <f t="shared" si="35"/>
        <v>65</v>
      </c>
      <c r="BM191" s="64">
        <f t="shared" si="36"/>
        <v>65</v>
      </c>
      <c r="BN191" s="64">
        <f t="shared" si="37"/>
        <v>0.16025641025641024</v>
      </c>
      <c r="BO191" s="64">
        <f t="shared" si="38"/>
        <v>0.16025641025641024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48</v>
      </c>
      <c r="X193" s="381">
        <f t="shared" si="34"/>
        <v>48</v>
      </c>
      <c r="Y193" s="36">
        <f t="shared" ref="Y193:Y200" si="39">IFERROR(IF(X193=0,"",ROUNDUP(X193/H193,0)*0.00753),"")</f>
        <v>0.15060000000000001</v>
      </c>
      <c r="Z193" s="56"/>
      <c r="AA193" s="57"/>
      <c r="AE193" s="64"/>
      <c r="BB193" s="173" t="s">
        <v>1</v>
      </c>
      <c r="BL193" s="64">
        <f t="shared" si="35"/>
        <v>53.800000000000004</v>
      </c>
      <c r="BM193" s="64">
        <f t="shared" si="36"/>
        <v>53.800000000000004</v>
      </c>
      <c r="BN193" s="64">
        <f t="shared" si="37"/>
        <v>0.12820512820512819</v>
      </c>
      <c r="BO193" s="64">
        <f t="shared" si="38"/>
        <v>0.12820512820512819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126</v>
      </c>
      <c r="X194" s="381">
        <f t="shared" si="34"/>
        <v>127.19999999999999</v>
      </c>
      <c r="Y194" s="36">
        <f t="shared" si="39"/>
        <v>0.39909</v>
      </c>
      <c r="Z194" s="56"/>
      <c r="AA194" s="57"/>
      <c r="AE194" s="64"/>
      <c r="BB194" s="174" t="s">
        <v>1</v>
      </c>
      <c r="BL194" s="64">
        <f t="shared" si="35"/>
        <v>140.28000000000003</v>
      </c>
      <c r="BM194" s="64">
        <f t="shared" si="36"/>
        <v>141.61600000000001</v>
      </c>
      <c r="BN194" s="64">
        <f t="shared" si="37"/>
        <v>0.33653846153846151</v>
      </c>
      <c r="BO194" s="64">
        <f t="shared" si="38"/>
        <v>0.33974358974358976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168</v>
      </c>
      <c r="X196" s="381">
        <f t="shared" si="34"/>
        <v>168</v>
      </c>
      <c r="Y196" s="36">
        <f t="shared" si="39"/>
        <v>0.52710000000000001</v>
      </c>
      <c r="Z196" s="56"/>
      <c r="AA196" s="57"/>
      <c r="AE196" s="64"/>
      <c r="BB196" s="176" t="s">
        <v>1</v>
      </c>
      <c r="BL196" s="64">
        <f t="shared" si="35"/>
        <v>187.04000000000002</v>
      </c>
      <c r="BM196" s="64">
        <f t="shared" si="36"/>
        <v>187.04000000000002</v>
      </c>
      <c r="BN196" s="64">
        <f t="shared" si="37"/>
        <v>0.44871794871794868</v>
      </c>
      <c r="BO196" s="64">
        <f t="shared" si="38"/>
        <v>0.44871794871794868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0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48</v>
      </c>
      <c r="X198" s="381">
        <f t="shared" si="34"/>
        <v>48</v>
      </c>
      <c r="Y198" s="36">
        <f t="shared" si="39"/>
        <v>0.15060000000000001</v>
      </c>
      <c r="Z198" s="56"/>
      <c r="AA198" s="57"/>
      <c r="AE198" s="64"/>
      <c r="BB198" s="178" t="s">
        <v>1</v>
      </c>
      <c r="BL198" s="64">
        <f t="shared" si="35"/>
        <v>53.440000000000005</v>
      </c>
      <c r="BM198" s="64">
        <f t="shared" si="36"/>
        <v>53.440000000000005</v>
      </c>
      <c r="BN198" s="64">
        <f t="shared" si="37"/>
        <v>0.12820512820512819</v>
      </c>
      <c r="BO198" s="64">
        <f t="shared" si="38"/>
        <v>0.12820512820512819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144</v>
      </c>
      <c r="X200" s="381">
        <f t="shared" si="34"/>
        <v>144</v>
      </c>
      <c r="Y200" s="36">
        <f t="shared" si="39"/>
        <v>0.45180000000000003</v>
      </c>
      <c r="Z200" s="56"/>
      <c r="AA200" s="57"/>
      <c r="AE200" s="64"/>
      <c r="BB200" s="180" t="s">
        <v>1</v>
      </c>
      <c r="BL200" s="64">
        <f t="shared" si="35"/>
        <v>160.68</v>
      </c>
      <c r="BM200" s="64">
        <f t="shared" si="36"/>
        <v>160.68</v>
      </c>
      <c r="BN200" s="64">
        <f t="shared" si="37"/>
        <v>0.38461538461538458</v>
      </c>
      <c r="BO200" s="64">
        <f t="shared" si="38"/>
        <v>0.38461538461538458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331.52790057962471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333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3.2895899999999996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1096</v>
      </c>
      <c r="X202" s="382">
        <f>IFERROR(SUM(X181:X200),"0")</f>
        <v>1105.2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48</v>
      </c>
      <c r="X208" s="381">
        <f t="shared" si="40"/>
        <v>48</v>
      </c>
      <c r="Y208" s="36">
        <f>IFERROR(IF(X208=0,"",ROUNDUP(X208/H208,0)*0.00753),"")</f>
        <v>0.15060000000000001</v>
      </c>
      <c r="Z208" s="56"/>
      <c r="AA208" s="57"/>
      <c r="AE208" s="64"/>
      <c r="BB208" s="185" t="s">
        <v>1</v>
      </c>
      <c r="BL208" s="64">
        <f t="shared" si="41"/>
        <v>53.440000000000005</v>
      </c>
      <c r="BM208" s="64">
        <f t="shared" si="42"/>
        <v>53.440000000000005</v>
      </c>
      <c r="BN208" s="64">
        <f t="shared" si="43"/>
        <v>0.12820512820512819</v>
      </c>
      <c r="BO208" s="64">
        <f t="shared" si="44"/>
        <v>0.12820512820512819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1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20</v>
      </c>
      <c r="X210" s="382">
        <f>IFERROR(X204/H204,"0")+IFERROR(X205/H205,"0")+IFERROR(X206/H206,"0")+IFERROR(X207/H207,"0")+IFERROR(X208/H208,"0")+IFERROR(X209/H209,"0")</f>
        <v>20</v>
      </c>
      <c r="Y210" s="382">
        <f>IFERROR(IF(Y204="",0,Y204),"0")+IFERROR(IF(Y205="",0,Y205),"0")+IFERROR(IF(Y206="",0,Y206),"0")+IFERROR(IF(Y207="",0,Y207),"0")+IFERROR(IF(Y208="",0,Y208),"0")+IFERROR(IF(Y209="",0,Y209),"0")</f>
        <v>0.15060000000000001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48</v>
      </c>
      <c r="X211" s="382">
        <f>IFERROR(SUM(X204:X209),"0")</f>
        <v>48</v>
      </c>
      <c r="Y211" s="37"/>
      <c r="Z211" s="383"/>
      <c r="AA211" s="383"/>
    </row>
    <row r="212" spans="1:67" ht="16.5" hidden="1" customHeight="1" x14ac:dyDescent="0.25">
      <c r="A212" s="460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60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460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3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180</v>
      </c>
      <c r="X274" s="381">
        <f>IFERROR(IF(W274="",0,CEILING((W274/$H274),1)*$H274),"")</f>
        <v>184.8</v>
      </c>
      <c r="Y274" s="36">
        <f>IFERROR(IF(X274=0,"",ROUNDUP(X274/H274,0)*0.02175),"")</f>
        <v>0.47849999999999998</v>
      </c>
      <c r="Z274" s="56"/>
      <c r="AA274" s="57"/>
      <c r="AE274" s="64"/>
      <c r="BB274" s="227" t="s">
        <v>1</v>
      </c>
      <c r="BL274" s="64">
        <f>IFERROR(W274*I274/H274,"0")</f>
        <v>192.08571428571429</v>
      </c>
      <c r="BM274" s="64">
        <f>IFERROR(X274*I274/H274,"0")</f>
        <v>197.20800000000003</v>
      </c>
      <c r="BN274" s="64">
        <f>IFERROR(1/J274*(W274/H274),"0")</f>
        <v>0.38265306122448972</v>
      </c>
      <c r="BO274" s="64">
        <f>IFERROR(1/J274*(X274/H274),"0")</f>
        <v>0.39285714285714285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30</v>
      </c>
      <c r="X275" s="381">
        <f>IFERROR(IF(W275="",0,CEILING((W275/$H275),1)*$H275),"")</f>
        <v>31.2</v>
      </c>
      <c r="Y275" s="36">
        <f>IFERROR(IF(X275=0,"",ROUNDUP(X275/H275,0)*0.02175),"")</f>
        <v>8.6999999999999994E-2</v>
      </c>
      <c r="Z275" s="56"/>
      <c r="AA275" s="57"/>
      <c r="AE275" s="64"/>
      <c r="BB275" s="228" t="s">
        <v>1</v>
      </c>
      <c r="BL275" s="64">
        <f>IFERROR(W275*I275/H275,"0")</f>
        <v>32.169230769230772</v>
      </c>
      <c r="BM275" s="64">
        <f>IFERROR(X275*I275/H275,"0")</f>
        <v>33.456000000000003</v>
      </c>
      <c r="BN275" s="64">
        <f>IFERROR(1/J275*(W275/H275),"0")</f>
        <v>6.8681318681318673E-2</v>
      </c>
      <c r="BO275" s="64">
        <f>IFERROR(1/J275*(X275/H275),"0")</f>
        <v>7.1428571428571425E-2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25.274725274725274</v>
      </c>
      <c r="X277" s="382">
        <f>IFERROR(X274/H274,"0")+IFERROR(X275/H275,"0")+IFERROR(X276/H276,"0")</f>
        <v>26</v>
      </c>
      <c r="Y277" s="382">
        <f>IFERROR(IF(Y274="",0,Y274),"0")+IFERROR(IF(Y275="",0,Y275),"0")+IFERROR(IF(Y276="",0,Y276),"0")</f>
        <v>0.5655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210</v>
      </c>
      <c r="X278" s="382">
        <f>IFERROR(SUM(X274:X276),"0")</f>
        <v>216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6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60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60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12.6</v>
      </c>
      <c r="X314" s="381">
        <f>IFERROR(IF(W314="",0,CEILING((W314/$H314),1)*$H314),"")</f>
        <v>12.600000000000001</v>
      </c>
      <c r="Y314" s="36">
        <f>IFERROR(IF(X314=0,"",ROUNDUP(X314/H314,0)*0.00753),"")</f>
        <v>4.5179999999999998E-2</v>
      </c>
      <c r="Z314" s="56"/>
      <c r="AA314" s="57"/>
      <c r="AE314" s="64"/>
      <c r="BB314" s="247" t="s">
        <v>1</v>
      </c>
      <c r="BL314" s="64">
        <f>IFERROR(W314*I314/H314,"0")</f>
        <v>14.231999999999998</v>
      </c>
      <c r="BM314" s="64">
        <f>IFERROR(X314*I314/H314,"0")</f>
        <v>14.232000000000001</v>
      </c>
      <c r="BN314" s="64">
        <f>IFERROR(1/J314*(W314/H314),"0")</f>
        <v>3.8461538461538464E-2</v>
      </c>
      <c r="BO314" s="64">
        <f>IFERROR(1/J314*(X314/H314),"0")</f>
        <v>3.8461538461538464E-2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12.6</v>
      </c>
      <c r="X315" s="381">
        <f>IFERROR(IF(W315="",0,CEILING((W315/$H315),1)*$H315),"")</f>
        <v>12.600000000000001</v>
      </c>
      <c r="Y315" s="36">
        <f>IFERROR(IF(X315=0,"",ROUNDUP(X315/H315,0)*0.00753),"")</f>
        <v>4.5179999999999998E-2</v>
      </c>
      <c r="Z315" s="56"/>
      <c r="AA315" s="57"/>
      <c r="AE315" s="64"/>
      <c r="BB315" s="248" t="s">
        <v>1</v>
      </c>
      <c r="BL315" s="64">
        <f>IFERROR(W315*I315/H315,"0")</f>
        <v>14.159999999999998</v>
      </c>
      <c r="BM315" s="64">
        <f>IFERROR(X315*I315/H315,"0")</f>
        <v>14.16</v>
      </c>
      <c r="BN315" s="64">
        <f>IFERROR(1/J315*(W315/H315),"0")</f>
        <v>3.8461538461538464E-2</v>
      </c>
      <c r="BO315" s="64">
        <f>IFERROR(1/J315*(X315/H315),"0")</f>
        <v>3.8461538461538464E-2</v>
      </c>
    </row>
    <row r="316" spans="1:67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12</v>
      </c>
      <c r="X316" s="382">
        <f>IFERROR(X313/H313,"0")+IFERROR(X314/H314,"0")+IFERROR(X315/H315,"0")</f>
        <v>12</v>
      </c>
      <c r="Y316" s="382">
        <f>IFERROR(IF(Y313="",0,Y313),"0")+IFERROR(IF(Y314="",0,Y314),"0")+IFERROR(IF(Y315="",0,Y315),"0")</f>
        <v>9.0359999999999996E-2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25.2</v>
      </c>
      <c r="X317" s="382">
        <f>IFERROR(SUM(X313:X315),"0")</f>
        <v>25.200000000000003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60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800</v>
      </c>
      <c r="X330" s="381">
        <f t="shared" si="71"/>
        <v>810</v>
      </c>
      <c r="Y330" s="36">
        <f>IFERROR(IF(X330=0,"",ROUNDUP(X330/H330,0)*0.02175),"")</f>
        <v>1.1744999999999999</v>
      </c>
      <c r="Z330" s="56"/>
      <c r="AA330" s="57"/>
      <c r="AE330" s="64"/>
      <c r="BB330" s="252" t="s">
        <v>1</v>
      </c>
      <c r="BL330" s="64">
        <f t="shared" si="72"/>
        <v>825.6</v>
      </c>
      <c r="BM330" s="64">
        <f t="shared" si="73"/>
        <v>835.92000000000007</v>
      </c>
      <c r="BN330" s="64">
        <f t="shared" si="74"/>
        <v>1.1111111111111112</v>
      </c>
      <c r="BO330" s="64">
        <f t="shared" si="75"/>
        <v>1.125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800</v>
      </c>
      <c r="X331" s="381">
        <f t="shared" si="71"/>
        <v>810</v>
      </c>
      <c r="Y331" s="36">
        <f>IFERROR(IF(X331=0,"",ROUNDUP(X331/H331,0)*0.02175),"")</f>
        <v>1.1744999999999999</v>
      </c>
      <c r="Z331" s="56"/>
      <c r="AA331" s="57"/>
      <c r="AE331" s="64"/>
      <c r="BB331" s="253" t="s">
        <v>1</v>
      </c>
      <c r="BL331" s="64">
        <f t="shared" si="72"/>
        <v>825.6</v>
      </c>
      <c r="BM331" s="64">
        <f t="shared" si="73"/>
        <v>835.92000000000007</v>
      </c>
      <c r="BN331" s="64">
        <f t="shared" si="74"/>
        <v>1.1111111111111112</v>
      </c>
      <c r="BO331" s="64">
        <f t="shared" si="75"/>
        <v>1.125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500</v>
      </c>
      <c r="X334" s="381">
        <f t="shared" si="71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 t="shared" si="72"/>
        <v>516</v>
      </c>
      <c r="BM334" s="64">
        <f t="shared" si="73"/>
        <v>526.32000000000005</v>
      </c>
      <c r="BN334" s="64">
        <f t="shared" si="74"/>
        <v>0.69444444444444442</v>
      </c>
      <c r="BO334" s="64">
        <f t="shared" si="75"/>
        <v>0.70833333333333326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7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140</v>
      </c>
      <c r="X338" s="382">
        <f>IFERROR(X329/H329,"0")+IFERROR(X330/H330,"0")+IFERROR(X331/H331,"0")+IFERROR(X332/H332,"0")+IFERROR(X333/H333,"0")+IFERROR(X334/H334,"0")+IFERROR(X335/H335,"0")+IFERROR(X336/H336,"0")+IFERROR(X337/H337,"0")</f>
        <v>142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3.0884999999999998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2100</v>
      </c>
      <c r="X339" s="382">
        <f>IFERROR(SUM(X329:X337),"0")</f>
        <v>2130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1500</v>
      </c>
      <c r="X341" s="381">
        <f>IFERROR(IF(W341="",0,CEILING((W341/$H341),1)*$H341),"")</f>
        <v>1500</v>
      </c>
      <c r="Y341" s="36">
        <f>IFERROR(IF(X341=0,"",ROUNDUP(X341/H341,0)*0.02175),"")</f>
        <v>2.1749999999999998</v>
      </c>
      <c r="Z341" s="56"/>
      <c r="AA341" s="57"/>
      <c r="AE341" s="64"/>
      <c r="BB341" s="260" t="s">
        <v>1</v>
      </c>
      <c r="BL341" s="64">
        <f>IFERROR(W341*I341/H341,"0")</f>
        <v>1548</v>
      </c>
      <c r="BM341" s="64">
        <f>IFERROR(X341*I341/H341,"0")</f>
        <v>1548</v>
      </c>
      <c r="BN341" s="64">
        <f>IFERROR(1/J341*(W341/H341),"0")</f>
        <v>2.083333333333333</v>
      </c>
      <c r="BO341" s="64">
        <f>IFERROR(1/J341*(X341/H341),"0")</f>
        <v>2.083333333333333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100</v>
      </c>
      <c r="X345" s="382">
        <f>IFERROR(X341/H341,"0")+IFERROR(X342/H342,"0")+IFERROR(X343/H343,"0")+IFERROR(X344/H344,"0")</f>
        <v>100</v>
      </c>
      <c r="Y345" s="382">
        <f>IFERROR(IF(Y341="",0,Y341),"0")+IFERROR(IF(Y342="",0,Y342),"0")+IFERROR(IF(Y343="",0,Y343),"0")+IFERROR(IF(Y344="",0,Y344),"0")</f>
        <v>2.1749999999999998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1500</v>
      </c>
      <c r="X346" s="382">
        <f>IFERROR(SUM(X341:X344),"0")</f>
        <v>1500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9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130</v>
      </c>
      <c r="X350" s="381">
        <f>IFERROR(IF(W350="",0,CEILING((W350/$H350),1)*$H350),"")</f>
        <v>132.6</v>
      </c>
      <c r="Y350" s="36">
        <f>IFERROR(IF(X350=0,"",ROUNDUP(X350/H350,0)*0.02175),"")</f>
        <v>0.36974999999999997</v>
      </c>
      <c r="Z350" s="56"/>
      <c r="AA350" s="57"/>
      <c r="AE350" s="64"/>
      <c r="BB350" s="266" t="s">
        <v>1</v>
      </c>
      <c r="BL350" s="64">
        <f>IFERROR(W350*I350/H350,"0")</f>
        <v>139.40000000000003</v>
      </c>
      <c r="BM350" s="64">
        <f>IFERROR(X350*I350/H350,"0")</f>
        <v>142.18800000000002</v>
      </c>
      <c r="BN350" s="64">
        <f>IFERROR(1/J350*(W350/H350),"0")</f>
        <v>0.29761904761904762</v>
      </c>
      <c r="BO350" s="64">
        <f>IFERROR(1/J350*(X350/H350),"0")</f>
        <v>0.30357142857142855</v>
      </c>
    </row>
    <row r="351" spans="1:67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16.666666666666668</v>
      </c>
      <c r="X351" s="382">
        <f>IFERROR(X348/H348,"0")+IFERROR(X349/H349,"0")+IFERROR(X350/H350,"0")</f>
        <v>17</v>
      </c>
      <c r="Y351" s="382">
        <f>IFERROR(IF(Y348="",0,Y348),"0")+IFERROR(IF(Y349="",0,Y349),"0")+IFERROR(IF(Y350="",0,Y350),"0")</f>
        <v>0.36974999999999997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130</v>
      </c>
      <c r="X352" s="382">
        <f>IFERROR(SUM(X348:X350),"0")</f>
        <v>132.6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150</v>
      </c>
      <c r="X354" s="381">
        <f>IFERROR(IF(W354="",0,CEILING((W354/$H354),1)*$H354),"")</f>
        <v>156</v>
      </c>
      <c r="Y354" s="36">
        <f>IFERROR(IF(X354=0,"",ROUNDUP(X354/H354,0)*0.02175),"")</f>
        <v>0.43499999999999994</v>
      </c>
      <c r="Z354" s="56"/>
      <c r="AA354" s="57"/>
      <c r="AE354" s="64"/>
      <c r="BB354" s="267" t="s">
        <v>1</v>
      </c>
      <c r="BL354" s="64">
        <f>IFERROR(W354*I354/H354,"0")</f>
        <v>160.84615384615387</v>
      </c>
      <c r="BM354" s="64">
        <f>IFERROR(X354*I354/H354,"0")</f>
        <v>167.28000000000003</v>
      </c>
      <c r="BN354" s="64">
        <f>IFERROR(1/J354*(W354/H354),"0")</f>
        <v>0.34340659340659335</v>
      </c>
      <c r="BO354" s="64">
        <f>IFERROR(1/J354*(X354/H354),"0")</f>
        <v>0.3571428571428571</v>
      </c>
    </row>
    <row r="355" spans="1:67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19.23076923076923</v>
      </c>
      <c r="X355" s="382">
        <f>IFERROR(X354/H354,"0")</f>
        <v>20</v>
      </c>
      <c r="Y355" s="382">
        <f>IFERROR(IF(Y354="",0,Y354),"0")</f>
        <v>0.43499999999999994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150</v>
      </c>
      <c r="X356" s="382">
        <f>IFERROR(SUM(X354:X354),"0")</f>
        <v>156</v>
      </c>
      <c r="Y356" s="37"/>
      <c r="Z356" s="383"/>
      <c r="AA356" s="383"/>
    </row>
    <row r="357" spans="1:67" ht="16.5" hidden="1" customHeight="1" x14ac:dyDescent="0.25">
      <c r="A357" s="460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hidden="1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hidden="1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60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hidden="1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idden="1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hidden="1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0</v>
      </c>
      <c r="X404" s="382">
        <f>IFERROR(SUM(X390:X402),"0")</f>
        <v>0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30</v>
      </c>
      <c r="X406" s="381">
        <f>IFERROR(IF(W406="",0,CEILING((W406/$H406),1)*$H406),"")</f>
        <v>31.2</v>
      </c>
      <c r="Y406" s="36">
        <f>IFERROR(IF(X406=0,"",ROUNDUP(X406/H406,0)*0.02175),"")</f>
        <v>8.6999999999999994E-2</v>
      </c>
      <c r="Z406" s="56"/>
      <c r="AA406" s="57"/>
      <c r="AE406" s="64"/>
      <c r="BB406" s="295" t="s">
        <v>1</v>
      </c>
      <c r="BL406" s="64">
        <f>IFERROR(W406*I406/H406,"0")</f>
        <v>32.1</v>
      </c>
      <c r="BM406" s="64">
        <f>IFERROR(X406*I406/H406,"0")</f>
        <v>33.384</v>
      </c>
      <c r="BN406" s="64">
        <f>IFERROR(1/J406*(W406/H406),"0")</f>
        <v>6.8681318681318673E-2</v>
      </c>
      <c r="BO406" s="64">
        <f>IFERROR(1/J406*(X406/H406),"0")</f>
        <v>7.1428571428571425E-2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3.8461538461538463</v>
      </c>
      <c r="X409" s="382">
        <f>IFERROR(X406/H406,"0")+IFERROR(X407/H407,"0")+IFERROR(X408/H408,"0")</f>
        <v>4</v>
      </c>
      <c r="Y409" s="382">
        <f>IFERROR(IF(Y406="",0,Y406),"0")+IFERROR(IF(Y407="",0,Y407),"0")+IFERROR(IF(Y408="",0,Y408),"0")</f>
        <v>8.6999999999999994E-2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30</v>
      </c>
      <c r="X410" s="382">
        <f>IFERROR(SUM(X406:X408),"0")</f>
        <v>31.2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60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7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2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60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60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60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200</v>
      </c>
      <c r="X463" s="381">
        <f t="shared" si="87"/>
        <v>200.64000000000001</v>
      </c>
      <c r="Y463" s="36">
        <f t="shared" si="88"/>
        <v>0.45448</v>
      </c>
      <c r="Z463" s="56"/>
      <c r="AA463" s="57"/>
      <c r="AE463" s="64"/>
      <c r="BB463" s="320" t="s">
        <v>1</v>
      </c>
      <c r="BL463" s="64">
        <f t="shared" si="89"/>
        <v>213.63636363636363</v>
      </c>
      <c r="BM463" s="64">
        <f t="shared" si="90"/>
        <v>214.32</v>
      </c>
      <c r="BN463" s="64">
        <f t="shared" si="91"/>
        <v>0.36421911421911418</v>
      </c>
      <c r="BO463" s="64">
        <f t="shared" si="92"/>
        <v>0.36538461538461542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60</v>
      </c>
      <c r="X464" s="381">
        <f t="shared" si="87"/>
        <v>63.36</v>
      </c>
      <c r="Y464" s="36">
        <f t="shared" si="88"/>
        <v>0.14352000000000001</v>
      </c>
      <c r="Z464" s="56"/>
      <c r="AA464" s="57"/>
      <c r="AE464" s="64"/>
      <c r="BB464" s="321" t="s">
        <v>1</v>
      </c>
      <c r="BL464" s="64">
        <f t="shared" si="89"/>
        <v>64.090909090909079</v>
      </c>
      <c r="BM464" s="64">
        <f t="shared" si="90"/>
        <v>67.679999999999993</v>
      </c>
      <c r="BN464" s="64">
        <f t="shared" si="91"/>
        <v>0.10926573426573427</v>
      </c>
      <c r="BO464" s="64">
        <f t="shared" si="92"/>
        <v>0.11538461538461539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4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49.242424242424235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50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0.59799999999999998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260</v>
      </c>
      <c r="X474" s="382">
        <f>IFERROR(SUM(X461:X472),"0")</f>
        <v>264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hidden="1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hidden="1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hidden="1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hidden="1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hidden="1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hidden="1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60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7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83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2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7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6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7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2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5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0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15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9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5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1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30</v>
      </c>
      <c r="X524" s="381">
        <f t="shared" si="104"/>
        <v>33.6</v>
      </c>
      <c r="Y524" s="36">
        <f>IFERROR(IF(X524=0,"",ROUNDUP(X524/H524,0)*0.00753),"")</f>
        <v>6.0240000000000002E-2</v>
      </c>
      <c r="Z524" s="56"/>
      <c r="AA524" s="57"/>
      <c r="AE524" s="64"/>
      <c r="BB524" s="358" t="s">
        <v>1</v>
      </c>
      <c r="BL524" s="64">
        <f t="shared" si="105"/>
        <v>31.857142857142858</v>
      </c>
      <c r="BM524" s="64">
        <f t="shared" si="106"/>
        <v>35.68</v>
      </c>
      <c r="BN524" s="64">
        <f t="shared" si="107"/>
        <v>4.5787545787545784E-2</v>
      </c>
      <c r="BO524" s="64">
        <f t="shared" si="108"/>
        <v>5.128205128205128E-2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99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2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7.1428571428571423</v>
      </c>
      <c r="X528" s="382">
        <f>IFERROR(X522/H522,"0")+IFERROR(X523/H523,"0")+IFERROR(X524/H524,"0")+IFERROR(X525/H525,"0")+IFERROR(X526/H526,"0")+IFERROR(X527/H527,"0")</f>
        <v>8</v>
      </c>
      <c r="Y528" s="382">
        <f>IFERROR(IF(Y522="",0,Y522),"0")+IFERROR(IF(Y523="",0,Y523),"0")+IFERROR(IF(Y524="",0,Y524),"0")+IFERROR(IF(Y525="",0,Y525),"0")+IFERROR(IF(Y526="",0,Y526),"0")+IFERROR(IF(Y527="",0,Y527),"0")</f>
        <v>6.0240000000000002E-2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30</v>
      </c>
      <c r="X529" s="382">
        <f>IFERROR(SUM(X522:X527),"0")</f>
        <v>33.6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7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600</v>
      </c>
      <c r="X531" s="381">
        <f>IFERROR(IF(W531="",0,CEILING((W531/$H531),1)*$H531),"")</f>
        <v>600.6</v>
      </c>
      <c r="Y531" s="36">
        <f>IFERROR(IF(X531=0,"",ROUNDUP(X531/H531,0)*0.02175),"")</f>
        <v>1.67475</v>
      </c>
      <c r="Z531" s="56"/>
      <c r="AA531" s="57"/>
      <c r="AE531" s="64"/>
      <c r="BB531" s="362" t="s">
        <v>1</v>
      </c>
      <c r="BL531" s="64">
        <f>IFERROR(W531*I531/H531,"0")</f>
        <v>643.38461538461547</v>
      </c>
      <c r="BM531" s="64">
        <f>IFERROR(X531*I531/H531,"0")</f>
        <v>644.02800000000002</v>
      </c>
      <c r="BN531" s="64">
        <f>IFERROR(1/J531*(W531/H531),"0")</f>
        <v>1.3736263736263734</v>
      </c>
      <c r="BO531" s="64">
        <f>IFERROR(1/J531*(X531/H531),"0")</f>
        <v>1.375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17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11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619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6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76.92307692307692</v>
      </c>
      <c r="X536" s="382">
        <f>IFERROR(X531/H531,"0")+IFERROR(X532/H532,"0")+IFERROR(X533/H533,"0")+IFERROR(X534/H534,"0")+IFERROR(X535/H535,"0")</f>
        <v>77</v>
      </c>
      <c r="Y536" s="382">
        <f>IFERROR(IF(Y531="",0,Y531),"0")+IFERROR(IF(Y532="",0,Y532),"0")+IFERROR(IF(Y533="",0,Y533),"0")+IFERROR(IF(Y534="",0,Y534),"0")+IFERROR(IF(Y535="",0,Y535),"0")</f>
        <v>1.67475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600</v>
      </c>
      <c r="X537" s="382">
        <f>IFERROR(SUM(X531:X535),"0")</f>
        <v>600.6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94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8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0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7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04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14"/>
      <c r="O545" s="560" t="s">
        <v>742</v>
      </c>
      <c r="P545" s="456"/>
      <c r="Q545" s="456"/>
      <c r="R545" s="456"/>
      <c r="S545" s="456"/>
      <c r="T545" s="456"/>
      <c r="U545" s="457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7329.2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7423.2000000000007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14"/>
      <c r="O546" s="560" t="s">
        <v>743</v>
      </c>
      <c r="P546" s="456"/>
      <c r="Q546" s="456"/>
      <c r="R546" s="456"/>
      <c r="S546" s="456"/>
      <c r="T546" s="456"/>
      <c r="U546" s="457"/>
      <c r="V546" s="37" t="s">
        <v>66</v>
      </c>
      <c r="W546" s="382">
        <f>IFERROR(SUM(BL22:BL542),"0")</f>
        <v>7712.1341832573562</v>
      </c>
      <c r="X546" s="382">
        <f>IFERROR(SUM(BM22:BM542),"0")</f>
        <v>7810.9440000000004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14"/>
      <c r="O547" s="560" t="s">
        <v>744</v>
      </c>
      <c r="P547" s="456"/>
      <c r="Q547" s="456"/>
      <c r="R547" s="456"/>
      <c r="S547" s="456"/>
      <c r="T547" s="456"/>
      <c r="U547" s="457"/>
      <c r="V547" s="37" t="s">
        <v>745</v>
      </c>
      <c r="W547" s="38">
        <f>ROUNDUP(SUM(BN22:BN542),0)</f>
        <v>13</v>
      </c>
      <c r="X547" s="38">
        <f>ROUNDUP(SUM(BO22:BO542),0)</f>
        <v>14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14"/>
      <c r="O548" s="560" t="s">
        <v>746</v>
      </c>
      <c r="P548" s="456"/>
      <c r="Q548" s="456"/>
      <c r="R548" s="456"/>
      <c r="S548" s="456"/>
      <c r="T548" s="456"/>
      <c r="U548" s="457"/>
      <c r="V548" s="37" t="s">
        <v>66</v>
      </c>
      <c r="W548" s="382">
        <f>GrossWeightTotal+PalletQtyTotal*25</f>
        <v>8037.1341832573562</v>
      </c>
      <c r="X548" s="382">
        <f>GrossWeightTotalR+PalletQtyTotalR*25</f>
        <v>8160.9440000000004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14"/>
      <c r="O549" s="560" t="s">
        <v>747</v>
      </c>
      <c r="P549" s="456"/>
      <c r="Q549" s="456"/>
      <c r="R549" s="456"/>
      <c r="S549" s="456"/>
      <c r="T549" s="456"/>
      <c r="U549" s="457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997.35721940894348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1010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14"/>
      <c r="O550" s="560" t="s">
        <v>748</v>
      </c>
      <c r="P550" s="456"/>
      <c r="Q550" s="456"/>
      <c r="R550" s="456"/>
      <c r="S550" s="456"/>
      <c r="T550" s="456"/>
      <c r="U550" s="457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14.917359999999999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32" t="s">
        <v>98</v>
      </c>
      <c r="D552" s="618"/>
      <c r="E552" s="618"/>
      <c r="F552" s="611"/>
      <c r="G552" s="432" t="s">
        <v>229</v>
      </c>
      <c r="H552" s="618"/>
      <c r="I552" s="618"/>
      <c r="J552" s="618"/>
      <c r="K552" s="618"/>
      <c r="L552" s="618"/>
      <c r="M552" s="618"/>
      <c r="N552" s="618"/>
      <c r="O552" s="618"/>
      <c r="P552" s="611"/>
      <c r="Q552" s="432" t="s">
        <v>461</v>
      </c>
      <c r="R552" s="611"/>
      <c r="S552" s="432" t="s">
        <v>522</v>
      </c>
      <c r="T552" s="618"/>
      <c r="U552" s="618"/>
      <c r="V552" s="611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73" t="s">
        <v>751</v>
      </c>
      <c r="B553" s="432" t="s">
        <v>60</v>
      </c>
      <c r="C553" s="432" t="s">
        <v>99</v>
      </c>
      <c r="D553" s="432" t="s">
        <v>107</v>
      </c>
      <c r="E553" s="432" t="s">
        <v>98</v>
      </c>
      <c r="F553" s="432" t="s">
        <v>219</v>
      </c>
      <c r="G553" s="432" t="s">
        <v>230</v>
      </c>
      <c r="H553" s="432" t="s">
        <v>237</v>
      </c>
      <c r="I553" s="432" t="s">
        <v>256</v>
      </c>
      <c r="J553" s="432" t="s">
        <v>326</v>
      </c>
      <c r="K553" s="378"/>
      <c r="L553" s="432" t="s">
        <v>356</v>
      </c>
      <c r="M553" s="378"/>
      <c r="N553" s="432" t="s">
        <v>356</v>
      </c>
      <c r="O553" s="432" t="s">
        <v>431</v>
      </c>
      <c r="P553" s="432" t="s">
        <v>448</v>
      </c>
      <c r="Q553" s="432" t="s">
        <v>462</v>
      </c>
      <c r="R553" s="432" t="s">
        <v>497</v>
      </c>
      <c r="S553" s="432" t="s">
        <v>523</v>
      </c>
      <c r="T553" s="432" t="s">
        <v>570</v>
      </c>
      <c r="U553" s="432" t="s">
        <v>596</v>
      </c>
      <c r="V553" s="432" t="s">
        <v>603</v>
      </c>
      <c r="W553" s="432" t="s">
        <v>607</v>
      </c>
      <c r="X553" s="432" t="s">
        <v>657</v>
      </c>
      <c r="AA553" s="52"/>
      <c r="AD553" s="378"/>
    </row>
    <row r="554" spans="1:30" ht="13.5" customHeight="1" thickBot="1" x14ac:dyDescent="0.25">
      <c r="A554" s="774"/>
      <c r="B554" s="433"/>
      <c r="C554" s="433"/>
      <c r="D554" s="433"/>
      <c r="E554" s="433"/>
      <c r="F554" s="433"/>
      <c r="G554" s="433"/>
      <c r="H554" s="433"/>
      <c r="I554" s="433"/>
      <c r="J554" s="433"/>
      <c r="K554" s="378"/>
      <c r="L554" s="433"/>
      <c r="M554" s="378"/>
      <c r="N554" s="433"/>
      <c r="O554" s="433"/>
      <c r="P554" s="433"/>
      <c r="Q554" s="433"/>
      <c r="R554" s="433"/>
      <c r="S554" s="433"/>
      <c r="T554" s="433"/>
      <c r="U554" s="433"/>
      <c r="V554" s="433"/>
      <c r="W554" s="433"/>
      <c r="X554" s="433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126</v>
      </c>
      <c r="F555" s="46">
        <f>IFERROR(X134*1,"0")+IFERROR(X135*1,"0")+IFERROR(X136*1,"0")+IFERROR(X137*1,"0")+IFERROR(X138*1,"0")</f>
        <v>201.60000000000002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75.599999999999994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1930.8000000000002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216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216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25.200000000000003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3918.6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31.2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264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634.20000000000005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96,00"/>
        <filter val="1 500,00"/>
        <filter val="100,00"/>
        <filter val="12,00"/>
        <filter val="12,60"/>
        <filter val="120,00"/>
        <filter val="126,00"/>
        <filter val="13"/>
        <filter val="130,00"/>
        <filter val="14,29"/>
        <filter val="140,00"/>
        <filter val="140,74"/>
        <filter val="144,00"/>
        <filter val="150,00"/>
        <filter val="16,67"/>
        <filter val="168,00"/>
        <filter val="180,00"/>
        <filter val="19,23"/>
        <filter val="2 100,00"/>
        <filter val="20,00"/>
        <filter val="200,00"/>
        <filter val="210,00"/>
        <filter val="23,81"/>
        <filter val="25,20"/>
        <filter val="25,27"/>
        <filter val="260,00"/>
        <filter val="270,00"/>
        <filter val="3,85"/>
        <filter val="30,00"/>
        <filter val="331,53"/>
        <filter val="40,00"/>
        <filter val="400,00"/>
        <filter val="48,00"/>
        <filter val="49,24"/>
        <filter val="500,00"/>
        <filter val="60,00"/>
        <filter val="600,00"/>
        <filter val="7 329,20"/>
        <filter val="7 712,13"/>
        <filter val="7,14"/>
        <filter val="70,00"/>
        <filter val="72,00"/>
        <filter val="76,92"/>
        <filter val="760,00"/>
        <filter val="8 037,13"/>
        <filter val="800,00"/>
        <filter val="997,36"/>
      </filters>
    </filterColumn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O313:S313"/>
    <mergeCell ref="O107:S107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A103:N104"/>
    <mergeCell ref="O185:S18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2024-06-06T10:58:55Z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