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52CC41-B612-40CB-95B1-3777F85FF4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BO273" i="1" s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X275" i="1" s="1"/>
  <c r="W268" i="1"/>
  <c r="W267" i="1"/>
  <c r="BN266" i="1"/>
  <c r="BL266" i="1"/>
  <c r="Y266" i="1"/>
  <c r="X266" i="1"/>
  <c r="BN265" i="1"/>
  <c r="BL265" i="1"/>
  <c r="Y265" i="1"/>
  <c r="Y267" i="1" s="1"/>
  <c r="X265" i="1"/>
  <c r="W263" i="1"/>
  <c r="W262" i="1"/>
  <c r="BN261" i="1"/>
  <c r="BL261" i="1"/>
  <c r="Y261" i="1"/>
  <c r="Y262" i="1" s="1"/>
  <c r="X261" i="1"/>
  <c r="X263" i="1" s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X258" i="1" s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BO231" i="1" s="1"/>
  <c r="O231" i="1"/>
  <c r="BN230" i="1"/>
  <c r="BL230" i="1"/>
  <c r="Y230" i="1"/>
  <c r="Y232" i="1" s="1"/>
  <c r="X230" i="1"/>
  <c r="O230" i="1"/>
  <c r="W227" i="1"/>
  <c r="W226" i="1"/>
  <c r="BN225" i="1"/>
  <c r="BL225" i="1"/>
  <c r="Y225" i="1"/>
  <c r="Y226" i="1" s="1"/>
  <c r="X225" i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BO212" i="1" s="1"/>
  <c r="O212" i="1"/>
  <c r="BN211" i="1"/>
  <c r="BL211" i="1"/>
  <c r="Y211" i="1"/>
  <c r="X211" i="1"/>
  <c r="O211" i="1"/>
  <c r="BN210" i="1"/>
  <c r="BL210" i="1"/>
  <c r="Y210" i="1"/>
  <c r="X210" i="1"/>
  <c r="BO210" i="1" s="1"/>
  <c r="O210" i="1"/>
  <c r="BN209" i="1"/>
  <c r="BL209" i="1"/>
  <c r="Y209" i="1"/>
  <c r="X209" i="1"/>
  <c r="O209" i="1"/>
  <c r="BN208" i="1"/>
  <c r="BL208" i="1"/>
  <c r="Y208" i="1"/>
  <c r="X208" i="1"/>
  <c r="BO208" i="1" s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O194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X172" i="1"/>
  <c r="O172" i="1"/>
  <c r="W168" i="1"/>
  <c r="W167" i="1"/>
  <c r="BN166" i="1"/>
  <c r="BL166" i="1"/>
  <c r="Y166" i="1"/>
  <c r="X166" i="1"/>
  <c r="BO166" i="1" s="1"/>
  <c r="O166" i="1"/>
  <c r="BN165" i="1"/>
  <c r="BL165" i="1"/>
  <c r="Y165" i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X158" i="1"/>
  <c r="X163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N136" i="1"/>
  <c r="BL136" i="1"/>
  <c r="Y136" i="1"/>
  <c r="X136" i="1"/>
  <c r="O136" i="1"/>
  <c r="BN135" i="1"/>
  <c r="BL135" i="1"/>
  <c r="Y135" i="1"/>
  <c r="Y137" i="1" s="1"/>
  <c r="X135" i="1"/>
  <c r="O135" i="1"/>
  <c r="W132" i="1"/>
  <c r="W131" i="1"/>
  <c r="BN130" i="1"/>
  <c r="BL130" i="1"/>
  <c r="Y130" i="1"/>
  <c r="Y131" i="1" s="1"/>
  <c r="X130" i="1"/>
  <c r="X131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BO124" i="1" s="1"/>
  <c r="O124" i="1"/>
  <c r="BN123" i="1"/>
  <c r="BL123" i="1"/>
  <c r="Y123" i="1"/>
  <c r="X123" i="1"/>
  <c r="BO123" i="1" s="1"/>
  <c r="O123" i="1"/>
  <c r="BN122" i="1"/>
  <c r="BL122" i="1"/>
  <c r="Y122" i="1"/>
  <c r="X122" i="1"/>
  <c r="BO122" i="1" s="1"/>
  <c r="O122" i="1"/>
  <c r="W119" i="1"/>
  <c r="W118" i="1"/>
  <c r="BN117" i="1"/>
  <c r="BL117" i="1"/>
  <c r="Y117" i="1"/>
  <c r="X117" i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BO110" i="1" s="1"/>
  <c r="O110" i="1"/>
  <c r="BN109" i="1"/>
  <c r="BL109" i="1"/>
  <c r="Y109" i="1"/>
  <c r="X109" i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Y32" i="1" s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304" i="1" l="1"/>
  <c r="X78" i="1"/>
  <c r="BM76" i="1"/>
  <c r="X96" i="1"/>
  <c r="Y96" i="1"/>
  <c r="BM94" i="1"/>
  <c r="X112" i="1"/>
  <c r="Y112" i="1"/>
  <c r="BM110" i="1"/>
  <c r="Y118" i="1"/>
  <c r="Y126" i="1"/>
  <c r="BM122" i="1"/>
  <c r="BM124" i="1"/>
  <c r="Y196" i="1"/>
  <c r="Y203" i="1"/>
  <c r="BM201" i="1"/>
  <c r="Y213" i="1"/>
  <c r="Y221" i="1"/>
  <c r="BM217" i="1"/>
  <c r="BM219" i="1"/>
  <c r="BO29" i="1"/>
  <c r="BM29" i="1"/>
  <c r="BO31" i="1"/>
  <c r="BM31" i="1"/>
  <c r="X50" i="1"/>
  <c r="BO44" i="1"/>
  <c r="BM44" i="1"/>
  <c r="BO46" i="1"/>
  <c r="BM46" i="1"/>
  <c r="BO48" i="1"/>
  <c r="BM48" i="1"/>
  <c r="X66" i="1"/>
  <c r="BO64" i="1"/>
  <c r="BM64" i="1"/>
  <c r="X185" i="1"/>
  <c r="X184" i="1"/>
  <c r="BO183" i="1"/>
  <c r="BM183" i="1"/>
  <c r="X196" i="1"/>
  <c r="BO194" i="1"/>
  <c r="BM194" i="1"/>
  <c r="X197" i="1"/>
  <c r="X89" i="1"/>
  <c r="BO81" i="1"/>
  <c r="BM81" i="1"/>
  <c r="BO83" i="1"/>
  <c r="BM83" i="1"/>
  <c r="BO85" i="1"/>
  <c r="BM85" i="1"/>
  <c r="BO87" i="1"/>
  <c r="BM87" i="1"/>
  <c r="BO101" i="1"/>
  <c r="BM101" i="1"/>
  <c r="BO103" i="1"/>
  <c r="BM103" i="1"/>
  <c r="BO117" i="1"/>
  <c r="BM117" i="1"/>
  <c r="BO136" i="1"/>
  <c r="BM136" i="1"/>
  <c r="BO165" i="1"/>
  <c r="BM165" i="1"/>
  <c r="X180" i="1"/>
  <c r="X179" i="1"/>
  <c r="BO178" i="1"/>
  <c r="BM178" i="1"/>
  <c r="X190" i="1"/>
  <c r="X189" i="1"/>
  <c r="BO188" i="1"/>
  <c r="BM188" i="1"/>
  <c r="W303" i="1"/>
  <c r="W305" i="1" s="1"/>
  <c r="W306" i="1"/>
  <c r="W302" i="1"/>
  <c r="X33" i="1"/>
  <c r="X41" i="1"/>
  <c r="Y50" i="1"/>
  <c r="Y60" i="1"/>
  <c r="Y66" i="1"/>
  <c r="Y77" i="1"/>
  <c r="Y89" i="1"/>
  <c r="X105" i="1"/>
  <c r="Y105" i="1"/>
  <c r="X119" i="1"/>
  <c r="X126" i="1"/>
  <c r="X138" i="1"/>
  <c r="Y162" i="1"/>
  <c r="Y167" i="1"/>
  <c r="Y174" i="1"/>
  <c r="BM208" i="1"/>
  <c r="BM210" i="1"/>
  <c r="BM212" i="1"/>
  <c r="X221" i="1"/>
  <c r="X222" i="1"/>
  <c r="BM231" i="1"/>
  <c r="BM261" i="1"/>
  <c r="BO261" i="1"/>
  <c r="X262" i="1"/>
  <c r="Y274" i="1"/>
  <c r="BM270" i="1"/>
  <c r="BO270" i="1"/>
  <c r="BM273" i="1"/>
  <c r="Y300" i="1"/>
  <c r="Y307" i="1"/>
  <c r="H9" i="1"/>
  <c r="A10" i="1"/>
  <c r="X24" i="1"/>
  <c r="X32" i="1"/>
  <c r="X40" i="1"/>
  <c r="X51" i="1"/>
  <c r="X60" i="1"/>
  <c r="X67" i="1"/>
  <c r="X72" i="1"/>
  <c r="X77" i="1"/>
  <c r="X90" i="1"/>
  <c r="X97" i="1"/>
  <c r="X106" i="1"/>
  <c r="X113" i="1"/>
  <c r="X118" i="1"/>
  <c r="X127" i="1"/>
  <c r="X132" i="1"/>
  <c r="X137" i="1"/>
  <c r="X162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88" i="1"/>
  <c r="BM93" i="1"/>
  <c r="BO93" i="1"/>
  <c r="BM95" i="1"/>
  <c r="BM100" i="1"/>
  <c r="BO100" i="1"/>
  <c r="BM102" i="1"/>
  <c r="BM104" i="1"/>
  <c r="BM109" i="1"/>
  <c r="BO109" i="1"/>
  <c r="BM111" i="1"/>
  <c r="BM116" i="1"/>
  <c r="BO116" i="1"/>
  <c r="BM123" i="1"/>
  <c r="BM125" i="1"/>
  <c r="BM130" i="1"/>
  <c r="BO130" i="1"/>
  <c r="BM135" i="1"/>
  <c r="BO135" i="1"/>
  <c r="BM158" i="1"/>
  <c r="BO158" i="1"/>
  <c r="BM159" i="1"/>
  <c r="X167" i="1"/>
  <c r="BM166" i="1"/>
  <c r="X168" i="1"/>
  <c r="X175" i="1"/>
  <c r="BO172" i="1"/>
  <c r="BM172" i="1"/>
  <c r="X174" i="1"/>
  <c r="BO195" i="1"/>
  <c r="BM195" i="1"/>
  <c r="X204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6" i="1" l="1"/>
  <c r="X303" i="1"/>
  <c r="X302" i="1"/>
  <c r="X304" i="1"/>
  <c r="X305" i="1" l="1"/>
  <c r="B315" i="1" s="1"/>
  <c r="C315" i="1" l="1"/>
  <c r="A315" i="1"/>
</calcChain>
</file>

<file path=xl/sharedStrings.xml><?xml version="1.0" encoding="utf-8"?>
<sst xmlns="http://schemas.openxmlformats.org/spreadsheetml/2006/main" count="1154" uniqueCount="429">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</sst>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0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88" t="s">
        <v>0</v>
      </c>
      <c r="E1" s="275"/>
      <c r="F1" s="275"/>
      <c r="G1" s="12" t="s">
        <v>1</v>
      </c>
      <c r="H1" s="288" t="s">
        <v>2</v>
      </c>
      <c r="I1" s="275"/>
      <c r="J1" s="275"/>
      <c r="K1" s="275"/>
      <c r="L1" s="275"/>
      <c r="M1" s="275"/>
      <c r="N1" s="275"/>
      <c r="O1" s="275"/>
      <c r="P1" s="275"/>
      <c r="Q1" s="415" t="s">
        <v>3</v>
      </c>
      <c r="R1" s="275"/>
      <c r="S1" s="27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77" t="s">
        <v>7</v>
      </c>
      <c r="B5" s="272"/>
      <c r="C5" s="273"/>
      <c r="D5" s="264"/>
      <c r="E5" s="265"/>
      <c r="F5" s="394" t="s">
        <v>8</v>
      </c>
      <c r="G5" s="273"/>
      <c r="H5" s="264" t="s">
        <v>428</v>
      </c>
      <c r="I5" s="282"/>
      <c r="J5" s="282"/>
      <c r="K5" s="282"/>
      <c r="L5" s="265"/>
      <c r="M5" s="61"/>
      <c r="O5" s="24" t="s">
        <v>9</v>
      </c>
      <c r="P5" s="413">
        <v>45452</v>
      </c>
      <c r="Q5" s="303"/>
      <c r="S5" s="336" t="s">
        <v>10</v>
      </c>
      <c r="T5" s="228"/>
      <c r="U5" s="339" t="s">
        <v>11</v>
      </c>
      <c r="V5" s="303"/>
      <c r="AA5" s="51"/>
      <c r="AB5" s="51"/>
      <c r="AC5" s="51"/>
    </row>
    <row r="6" spans="1:30" s="193" customFormat="1" ht="24" customHeight="1" x14ac:dyDescent="0.2">
      <c r="A6" s="277" t="s">
        <v>12</v>
      </c>
      <c r="B6" s="272"/>
      <c r="C6" s="273"/>
      <c r="D6" s="377" t="s">
        <v>13</v>
      </c>
      <c r="E6" s="378"/>
      <c r="F6" s="378"/>
      <c r="G6" s="378"/>
      <c r="H6" s="378"/>
      <c r="I6" s="378"/>
      <c r="J6" s="378"/>
      <c r="K6" s="378"/>
      <c r="L6" s="303"/>
      <c r="M6" s="62"/>
      <c r="O6" s="24" t="s">
        <v>14</v>
      </c>
      <c r="P6" s="237" t="str">
        <f>IF(P5=0," ",CHOOSE(WEEKDAY(P5,2),"Понедельник","Вторник","Среда","Четверг","Пятница","Суббота","Воскресенье"))</f>
        <v>Воскресенье</v>
      </c>
      <c r="Q6" s="210"/>
      <c r="S6" s="236" t="s">
        <v>15</v>
      </c>
      <c r="T6" s="228"/>
      <c r="U6" s="370" t="s">
        <v>16</v>
      </c>
      <c r="V6" s="256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4"/>
      <c r="M7" s="63"/>
      <c r="O7" s="24"/>
      <c r="P7" s="42"/>
      <c r="Q7" s="42"/>
      <c r="S7" s="207"/>
      <c r="T7" s="228"/>
      <c r="U7" s="371"/>
      <c r="V7" s="372"/>
      <c r="AA7" s="51"/>
      <c r="AB7" s="51"/>
      <c r="AC7" s="51"/>
    </row>
    <row r="8" spans="1:30" s="193" customFormat="1" ht="25.5" customHeight="1" x14ac:dyDescent="0.2">
      <c r="A8" s="416" t="s">
        <v>17</v>
      </c>
      <c r="B8" s="214"/>
      <c r="C8" s="215"/>
      <c r="D8" s="268" t="s">
        <v>18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19</v>
      </c>
      <c r="P8" s="313">
        <v>0.33333333333333331</v>
      </c>
      <c r="Q8" s="314"/>
      <c r="S8" s="207"/>
      <c r="T8" s="228"/>
      <c r="U8" s="371"/>
      <c r="V8" s="372"/>
      <c r="AA8" s="51"/>
      <c r="AB8" s="51"/>
      <c r="AC8" s="51"/>
    </row>
    <row r="9" spans="1:30" s="193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6"/>
      <c r="E9" s="205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91"/>
      <c r="O9" s="26" t="s">
        <v>20</v>
      </c>
      <c r="P9" s="279"/>
      <c r="Q9" s="280"/>
      <c r="S9" s="207"/>
      <c r="T9" s="228"/>
      <c r="U9" s="373"/>
      <c r="V9" s="374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6"/>
      <c r="E10" s="205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65" t="str">
        <f>IFERROR(VLOOKUP($D$10,Proxy,2,FALSE),"")</f>
        <v/>
      </c>
      <c r="I10" s="207"/>
      <c r="J10" s="207"/>
      <c r="K10" s="207"/>
      <c r="L10" s="207"/>
      <c r="M10" s="192"/>
      <c r="O10" s="26" t="s">
        <v>21</v>
      </c>
      <c r="P10" s="341"/>
      <c r="Q10" s="342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2"/>
      <c r="Q11" s="303"/>
      <c r="T11" s="24" t="s">
        <v>26</v>
      </c>
      <c r="U11" s="333" t="s">
        <v>27</v>
      </c>
      <c r="V11" s="280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69" t="s">
        <v>28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3"/>
      <c r="M12" s="65"/>
      <c r="O12" s="24" t="s">
        <v>29</v>
      </c>
      <c r="P12" s="313"/>
      <c r="Q12" s="314"/>
      <c r="R12" s="23"/>
      <c r="T12" s="24"/>
      <c r="U12" s="275"/>
      <c r="V12" s="207"/>
      <c r="AA12" s="51"/>
      <c r="AB12" s="51"/>
      <c r="AC12" s="51"/>
    </row>
    <row r="13" spans="1:30" s="193" customFormat="1" ht="23.25" customHeight="1" x14ac:dyDescent="0.2">
      <c r="A13" s="369" t="s">
        <v>30</v>
      </c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3"/>
      <c r="M13" s="65"/>
      <c r="N13" s="26"/>
      <c r="O13" s="26" t="s">
        <v>31</v>
      </c>
      <c r="P13" s="333"/>
      <c r="Q13" s="280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69" t="s">
        <v>32</v>
      </c>
      <c r="B14" s="272"/>
      <c r="C14" s="272"/>
      <c r="D14" s="272"/>
      <c r="E14" s="272"/>
      <c r="F14" s="272"/>
      <c r="G14" s="272"/>
      <c r="H14" s="272"/>
      <c r="I14" s="272"/>
      <c r="J14" s="272"/>
      <c r="K14" s="272"/>
      <c r="L14" s="273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8" t="s">
        <v>33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3"/>
      <c r="M15" s="66"/>
      <c r="O15" s="274" t="s">
        <v>34</v>
      </c>
      <c r="P15" s="275"/>
      <c r="Q15" s="275"/>
      <c r="R15" s="275"/>
      <c r="S15" s="27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6"/>
      <c r="P16" s="276"/>
      <c r="Q16" s="276"/>
      <c r="R16" s="276"/>
      <c r="S16" s="27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1" t="s">
        <v>35</v>
      </c>
      <c r="B17" s="221" t="s">
        <v>36</v>
      </c>
      <c r="C17" s="305" t="s">
        <v>37</v>
      </c>
      <c r="D17" s="221" t="s">
        <v>38</v>
      </c>
      <c r="E17" s="223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2"/>
      <c r="Q17" s="222"/>
      <c r="R17" s="222"/>
      <c r="S17" s="223"/>
      <c r="T17" s="406" t="s">
        <v>49</v>
      </c>
      <c r="U17" s="273"/>
      <c r="V17" s="221" t="s">
        <v>50</v>
      </c>
      <c r="W17" s="221" t="s">
        <v>51</v>
      </c>
      <c r="X17" s="401" t="s">
        <v>52</v>
      </c>
      <c r="Y17" s="221" t="s">
        <v>53</v>
      </c>
      <c r="Z17" s="258" t="s">
        <v>54</v>
      </c>
      <c r="AA17" s="258" t="s">
        <v>55</v>
      </c>
      <c r="AB17" s="258" t="s">
        <v>56</v>
      </c>
      <c r="AC17" s="259"/>
      <c r="AD17" s="260"/>
      <c r="AE17" s="283"/>
      <c r="BB17" s="405" t="s">
        <v>57</v>
      </c>
    </row>
    <row r="18" spans="1:67" ht="14.25" customHeight="1" x14ac:dyDescent="0.2">
      <c r="A18" s="235"/>
      <c r="B18" s="235"/>
      <c r="C18" s="235"/>
      <c r="D18" s="224"/>
      <c r="E18" s="226"/>
      <c r="F18" s="235"/>
      <c r="G18" s="235"/>
      <c r="H18" s="235"/>
      <c r="I18" s="235"/>
      <c r="J18" s="235"/>
      <c r="K18" s="235"/>
      <c r="L18" s="235"/>
      <c r="M18" s="235"/>
      <c r="N18" s="235"/>
      <c r="O18" s="224"/>
      <c r="P18" s="225"/>
      <c r="Q18" s="225"/>
      <c r="R18" s="225"/>
      <c r="S18" s="226"/>
      <c r="T18" s="194" t="s">
        <v>58</v>
      </c>
      <c r="U18" s="194" t="s">
        <v>59</v>
      </c>
      <c r="V18" s="235"/>
      <c r="W18" s="235"/>
      <c r="X18" s="402"/>
      <c r="Y18" s="235"/>
      <c r="Z18" s="349"/>
      <c r="AA18" s="349"/>
      <c r="AB18" s="261"/>
      <c r="AC18" s="262"/>
      <c r="AD18" s="263"/>
      <c r="AE18" s="284"/>
      <c r="BB18" s="207"/>
    </row>
    <row r="19" spans="1:67" ht="27.75" hidden="1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hidden="1" customHeight="1" x14ac:dyDescent="0.25">
      <c r="A20" s="206" t="s">
        <v>60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5"/>
      <c r="AA20" s="195"/>
    </row>
    <row r="21" spans="1:67" ht="14.25" hidden="1" customHeight="1" x14ac:dyDescent="0.25">
      <c r="A21" s="216" t="s">
        <v>61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1">
        <v>4607111035752</v>
      </c>
      <c r="E22" s="210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9"/>
      <c r="Q22" s="209"/>
      <c r="R22" s="209"/>
      <c r="S22" s="210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9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20"/>
      <c r="O23" s="213" t="s">
        <v>67</v>
      </c>
      <c r="P23" s="214"/>
      <c r="Q23" s="214"/>
      <c r="R23" s="214"/>
      <c r="S23" s="214"/>
      <c r="T23" s="214"/>
      <c r="U23" s="215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20"/>
      <c r="O24" s="213" t="s">
        <v>67</v>
      </c>
      <c r="P24" s="214"/>
      <c r="Q24" s="214"/>
      <c r="R24" s="214"/>
      <c r="S24" s="214"/>
      <c r="T24" s="214"/>
      <c r="U24" s="215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hidden="1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hidden="1" customHeight="1" x14ac:dyDescent="0.25">
      <c r="A26" s="206" t="s">
        <v>70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5"/>
      <c r="AA26" s="195"/>
    </row>
    <row r="27" spans="1:67" ht="14.25" hidden="1" customHeight="1" x14ac:dyDescent="0.25">
      <c r="A27" s="216" t="s">
        <v>71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1">
        <v>4607111036520</v>
      </c>
      <c r="E28" s="210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9"/>
      <c r="Q28" s="209"/>
      <c r="R28" s="209"/>
      <c r="S28" s="210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1">
        <v>4607111036605</v>
      </c>
      <c r="E29" s="210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9"/>
      <c r="Q29" s="209"/>
      <c r="R29" s="209"/>
      <c r="S29" s="210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1">
        <v>4607111036537</v>
      </c>
      <c r="E30" s="210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9"/>
      <c r="Q30" s="209"/>
      <c r="R30" s="209"/>
      <c r="S30" s="210"/>
      <c r="T30" s="34"/>
      <c r="U30" s="34"/>
      <c r="V30" s="35" t="s">
        <v>66</v>
      </c>
      <c r="W30" s="200">
        <v>110</v>
      </c>
      <c r="X30" s="201">
        <f>IFERROR(IF(W30="","",W30),"")</f>
        <v>110</v>
      </c>
      <c r="Y30" s="36">
        <f>IFERROR(IF(W30="","",W30*0.00936),"")</f>
        <v>1.0296000000000001</v>
      </c>
      <c r="Z30" s="56"/>
      <c r="AA30" s="57"/>
      <c r="AE30" s="67"/>
      <c r="BB30" s="71" t="s">
        <v>75</v>
      </c>
      <c r="BL30" s="67">
        <f>IFERROR(W30*I30,"0")</f>
        <v>211.398</v>
      </c>
      <c r="BM30" s="67">
        <f>IFERROR(X30*I30,"0")</f>
        <v>211.398</v>
      </c>
      <c r="BN30" s="67">
        <f>IFERROR(W30/J30,"0")</f>
        <v>0.87301587301587302</v>
      </c>
      <c r="BO30" s="67">
        <f>IFERROR(X30/J30,"0")</f>
        <v>0.87301587301587302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1">
        <v>4607111036599</v>
      </c>
      <c r="E31" s="210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9"/>
      <c r="Q31" s="209"/>
      <c r="R31" s="209"/>
      <c r="S31" s="210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9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20"/>
      <c r="O32" s="213" t="s">
        <v>67</v>
      </c>
      <c r="P32" s="214"/>
      <c r="Q32" s="214"/>
      <c r="R32" s="214"/>
      <c r="S32" s="214"/>
      <c r="T32" s="214"/>
      <c r="U32" s="215"/>
      <c r="V32" s="37" t="s">
        <v>66</v>
      </c>
      <c r="W32" s="202">
        <f>IFERROR(SUM(W28:W31),"0")</f>
        <v>110</v>
      </c>
      <c r="X32" s="202">
        <f>IFERROR(SUM(X28:X31),"0")</f>
        <v>110</v>
      </c>
      <c r="Y32" s="202">
        <f>IFERROR(IF(Y28="",0,Y28),"0")+IFERROR(IF(Y29="",0,Y29),"0")+IFERROR(IF(Y30="",0,Y30),"0")+IFERROR(IF(Y31="",0,Y31),"0")</f>
        <v>1.0296000000000001</v>
      </c>
      <c r="Z32" s="203"/>
      <c r="AA32" s="203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20"/>
      <c r="O33" s="213" t="s">
        <v>67</v>
      </c>
      <c r="P33" s="214"/>
      <c r="Q33" s="214"/>
      <c r="R33" s="214"/>
      <c r="S33" s="214"/>
      <c r="T33" s="214"/>
      <c r="U33" s="215"/>
      <c r="V33" s="37" t="s">
        <v>68</v>
      </c>
      <c r="W33" s="202">
        <f>IFERROR(SUMPRODUCT(W28:W31*H28:H31),"0")</f>
        <v>165</v>
      </c>
      <c r="X33" s="202">
        <f>IFERROR(SUMPRODUCT(X28:X31*H28:H31),"0")</f>
        <v>165</v>
      </c>
      <c r="Y33" s="37"/>
      <c r="Z33" s="203"/>
      <c r="AA33" s="203"/>
    </row>
    <row r="34" spans="1:67" ht="16.5" hidden="1" customHeight="1" x14ac:dyDescent="0.25">
      <c r="A34" s="206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5"/>
      <c r="AA34" s="195"/>
    </row>
    <row r="35" spans="1:67" ht="14.25" hidden="1" customHeight="1" x14ac:dyDescent="0.25">
      <c r="A35" s="216" t="s">
        <v>61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1">
        <v>4607111036285</v>
      </c>
      <c r="E36" s="210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9"/>
      <c r="Q36" s="209"/>
      <c r="R36" s="209"/>
      <c r="S36" s="210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1">
        <v>4607111036308</v>
      </c>
      <c r="E37" s="210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6" t="s">
        <v>87</v>
      </c>
      <c r="P37" s="209"/>
      <c r="Q37" s="209"/>
      <c r="R37" s="209"/>
      <c r="S37" s="210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1">
        <v>4607111036315</v>
      </c>
      <c r="E38" s="210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9"/>
      <c r="Q38" s="209"/>
      <c r="R38" s="209"/>
      <c r="S38" s="210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211">
        <v>4607111036292</v>
      </c>
      <c r="E39" s="210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9"/>
      <c r="Q39" s="209"/>
      <c r="R39" s="209"/>
      <c r="S39" s="210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19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20"/>
      <c r="O40" s="213" t="s">
        <v>67</v>
      </c>
      <c r="P40" s="214"/>
      <c r="Q40" s="214"/>
      <c r="R40" s="214"/>
      <c r="S40" s="214"/>
      <c r="T40" s="214"/>
      <c r="U40" s="215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hidden="1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20"/>
      <c r="O41" s="213" t="s">
        <v>67</v>
      </c>
      <c r="P41" s="214"/>
      <c r="Q41" s="214"/>
      <c r="R41" s="214"/>
      <c r="S41" s="214"/>
      <c r="T41" s="214"/>
      <c r="U41" s="215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hidden="1" customHeight="1" x14ac:dyDescent="0.25">
      <c r="A42" s="206" t="s">
        <v>92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5"/>
      <c r="AA42" s="195"/>
    </row>
    <row r="43" spans="1:67" ht="14.25" hidden="1" customHeight="1" x14ac:dyDescent="0.25">
      <c r="A43" s="216" t="s">
        <v>93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1">
        <v>4607111038951</v>
      </c>
      <c r="E44" s="210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9"/>
      <c r="Q44" s="209"/>
      <c r="R44" s="209"/>
      <c r="S44" s="210"/>
      <c r="T44" s="34"/>
      <c r="U44" s="34"/>
      <c r="V44" s="35" t="s">
        <v>66</v>
      </c>
      <c r="W44" s="200">
        <v>10</v>
      </c>
      <c r="X44" s="201">
        <f t="shared" ref="X44:X49" si="0">IFERROR(IF(W44="","",W44),"")</f>
        <v>10</v>
      </c>
      <c r="Y44" s="36">
        <f t="shared" ref="Y44:Y49" si="1">IFERROR(IF(W44="","",W44*0.0095),"")</f>
        <v>9.5000000000000001E-2</v>
      </c>
      <c r="Z44" s="56"/>
      <c r="AA44" s="57"/>
      <c r="AE44" s="67"/>
      <c r="BB44" s="77" t="s">
        <v>75</v>
      </c>
      <c r="BL44" s="67">
        <f t="shared" ref="BL44:BL49" si="2">IFERROR(W44*I44,"0")</f>
        <v>15.918000000000001</v>
      </c>
      <c r="BM44" s="67">
        <f t="shared" ref="BM44:BM49" si="3">IFERROR(X44*I44,"0")</f>
        <v>15.918000000000001</v>
      </c>
      <c r="BN44" s="67">
        <f t="shared" ref="BN44:BN49" si="4">IFERROR(W44/J44,"0")</f>
        <v>7.6923076923076927E-2</v>
      </c>
      <c r="BO44" s="67">
        <f t="shared" ref="BO44:BO49" si="5">IFERROR(X44/J44,"0")</f>
        <v>7.6923076923076927E-2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1">
        <v>4607111037596</v>
      </c>
      <c r="E45" s="210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9"/>
      <c r="Q45" s="209"/>
      <c r="R45" s="209"/>
      <c r="S45" s="210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1">
        <v>4607111038579</v>
      </c>
      <c r="E46" s="210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9"/>
      <c r="Q46" s="209"/>
      <c r="R46" s="209"/>
      <c r="S46" s="210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211">
        <v>4607111037053</v>
      </c>
      <c r="E47" s="210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9"/>
      <c r="Q47" s="209"/>
      <c r="R47" s="209"/>
      <c r="S47" s="210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1">
        <v>4607111037060</v>
      </c>
      <c r="E48" s="210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9"/>
      <c r="Q48" s="209"/>
      <c r="R48" s="209"/>
      <c r="S48" s="210"/>
      <c r="T48" s="34"/>
      <c r="U48" s="34"/>
      <c r="V48" s="35" t="s">
        <v>66</v>
      </c>
      <c r="W48" s="200">
        <v>10</v>
      </c>
      <c r="X48" s="201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1">
        <v>4607111038968</v>
      </c>
      <c r="E49" s="210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9"/>
      <c r="Q49" s="209"/>
      <c r="R49" s="209"/>
      <c r="S49" s="210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9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20"/>
      <c r="O50" s="213" t="s">
        <v>67</v>
      </c>
      <c r="P50" s="214"/>
      <c r="Q50" s="214"/>
      <c r="R50" s="214"/>
      <c r="S50" s="214"/>
      <c r="T50" s="214"/>
      <c r="U50" s="215"/>
      <c r="V50" s="37" t="s">
        <v>66</v>
      </c>
      <c r="W50" s="202">
        <f>IFERROR(SUM(W44:W49),"0")</f>
        <v>20</v>
      </c>
      <c r="X50" s="202">
        <f>IFERROR(SUM(X44:X49),"0")</f>
        <v>20</v>
      </c>
      <c r="Y50" s="202">
        <f>IFERROR(IF(Y44="",0,Y44),"0")+IFERROR(IF(Y45="",0,Y45),"0")+IFERROR(IF(Y46="",0,Y46),"0")+IFERROR(IF(Y47="",0,Y47),"0")+IFERROR(IF(Y48="",0,Y48),"0")+IFERROR(IF(Y49="",0,Y49),"0")</f>
        <v>0.19</v>
      </c>
      <c r="Z50" s="203"/>
      <c r="AA50" s="203"/>
    </row>
    <row r="51" spans="1:67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20"/>
      <c r="O51" s="213" t="s">
        <v>67</v>
      </c>
      <c r="P51" s="214"/>
      <c r="Q51" s="214"/>
      <c r="R51" s="214"/>
      <c r="S51" s="214"/>
      <c r="T51" s="214"/>
      <c r="U51" s="215"/>
      <c r="V51" s="37" t="s">
        <v>68</v>
      </c>
      <c r="W51" s="202">
        <f>IFERROR(SUMPRODUCT(W44:W49*H44:H49),"0")</f>
        <v>24</v>
      </c>
      <c r="X51" s="202">
        <f>IFERROR(SUMPRODUCT(X44:X49*H44:H49),"0")</f>
        <v>24</v>
      </c>
      <c r="Y51" s="37"/>
      <c r="Z51" s="203"/>
      <c r="AA51" s="203"/>
    </row>
    <row r="52" spans="1:67" ht="16.5" hidden="1" customHeight="1" x14ac:dyDescent="0.25">
      <c r="A52" s="206" t="s">
        <v>107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5"/>
      <c r="AA52" s="195"/>
    </row>
    <row r="53" spans="1:67" ht="14.25" hidden="1" customHeight="1" x14ac:dyDescent="0.25">
      <c r="A53" s="216" t="s">
        <v>61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6"/>
      <c r="AA53" s="196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211">
        <v>4607111037190</v>
      </c>
      <c r="E54" s="210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9"/>
      <c r="Q54" s="209"/>
      <c r="R54" s="209"/>
      <c r="S54" s="210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1">
        <v>4607111037183</v>
      </c>
      <c r="E55" s="210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9"/>
      <c r="Q55" s="209"/>
      <c r="R55" s="209"/>
      <c r="S55" s="210"/>
      <c r="T55" s="34"/>
      <c r="U55" s="34"/>
      <c r="V55" s="35" t="s">
        <v>66</v>
      </c>
      <c r="W55" s="200">
        <v>35</v>
      </c>
      <c r="X55" s="201">
        <f t="shared" si="6"/>
        <v>35</v>
      </c>
      <c r="Y55" s="36">
        <f t="shared" si="7"/>
        <v>0.54249999999999998</v>
      </c>
      <c r="Z55" s="56"/>
      <c r="AA55" s="57"/>
      <c r="AE55" s="67"/>
      <c r="BB55" s="84" t="s">
        <v>1</v>
      </c>
      <c r="BL55" s="67">
        <f t="shared" si="8"/>
        <v>262.01</v>
      </c>
      <c r="BM55" s="67">
        <f t="shared" si="9"/>
        <v>262.01</v>
      </c>
      <c r="BN55" s="67">
        <f t="shared" si="10"/>
        <v>0.41666666666666669</v>
      </c>
      <c r="BO55" s="67">
        <f t="shared" si="11"/>
        <v>0.41666666666666669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11">
        <v>4607111037091</v>
      </c>
      <c r="E56" s="210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9"/>
      <c r="Q56" s="209"/>
      <c r="R56" s="209"/>
      <c r="S56" s="210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1">
        <v>4607111036902</v>
      </c>
      <c r="E57" s="210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9"/>
      <c r="Q57" s="209"/>
      <c r="R57" s="209"/>
      <c r="S57" s="210"/>
      <c r="T57" s="34"/>
      <c r="U57" s="34"/>
      <c r="V57" s="35" t="s">
        <v>66</v>
      </c>
      <c r="W57" s="200">
        <v>25</v>
      </c>
      <c r="X57" s="201">
        <f t="shared" si="6"/>
        <v>25</v>
      </c>
      <c r="Y57" s="36">
        <f t="shared" si="7"/>
        <v>0.38750000000000001</v>
      </c>
      <c r="Z57" s="56"/>
      <c r="AA57" s="57"/>
      <c r="AE57" s="67"/>
      <c r="BB57" s="86" t="s">
        <v>1</v>
      </c>
      <c r="BL57" s="67">
        <f t="shared" si="8"/>
        <v>185.75</v>
      </c>
      <c r="BM57" s="67">
        <f t="shared" si="9"/>
        <v>185.75</v>
      </c>
      <c r="BN57" s="67">
        <f t="shared" si="10"/>
        <v>0.29761904761904762</v>
      </c>
      <c r="BO57" s="67">
        <f t="shared" si="11"/>
        <v>0.29761904761904762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1">
        <v>4607111036858</v>
      </c>
      <c r="E58" s="210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9"/>
      <c r="Q58" s="209"/>
      <c r="R58" s="209"/>
      <c r="S58" s="210"/>
      <c r="T58" s="34"/>
      <c r="U58" s="34"/>
      <c r="V58" s="35" t="s">
        <v>66</v>
      </c>
      <c r="W58" s="200">
        <v>15</v>
      </c>
      <c r="X58" s="201">
        <f t="shared" si="6"/>
        <v>15</v>
      </c>
      <c r="Y58" s="36">
        <f t="shared" si="7"/>
        <v>0.23249999999999998</v>
      </c>
      <c r="Z58" s="56"/>
      <c r="AA58" s="57"/>
      <c r="AE58" s="67"/>
      <c r="BB58" s="87" t="s">
        <v>1</v>
      </c>
      <c r="BL58" s="67">
        <f t="shared" si="8"/>
        <v>107.994</v>
      </c>
      <c r="BM58" s="67">
        <f t="shared" si="9"/>
        <v>107.994</v>
      </c>
      <c r="BN58" s="67">
        <f t="shared" si="10"/>
        <v>0.17857142857142858</v>
      </c>
      <c r="BO58" s="67">
        <f t="shared" si="11"/>
        <v>0.17857142857142858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1">
        <v>4607111036889</v>
      </c>
      <c r="E59" s="210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9"/>
      <c r="Q59" s="209"/>
      <c r="R59" s="209"/>
      <c r="S59" s="210"/>
      <c r="T59" s="34"/>
      <c r="U59" s="34"/>
      <c r="V59" s="35" t="s">
        <v>66</v>
      </c>
      <c r="W59" s="200">
        <v>45</v>
      </c>
      <c r="X59" s="201">
        <f t="shared" si="6"/>
        <v>45</v>
      </c>
      <c r="Y59" s="36">
        <f t="shared" si="7"/>
        <v>0.69750000000000001</v>
      </c>
      <c r="Z59" s="56"/>
      <c r="AA59" s="57"/>
      <c r="AE59" s="67"/>
      <c r="BB59" s="88" t="s">
        <v>1</v>
      </c>
      <c r="BL59" s="67">
        <f t="shared" si="8"/>
        <v>336.87</v>
      </c>
      <c r="BM59" s="67">
        <f t="shared" si="9"/>
        <v>336.87</v>
      </c>
      <c r="BN59" s="67">
        <f t="shared" si="10"/>
        <v>0.5357142857142857</v>
      </c>
      <c r="BO59" s="67">
        <f t="shared" si="11"/>
        <v>0.5357142857142857</v>
      </c>
    </row>
    <row r="60" spans="1:67" x14ac:dyDescent="0.2">
      <c r="A60" s="219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20"/>
      <c r="O60" s="213" t="s">
        <v>67</v>
      </c>
      <c r="P60" s="214"/>
      <c r="Q60" s="214"/>
      <c r="R60" s="214"/>
      <c r="S60" s="214"/>
      <c r="T60" s="214"/>
      <c r="U60" s="215"/>
      <c r="V60" s="37" t="s">
        <v>66</v>
      </c>
      <c r="W60" s="202">
        <f>IFERROR(SUM(W54:W59),"0")</f>
        <v>120</v>
      </c>
      <c r="X60" s="202">
        <f>IFERROR(SUM(X54:X59),"0")</f>
        <v>120</v>
      </c>
      <c r="Y60" s="202">
        <f>IFERROR(IF(Y54="",0,Y54),"0")+IFERROR(IF(Y55="",0,Y55),"0")+IFERROR(IF(Y56="",0,Y56),"0")+IFERROR(IF(Y57="",0,Y57),"0")+IFERROR(IF(Y58="",0,Y58),"0")+IFERROR(IF(Y59="",0,Y59),"0")</f>
        <v>1.8599999999999999</v>
      </c>
      <c r="Z60" s="203"/>
      <c r="AA60" s="203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20"/>
      <c r="O61" s="213" t="s">
        <v>67</v>
      </c>
      <c r="P61" s="214"/>
      <c r="Q61" s="214"/>
      <c r="R61" s="214"/>
      <c r="S61" s="214"/>
      <c r="T61" s="214"/>
      <c r="U61" s="215"/>
      <c r="V61" s="37" t="s">
        <v>68</v>
      </c>
      <c r="W61" s="202">
        <f>IFERROR(SUMPRODUCT(W54:W59*H54:H59),"0")</f>
        <v>859.2</v>
      </c>
      <c r="X61" s="202">
        <f>IFERROR(SUMPRODUCT(X54:X59*H54:H59),"0")</f>
        <v>859.2</v>
      </c>
      <c r="Y61" s="37"/>
      <c r="Z61" s="203"/>
      <c r="AA61" s="203"/>
    </row>
    <row r="62" spans="1:67" ht="16.5" hidden="1" customHeight="1" x14ac:dyDescent="0.25">
      <c r="A62" s="206" t="s">
        <v>120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5"/>
      <c r="AA62" s="195"/>
    </row>
    <row r="63" spans="1:67" ht="14.25" hidden="1" customHeight="1" x14ac:dyDescent="0.25">
      <c r="A63" s="216" t="s">
        <v>61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1">
        <v>4607111037411</v>
      </c>
      <c r="E64" s="210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9"/>
      <c r="Q64" s="209"/>
      <c r="R64" s="209"/>
      <c r="S64" s="210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1">
        <v>4607111036728</v>
      </c>
      <c r="E65" s="210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4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9"/>
      <c r="Q65" s="209"/>
      <c r="R65" s="209"/>
      <c r="S65" s="210"/>
      <c r="T65" s="34"/>
      <c r="U65" s="34"/>
      <c r="V65" s="35" t="s">
        <v>66</v>
      </c>
      <c r="W65" s="200">
        <v>80</v>
      </c>
      <c r="X65" s="201">
        <f>IFERROR(IF(W65="","",W65),"")</f>
        <v>80</v>
      </c>
      <c r="Y65" s="36">
        <f>IFERROR(IF(W65="","",W65*0.00866),"")</f>
        <v>0.69279999999999997</v>
      </c>
      <c r="Z65" s="56"/>
      <c r="AA65" s="57"/>
      <c r="AE65" s="67"/>
      <c r="BB65" s="90" t="s">
        <v>1</v>
      </c>
      <c r="BL65" s="67">
        <f>IFERROR(W65*I65,"0")</f>
        <v>417.05599999999998</v>
      </c>
      <c r="BM65" s="67">
        <f>IFERROR(X65*I65,"0")</f>
        <v>417.05599999999998</v>
      </c>
      <c r="BN65" s="67">
        <f>IFERROR(W65/J65,"0")</f>
        <v>0.55555555555555558</v>
      </c>
      <c r="BO65" s="67">
        <f>IFERROR(X65/J65,"0")</f>
        <v>0.55555555555555558</v>
      </c>
    </row>
    <row r="66" spans="1:67" x14ac:dyDescent="0.2">
      <c r="A66" s="219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20"/>
      <c r="O66" s="213" t="s">
        <v>67</v>
      </c>
      <c r="P66" s="214"/>
      <c r="Q66" s="214"/>
      <c r="R66" s="214"/>
      <c r="S66" s="214"/>
      <c r="T66" s="214"/>
      <c r="U66" s="215"/>
      <c r="V66" s="37" t="s">
        <v>66</v>
      </c>
      <c r="W66" s="202">
        <f>IFERROR(SUM(W64:W65),"0")</f>
        <v>80</v>
      </c>
      <c r="X66" s="202">
        <f>IFERROR(SUM(X64:X65),"0")</f>
        <v>80</v>
      </c>
      <c r="Y66" s="202">
        <f>IFERROR(IF(Y64="",0,Y64),"0")+IFERROR(IF(Y65="",0,Y65),"0")</f>
        <v>0.69279999999999997</v>
      </c>
      <c r="Z66" s="203"/>
      <c r="AA66" s="203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20"/>
      <c r="O67" s="213" t="s">
        <v>67</v>
      </c>
      <c r="P67" s="214"/>
      <c r="Q67" s="214"/>
      <c r="R67" s="214"/>
      <c r="S67" s="214"/>
      <c r="T67" s="214"/>
      <c r="U67" s="215"/>
      <c r="V67" s="37" t="s">
        <v>68</v>
      </c>
      <c r="W67" s="202">
        <f>IFERROR(SUMPRODUCT(W64:W65*H64:H65),"0")</f>
        <v>400</v>
      </c>
      <c r="X67" s="202">
        <f>IFERROR(SUMPRODUCT(X64:X65*H64:H65),"0")</f>
        <v>400</v>
      </c>
      <c r="Y67" s="37"/>
      <c r="Z67" s="203"/>
      <c r="AA67" s="203"/>
    </row>
    <row r="68" spans="1:67" ht="16.5" hidden="1" customHeight="1" x14ac:dyDescent="0.25">
      <c r="A68" s="206" t="s">
        <v>126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5"/>
      <c r="AA68" s="195"/>
    </row>
    <row r="69" spans="1:67" ht="14.25" hidden="1" customHeight="1" x14ac:dyDescent="0.25">
      <c r="A69" s="216" t="s">
        <v>127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1">
        <v>4607111033659</v>
      </c>
      <c r="E70" s="210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4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9"/>
      <c r="Q70" s="209"/>
      <c r="R70" s="209"/>
      <c r="S70" s="210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9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20"/>
      <c r="O71" s="213" t="s">
        <v>67</v>
      </c>
      <c r="P71" s="214"/>
      <c r="Q71" s="214"/>
      <c r="R71" s="214"/>
      <c r="S71" s="214"/>
      <c r="T71" s="214"/>
      <c r="U71" s="215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20"/>
      <c r="O72" s="213" t="s">
        <v>67</v>
      </c>
      <c r="P72" s="214"/>
      <c r="Q72" s="214"/>
      <c r="R72" s="214"/>
      <c r="S72" s="214"/>
      <c r="T72" s="214"/>
      <c r="U72" s="215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hidden="1" customHeight="1" x14ac:dyDescent="0.25">
      <c r="A73" s="206" t="s">
        <v>130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5"/>
      <c r="AA73" s="195"/>
    </row>
    <row r="74" spans="1:67" ht="14.25" hidden="1" customHeight="1" x14ac:dyDescent="0.25">
      <c r="A74" s="216" t="s">
        <v>131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6"/>
      <c r="AA74" s="196"/>
    </row>
    <row r="75" spans="1:67" ht="27" hidden="1" customHeight="1" x14ac:dyDescent="0.25">
      <c r="A75" s="54" t="s">
        <v>132</v>
      </c>
      <c r="B75" s="54" t="s">
        <v>133</v>
      </c>
      <c r="C75" s="31">
        <v>4301131012</v>
      </c>
      <c r="D75" s="211">
        <v>4607111034137</v>
      </c>
      <c r="E75" s="210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9"/>
      <c r="Q75" s="209"/>
      <c r="R75" s="209"/>
      <c r="S75" s="210"/>
      <c r="T75" s="34"/>
      <c r="U75" s="34"/>
      <c r="V75" s="35" t="s">
        <v>66</v>
      </c>
      <c r="W75" s="200">
        <v>0</v>
      </c>
      <c r="X75" s="201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75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1">
        <v>4607111034120</v>
      </c>
      <c r="E76" s="210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9"/>
      <c r="Q76" s="209"/>
      <c r="R76" s="209"/>
      <c r="S76" s="210"/>
      <c r="T76" s="34"/>
      <c r="U76" s="34"/>
      <c r="V76" s="35" t="s">
        <v>66</v>
      </c>
      <c r="W76" s="200">
        <v>10</v>
      </c>
      <c r="X76" s="201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75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19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20"/>
      <c r="O77" s="213" t="s">
        <v>67</v>
      </c>
      <c r="P77" s="214"/>
      <c r="Q77" s="214"/>
      <c r="R77" s="214"/>
      <c r="S77" s="214"/>
      <c r="T77" s="214"/>
      <c r="U77" s="215"/>
      <c r="V77" s="37" t="s">
        <v>66</v>
      </c>
      <c r="W77" s="202">
        <f>IFERROR(SUM(W75:W76),"0")</f>
        <v>10</v>
      </c>
      <c r="X77" s="202">
        <f>IFERROR(SUM(X75:X76),"0")</f>
        <v>10</v>
      </c>
      <c r="Y77" s="202">
        <f>IFERROR(IF(Y75="",0,Y75),"0")+IFERROR(IF(Y76="",0,Y76),"0")</f>
        <v>0.17880000000000001</v>
      </c>
      <c r="Z77" s="203"/>
      <c r="AA77" s="203"/>
    </row>
    <row r="78" spans="1:67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20"/>
      <c r="O78" s="213" t="s">
        <v>67</v>
      </c>
      <c r="P78" s="214"/>
      <c r="Q78" s="214"/>
      <c r="R78" s="214"/>
      <c r="S78" s="214"/>
      <c r="T78" s="214"/>
      <c r="U78" s="215"/>
      <c r="V78" s="37" t="s">
        <v>68</v>
      </c>
      <c r="W78" s="202">
        <f>IFERROR(SUMPRODUCT(W75:W76*H75:H76),"0")</f>
        <v>36</v>
      </c>
      <c r="X78" s="202">
        <f>IFERROR(SUMPRODUCT(X75:X76*H75:H76),"0")</f>
        <v>36</v>
      </c>
      <c r="Y78" s="37"/>
      <c r="Z78" s="203"/>
      <c r="AA78" s="203"/>
    </row>
    <row r="79" spans="1:67" ht="16.5" hidden="1" customHeight="1" x14ac:dyDescent="0.25">
      <c r="A79" s="206" t="s">
        <v>136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5"/>
      <c r="AA79" s="195"/>
    </row>
    <row r="80" spans="1:67" ht="14.25" hidden="1" customHeight="1" x14ac:dyDescent="0.25">
      <c r="A80" s="216" t="s">
        <v>127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6"/>
      <c r="AA80" s="196"/>
    </row>
    <row r="81" spans="1:67" ht="27" hidden="1" customHeight="1" x14ac:dyDescent="0.25">
      <c r="A81" s="54" t="s">
        <v>137</v>
      </c>
      <c r="B81" s="54" t="s">
        <v>138</v>
      </c>
      <c r="C81" s="31">
        <v>4301135053</v>
      </c>
      <c r="D81" s="211">
        <v>4607111036407</v>
      </c>
      <c r="E81" s="210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9"/>
      <c r="Q81" s="209"/>
      <c r="R81" s="209"/>
      <c r="S81" s="210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1">
        <v>4607111033628</v>
      </c>
      <c r="E82" s="210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9"/>
      <c r="Q82" s="209"/>
      <c r="R82" s="209"/>
      <c r="S82" s="210"/>
      <c r="T82" s="34"/>
      <c r="U82" s="34"/>
      <c r="V82" s="35" t="s">
        <v>66</v>
      </c>
      <c r="W82" s="200">
        <v>10</v>
      </c>
      <c r="X82" s="201">
        <f t="shared" si="12"/>
        <v>10</v>
      </c>
      <c r="Y82" s="36">
        <f t="shared" si="13"/>
        <v>0.17880000000000001</v>
      </c>
      <c r="Z82" s="56"/>
      <c r="AA82" s="57"/>
      <c r="AE82" s="67"/>
      <c r="BB82" s="95" t="s">
        <v>75</v>
      </c>
      <c r="BL82" s="67">
        <f t="shared" si="14"/>
        <v>43.036000000000001</v>
      </c>
      <c r="BM82" s="67">
        <f t="shared" si="15"/>
        <v>43.036000000000001</v>
      </c>
      <c r="BN82" s="67">
        <f t="shared" si="16"/>
        <v>0.14285714285714285</v>
      </c>
      <c r="BO82" s="67">
        <f t="shared" si="17"/>
        <v>0.14285714285714285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4301130400</v>
      </c>
      <c r="D83" s="211">
        <v>4607111033451</v>
      </c>
      <c r="E83" s="210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9"/>
      <c r="Q83" s="209"/>
      <c r="R83" s="209"/>
      <c r="S83" s="210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1">
        <v>4607111033451</v>
      </c>
      <c r="E84" s="210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4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9"/>
      <c r="Q84" s="209"/>
      <c r="R84" s="209"/>
      <c r="S84" s="210"/>
      <c r="T84" s="34"/>
      <c r="U84" s="34"/>
      <c r="V84" s="35" t="s">
        <v>66</v>
      </c>
      <c r="W84" s="200">
        <v>70</v>
      </c>
      <c r="X84" s="201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4301135120</v>
      </c>
      <c r="D85" s="211">
        <v>4607111035141</v>
      </c>
      <c r="E85" s="210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9"/>
      <c r="Q85" s="209"/>
      <c r="R85" s="209"/>
      <c r="S85" s="210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4301135111</v>
      </c>
      <c r="D86" s="211">
        <v>4607111035028</v>
      </c>
      <c r="E86" s="210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9"/>
      <c r="Q86" s="209"/>
      <c r="R86" s="209"/>
      <c r="S86" s="210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148</v>
      </c>
      <c r="B87" s="54" t="s">
        <v>149</v>
      </c>
      <c r="C87" s="31">
        <v>4301135109</v>
      </c>
      <c r="D87" s="211">
        <v>4607111033444</v>
      </c>
      <c r="E87" s="210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9"/>
      <c r="Q87" s="209"/>
      <c r="R87" s="209"/>
      <c r="S87" s="210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1">
        <v>4607111033444</v>
      </c>
      <c r="E88" s="210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9"/>
      <c r="Q88" s="209"/>
      <c r="R88" s="209"/>
      <c r="S88" s="210"/>
      <c r="T88" s="34"/>
      <c r="U88" s="34"/>
      <c r="V88" s="35" t="s">
        <v>66</v>
      </c>
      <c r="W88" s="200">
        <v>55</v>
      </c>
      <c r="X88" s="201">
        <f t="shared" si="12"/>
        <v>55</v>
      </c>
      <c r="Y88" s="36">
        <f t="shared" si="13"/>
        <v>0.98340000000000005</v>
      </c>
      <c r="Z88" s="56"/>
      <c r="AA88" s="57"/>
      <c r="AE88" s="67"/>
      <c r="BB88" s="101" t="s">
        <v>75</v>
      </c>
      <c r="BL88" s="67">
        <f t="shared" si="14"/>
        <v>236.69800000000001</v>
      </c>
      <c r="BM88" s="67">
        <f t="shared" si="15"/>
        <v>236.69800000000001</v>
      </c>
      <c r="BN88" s="67">
        <f t="shared" si="16"/>
        <v>0.7857142857142857</v>
      </c>
      <c r="BO88" s="67">
        <f t="shared" si="17"/>
        <v>0.7857142857142857</v>
      </c>
    </row>
    <row r="89" spans="1:67" x14ac:dyDescent="0.2">
      <c r="A89" s="219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20"/>
      <c r="O89" s="213" t="s">
        <v>67</v>
      </c>
      <c r="P89" s="214"/>
      <c r="Q89" s="214"/>
      <c r="R89" s="214"/>
      <c r="S89" s="214"/>
      <c r="T89" s="214"/>
      <c r="U89" s="215"/>
      <c r="V89" s="37" t="s">
        <v>66</v>
      </c>
      <c r="W89" s="202">
        <f>IFERROR(SUM(W81:W88),"0")</f>
        <v>135</v>
      </c>
      <c r="X89" s="202">
        <f>IFERROR(SUM(X81:X88),"0")</f>
        <v>135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2.4138000000000002</v>
      </c>
      <c r="Z89" s="203"/>
      <c r="AA89" s="203"/>
    </row>
    <row r="90" spans="1:67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20"/>
      <c r="O90" s="213" t="s">
        <v>67</v>
      </c>
      <c r="P90" s="214"/>
      <c r="Q90" s="214"/>
      <c r="R90" s="214"/>
      <c r="S90" s="214"/>
      <c r="T90" s="214"/>
      <c r="U90" s="215"/>
      <c r="V90" s="37" t="s">
        <v>68</v>
      </c>
      <c r="W90" s="202">
        <f>IFERROR(SUMPRODUCT(W81:W88*H81:H88),"0")</f>
        <v>486</v>
      </c>
      <c r="X90" s="202">
        <f>IFERROR(SUMPRODUCT(X81:X88*H81:H88),"0")</f>
        <v>486</v>
      </c>
      <c r="Y90" s="37"/>
      <c r="Z90" s="203"/>
      <c r="AA90" s="203"/>
    </row>
    <row r="91" spans="1:67" ht="16.5" hidden="1" customHeight="1" x14ac:dyDescent="0.25">
      <c r="A91" s="206" t="s">
        <v>151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195"/>
      <c r="AA91" s="195"/>
    </row>
    <row r="92" spans="1:67" ht="14.25" hidden="1" customHeight="1" x14ac:dyDescent="0.25">
      <c r="A92" s="216" t="s">
        <v>151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196"/>
      <c r="AA92" s="196"/>
    </row>
    <row r="93" spans="1:67" ht="27" hidden="1" customHeight="1" x14ac:dyDescent="0.25">
      <c r="A93" s="54" t="s">
        <v>152</v>
      </c>
      <c r="B93" s="54" t="s">
        <v>153</v>
      </c>
      <c r="C93" s="31">
        <v>4301136013</v>
      </c>
      <c r="D93" s="211">
        <v>4607025784012</v>
      </c>
      <c r="E93" s="210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9"/>
      <c r="Q93" s="209"/>
      <c r="R93" s="209"/>
      <c r="S93" s="210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154</v>
      </c>
      <c r="B94" s="54" t="s">
        <v>155</v>
      </c>
      <c r="C94" s="31">
        <v>4301136012</v>
      </c>
      <c r="D94" s="211">
        <v>4607025784319</v>
      </c>
      <c r="E94" s="210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9"/>
      <c r="Q94" s="209"/>
      <c r="R94" s="209"/>
      <c r="S94" s="210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156</v>
      </c>
      <c r="B95" s="54" t="s">
        <v>157</v>
      </c>
      <c r="C95" s="31">
        <v>4301136014</v>
      </c>
      <c r="D95" s="211">
        <v>4607111035370</v>
      </c>
      <c r="E95" s="210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9"/>
      <c r="Q95" s="209"/>
      <c r="R95" s="209"/>
      <c r="S95" s="210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hidden="1" x14ac:dyDescent="0.2">
      <c r="A96" s="219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20"/>
      <c r="O96" s="213" t="s">
        <v>67</v>
      </c>
      <c r="P96" s="214"/>
      <c r="Q96" s="214"/>
      <c r="R96" s="214"/>
      <c r="S96" s="214"/>
      <c r="T96" s="214"/>
      <c r="U96" s="215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hidden="1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20"/>
      <c r="O97" s="213" t="s">
        <v>67</v>
      </c>
      <c r="P97" s="214"/>
      <c r="Q97" s="214"/>
      <c r="R97" s="214"/>
      <c r="S97" s="214"/>
      <c r="T97" s="214"/>
      <c r="U97" s="215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hidden="1" customHeight="1" x14ac:dyDescent="0.25">
      <c r="A98" s="206" t="s">
        <v>158</v>
      </c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195"/>
      <c r="AA98" s="195"/>
    </row>
    <row r="99" spans="1:67" ht="14.25" hidden="1" customHeight="1" x14ac:dyDescent="0.25">
      <c r="A99" s="216" t="s">
        <v>61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1">
        <v>4607111033970</v>
      </c>
      <c r="E100" s="210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9"/>
      <c r="Q100" s="209"/>
      <c r="R100" s="209"/>
      <c r="S100" s="210"/>
      <c r="T100" s="34"/>
      <c r="U100" s="34"/>
      <c r="V100" s="35" t="s">
        <v>66</v>
      </c>
      <c r="W100" s="200">
        <v>15</v>
      </c>
      <c r="X100" s="201">
        <f>IFERROR(IF(W100="","",W100),"")</f>
        <v>15</v>
      </c>
      <c r="Y100" s="36">
        <f>IFERROR(IF(W100="","",W100*0.0155),"")</f>
        <v>0.23249999999999998</v>
      </c>
      <c r="Z100" s="56"/>
      <c r="AA100" s="57"/>
      <c r="AE100" s="67"/>
      <c r="BB100" s="105" t="s">
        <v>1</v>
      </c>
      <c r="BL100" s="67">
        <f>IFERROR(W100*I100,"0")</f>
        <v>107.994</v>
      </c>
      <c r="BM100" s="67">
        <f>IFERROR(X100*I100,"0")</f>
        <v>107.994</v>
      </c>
      <c r="BN100" s="67">
        <f>IFERROR(W100/J100,"0")</f>
        <v>0.17857142857142858</v>
      </c>
      <c r="BO100" s="67">
        <f>IFERROR(X100/J100,"0")</f>
        <v>0.17857142857142858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1">
        <v>4607111034144</v>
      </c>
      <c r="E101" s="210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9"/>
      <c r="Q101" s="209"/>
      <c r="R101" s="209"/>
      <c r="S101" s="210"/>
      <c r="T101" s="34"/>
      <c r="U101" s="34"/>
      <c r="V101" s="35" t="s">
        <v>66</v>
      </c>
      <c r="W101" s="200">
        <v>40</v>
      </c>
      <c r="X101" s="201">
        <f>IFERROR(IF(W101="","",W101),"")</f>
        <v>40</v>
      </c>
      <c r="Y101" s="36">
        <f>IFERROR(IF(W101="","",W101*0.0155),"")</f>
        <v>0.62</v>
      </c>
      <c r="Z101" s="56"/>
      <c r="AA101" s="57"/>
      <c r="AE101" s="67"/>
      <c r="BB101" s="106" t="s">
        <v>1</v>
      </c>
      <c r="BL101" s="67">
        <f>IFERROR(W101*I101,"0")</f>
        <v>299.44</v>
      </c>
      <c r="BM101" s="67">
        <f>IFERROR(X101*I101,"0")</f>
        <v>299.44</v>
      </c>
      <c r="BN101" s="67">
        <f>IFERROR(W101/J101,"0")</f>
        <v>0.47619047619047616</v>
      </c>
      <c r="BO101" s="67">
        <f>IFERROR(X101/J101,"0")</f>
        <v>0.47619047619047616</v>
      </c>
    </row>
    <row r="102" spans="1:67" ht="27" hidden="1" customHeight="1" x14ac:dyDescent="0.25">
      <c r="A102" s="54" t="s">
        <v>163</v>
      </c>
      <c r="B102" s="54" t="s">
        <v>164</v>
      </c>
      <c r="C102" s="31">
        <v>4301070973</v>
      </c>
      <c r="D102" s="211">
        <v>4607111033987</v>
      </c>
      <c r="E102" s="210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9"/>
      <c r="Q102" s="209"/>
      <c r="R102" s="209"/>
      <c r="S102" s="210"/>
      <c r="T102" s="34"/>
      <c r="U102" s="34"/>
      <c r="V102" s="35" t="s">
        <v>66</v>
      </c>
      <c r="W102" s="200">
        <v>0</v>
      </c>
      <c r="X102" s="201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1">
        <v>4607111034151</v>
      </c>
      <c r="E103" s="210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9"/>
      <c r="Q103" s="209"/>
      <c r="R103" s="209"/>
      <c r="S103" s="210"/>
      <c r="T103" s="34"/>
      <c r="U103" s="34"/>
      <c r="V103" s="35" t="s">
        <v>66</v>
      </c>
      <c r="W103" s="200">
        <v>125</v>
      </c>
      <c r="X103" s="201">
        <f>IFERROR(IF(W103="","",W103),"")</f>
        <v>125</v>
      </c>
      <c r="Y103" s="36">
        <f>IFERROR(IF(W103="","",W103*0.0155),"")</f>
        <v>1.9375</v>
      </c>
      <c r="Z103" s="56"/>
      <c r="AA103" s="57"/>
      <c r="AE103" s="67"/>
      <c r="BB103" s="108" t="s">
        <v>1</v>
      </c>
      <c r="BL103" s="67">
        <f>IFERROR(W103*I103,"0")</f>
        <v>935.75</v>
      </c>
      <c r="BM103" s="67">
        <f>IFERROR(X103*I103,"0")</f>
        <v>935.75</v>
      </c>
      <c r="BN103" s="67">
        <f>IFERROR(W103/J103,"0")</f>
        <v>1.4880952380952381</v>
      </c>
      <c r="BO103" s="67">
        <f>IFERROR(X103/J103,"0")</f>
        <v>1.4880952380952381</v>
      </c>
    </row>
    <row r="104" spans="1:67" ht="27" hidden="1" customHeight="1" x14ac:dyDescent="0.25">
      <c r="A104" s="54" t="s">
        <v>167</v>
      </c>
      <c r="B104" s="54" t="s">
        <v>168</v>
      </c>
      <c r="C104" s="31">
        <v>4301070958</v>
      </c>
      <c r="D104" s="211">
        <v>4607111038098</v>
      </c>
      <c r="E104" s="210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9"/>
      <c r="Q104" s="209"/>
      <c r="R104" s="209"/>
      <c r="S104" s="210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19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20"/>
      <c r="O105" s="213" t="s">
        <v>67</v>
      </c>
      <c r="P105" s="214"/>
      <c r="Q105" s="214"/>
      <c r="R105" s="214"/>
      <c r="S105" s="214"/>
      <c r="T105" s="214"/>
      <c r="U105" s="215"/>
      <c r="V105" s="37" t="s">
        <v>66</v>
      </c>
      <c r="W105" s="202">
        <f>IFERROR(SUM(W100:W104),"0")</f>
        <v>180</v>
      </c>
      <c r="X105" s="202">
        <f>IFERROR(SUM(X100:X104),"0")</f>
        <v>180</v>
      </c>
      <c r="Y105" s="202">
        <f>IFERROR(IF(Y100="",0,Y100),"0")+IFERROR(IF(Y101="",0,Y101),"0")+IFERROR(IF(Y102="",0,Y102),"0")+IFERROR(IF(Y103="",0,Y103),"0")+IFERROR(IF(Y104="",0,Y104),"0")</f>
        <v>2.79</v>
      </c>
      <c r="Z105" s="203"/>
      <c r="AA105" s="203"/>
    </row>
    <row r="106" spans="1:67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20"/>
      <c r="O106" s="213" t="s">
        <v>67</v>
      </c>
      <c r="P106" s="214"/>
      <c r="Q106" s="214"/>
      <c r="R106" s="214"/>
      <c r="S106" s="214"/>
      <c r="T106" s="214"/>
      <c r="U106" s="215"/>
      <c r="V106" s="37" t="s">
        <v>68</v>
      </c>
      <c r="W106" s="202">
        <f>IFERROR(SUMPRODUCT(W100:W104*H100:H104),"0")</f>
        <v>1291.2</v>
      </c>
      <c r="X106" s="202">
        <f>IFERROR(SUMPRODUCT(X100:X104*H100:H104),"0")</f>
        <v>1291.2</v>
      </c>
      <c r="Y106" s="37"/>
      <c r="Z106" s="203"/>
      <c r="AA106" s="203"/>
    </row>
    <row r="107" spans="1:67" ht="16.5" hidden="1" customHeight="1" x14ac:dyDescent="0.25">
      <c r="A107" s="206" t="s">
        <v>169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195"/>
      <c r="AA107" s="195"/>
    </row>
    <row r="108" spans="1:67" ht="14.25" hidden="1" customHeight="1" x14ac:dyDescent="0.25">
      <c r="A108" s="216" t="s">
        <v>127</v>
      </c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1">
        <v>4607111034014</v>
      </c>
      <c r="E109" s="210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9"/>
      <c r="Q109" s="209"/>
      <c r="R109" s="209"/>
      <c r="S109" s="210"/>
      <c r="T109" s="34"/>
      <c r="U109" s="34"/>
      <c r="V109" s="35" t="s">
        <v>66</v>
      </c>
      <c r="W109" s="200">
        <v>40</v>
      </c>
      <c r="X109" s="201">
        <f>IFERROR(IF(W109="","",W109),"")</f>
        <v>40</v>
      </c>
      <c r="Y109" s="36">
        <f>IFERROR(IF(W109="","",W109*0.01788),"")</f>
        <v>0.71520000000000006</v>
      </c>
      <c r="Z109" s="56"/>
      <c r="AA109" s="57"/>
      <c r="AE109" s="67"/>
      <c r="BB109" s="110" t="s">
        <v>75</v>
      </c>
      <c r="BL109" s="67">
        <f>IFERROR(W109*I109,"0")</f>
        <v>148.14400000000001</v>
      </c>
      <c r="BM109" s="67">
        <f>IFERROR(X109*I109,"0")</f>
        <v>148.14400000000001</v>
      </c>
      <c r="BN109" s="67">
        <f>IFERROR(W109/J109,"0")</f>
        <v>0.5714285714285714</v>
      </c>
      <c r="BO109" s="67">
        <f>IFERROR(X109/J109,"0")</f>
        <v>0.5714285714285714</v>
      </c>
    </row>
    <row r="110" spans="1:67" ht="27" hidden="1" customHeight="1" x14ac:dyDescent="0.25">
      <c r="A110" s="54" t="s">
        <v>172</v>
      </c>
      <c r="B110" s="54" t="s">
        <v>173</v>
      </c>
      <c r="C110" s="31">
        <v>4301135151</v>
      </c>
      <c r="D110" s="211">
        <v>4607111033994</v>
      </c>
      <c r="E110" s="210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2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9"/>
      <c r="Q110" s="209"/>
      <c r="R110" s="209"/>
      <c r="S110" s="210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1">
        <v>4607111033994</v>
      </c>
      <c r="E111" s="210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9"/>
      <c r="Q111" s="209"/>
      <c r="R111" s="209"/>
      <c r="S111" s="210"/>
      <c r="T111" s="34"/>
      <c r="U111" s="34"/>
      <c r="V111" s="35" t="s">
        <v>66</v>
      </c>
      <c r="W111" s="200">
        <v>90</v>
      </c>
      <c r="X111" s="201">
        <f>IFERROR(IF(W111="","",W111),"")</f>
        <v>90</v>
      </c>
      <c r="Y111" s="36">
        <f>IFERROR(IF(W111="","",W111*0.01788),"")</f>
        <v>1.6092</v>
      </c>
      <c r="Z111" s="56"/>
      <c r="AA111" s="57"/>
      <c r="AE111" s="67"/>
      <c r="BB111" s="112" t="s">
        <v>75</v>
      </c>
      <c r="BL111" s="67">
        <f>IFERROR(W111*I111,"0")</f>
        <v>333.32399999999996</v>
      </c>
      <c r="BM111" s="67">
        <f>IFERROR(X111*I111,"0")</f>
        <v>333.32399999999996</v>
      </c>
      <c r="BN111" s="67">
        <f>IFERROR(W111/J111,"0")</f>
        <v>1.2857142857142858</v>
      </c>
      <c r="BO111" s="67">
        <f>IFERROR(X111/J111,"0")</f>
        <v>1.2857142857142858</v>
      </c>
    </row>
    <row r="112" spans="1:67" x14ac:dyDescent="0.2">
      <c r="A112" s="219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20"/>
      <c r="O112" s="213" t="s">
        <v>67</v>
      </c>
      <c r="P112" s="214"/>
      <c r="Q112" s="214"/>
      <c r="R112" s="214"/>
      <c r="S112" s="214"/>
      <c r="T112" s="214"/>
      <c r="U112" s="215"/>
      <c r="V112" s="37" t="s">
        <v>66</v>
      </c>
      <c r="W112" s="202">
        <f>IFERROR(SUM(W109:W111),"0")</f>
        <v>130</v>
      </c>
      <c r="X112" s="202">
        <f>IFERROR(SUM(X109:X111),"0")</f>
        <v>130</v>
      </c>
      <c r="Y112" s="202">
        <f>IFERROR(IF(Y109="",0,Y109),"0")+IFERROR(IF(Y110="",0,Y110),"0")+IFERROR(IF(Y111="",0,Y111),"0")</f>
        <v>2.3243999999999998</v>
      </c>
      <c r="Z112" s="203"/>
      <c r="AA112" s="203"/>
    </row>
    <row r="113" spans="1:67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20"/>
      <c r="O113" s="213" t="s">
        <v>67</v>
      </c>
      <c r="P113" s="214"/>
      <c r="Q113" s="214"/>
      <c r="R113" s="214"/>
      <c r="S113" s="214"/>
      <c r="T113" s="214"/>
      <c r="U113" s="215"/>
      <c r="V113" s="37" t="s">
        <v>68</v>
      </c>
      <c r="W113" s="202">
        <f>IFERROR(SUMPRODUCT(W109:W111*H109:H111),"0")</f>
        <v>390</v>
      </c>
      <c r="X113" s="202">
        <f>IFERROR(SUMPRODUCT(X109:X111*H109:H111),"0")</f>
        <v>390</v>
      </c>
      <c r="Y113" s="37"/>
      <c r="Z113" s="203"/>
      <c r="AA113" s="203"/>
    </row>
    <row r="114" spans="1:67" ht="16.5" hidden="1" customHeight="1" x14ac:dyDescent="0.25">
      <c r="A114" s="206" t="s">
        <v>176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195"/>
      <c r="AA114" s="195"/>
    </row>
    <row r="115" spans="1:67" ht="14.25" hidden="1" customHeight="1" x14ac:dyDescent="0.25">
      <c r="A115" s="216" t="s">
        <v>127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1">
        <v>4607111034199</v>
      </c>
      <c r="E116" s="210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1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9"/>
      <c r="Q116" s="209"/>
      <c r="R116" s="209"/>
      <c r="S116" s="210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hidden="1" customHeight="1" x14ac:dyDescent="0.25">
      <c r="A117" s="54" t="s">
        <v>179</v>
      </c>
      <c r="B117" s="54" t="s">
        <v>180</v>
      </c>
      <c r="C117" s="31">
        <v>4301135112</v>
      </c>
      <c r="D117" s="211">
        <v>4607111034199</v>
      </c>
      <c r="E117" s="210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9"/>
      <c r="Q117" s="209"/>
      <c r="R117" s="209"/>
      <c r="S117" s="210"/>
      <c r="T117" s="34"/>
      <c r="U117" s="34"/>
      <c r="V117" s="35" t="s">
        <v>66</v>
      </c>
      <c r="W117" s="200">
        <v>0</v>
      </c>
      <c r="X117" s="201">
        <f>IFERROR(IF(W117="","",W117),"")</f>
        <v>0</v>
      </c>
      <c r="Y117" s="36">
        <f>IFERROR(IF(W117="","",W117*0.01788),"")</f>
        <v>0</v>
      </c>
      <c r="Z117" s="56"/>
      <c r="AA117" s="57"/>
      <c r="AE117" s="67"/>
      <c r="BB117" s="114" t="s">
        <v>75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idden="1" x14ac:dyDescent="0.2">
      <c r="A118" s="219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20"/>
      <c r="O118" s="213" t="s">
        <v>67</v>
      </c>
      <c r="P118" s="214"/>
      <c r="Q118" s="214"/>
      <c r="R118" s="214"/>
      <c r="S118" s="214"/>
      <c r="T118" s="214"/>
      <c r="U118" s="215"/>
      <c r="V118" s="37" t="s">
        <v>66</v>
      </c>
      <c r="W118" s="202">
        <f>IFERROR(SUM(W116:W117),"0")</f>
        <v>0</v>
      </c>
      <c r="X118" s="202">
        <f>IFERROR(SUM(X116:X117),"0")</f>
        <v>0</v>
      </c>
      <c r="Y118" s="202">
        <f>IFERROR(IF(Y116="",0,Y116),"0")+IFERROR(IF(Y117="",0,Y117),"0")</f>
        <v>0</v>
      </c>
      <c r="Z118" s="203"/>
      <c r="AA118" s="203"/>
    </row>
    <row r="119" spans="1:67" hidden="1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20"/>
      <c r="O119" s="213" t="s">
        <v>67</v>
      </c>
      <c r="P119" s="214"/>
      <c r="Q119" s="214"/>
      <c r="R119" s="214"/>
      <c r="S119" s="214"/>
      <c r="T119" s="214"/>
      <c r="U119" s="215"/>
      <c r="V119" s="37" t="s">
        <v>68</v>
      </c>
      <c r="W119" s="202">
        <f>IFERROR(SUMPRODUCT(W116:W117*H116:H117),"0")</f>
        <v>0</v>
      </c>
      <c r="X119" s="202">
        <f>IFERROR(SUMPRODUCT(X116:X117*H116:H117),"0")</f>
        <v>0</v>
      </c>
      <c r="Y119" s="37"/>
      <c r="Z119" s="203"/>
      <c r="AA119" s="203"/>
    </row>
    <row r="120" spans="1:67" ht="16.5" hidden="1" customHeight="1" x14ac:dyDescent="0.25">
      <c r="A120" s="206" t="s">
        <v>181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195"/>
      <c r="AA120" s="195"/>
    </row>
    <row r="121" spans="1:67" ht="14.25" hidden="1" customHeight="1" x14ac:dyDescent="0.25">
      <c r="A121" s="216" t="s">
        <v>127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1">
        <v>4607111034670</v>
      </c>
      <c r="E122" s="210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9"/>
      <c r="Q122" s="209"/>
      <c r="R122" s="209"/>
      <c r="S122" s="210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1">
        <v>4607111034687</v>
      </c>
      <c r="E123" s="210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9"/>
      <c r="Q123" s="209"/>
      <c r="R123" s="209"/>
      <c r="S123" s="210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1">
        <v>4607111034380</v>
      </c>
      <c r="E124" s="210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9"/>
      <c r="Q124" s="209"/>
      <c r="R124" s="209"/>
      <c r="S124" s="210"/>
      <c r="T124" s="34"/>
      <c r="U124" s="34"/>
      <c r="V124" s="35" t="s">
        <v>66</v>
      </c>
      <c r="W124" s="200">
        <v>25</v>
      </c>
      <c r="X124" s="201">
        <f>IFERROR(IF(W124="","",W124),"")</f>
        <v>25</v>
      </c>
      <c r="Y124" s="36">
        <f>IFERROR(IF(W124="","",W124*0.01788),"")</f>
        <v>0.44700000000000001</v>
      </c>
      <c r="Z124" s="56"/>
      <c r="AA124" s="57"/>
      <c r="AE124" s="67"/>
      <c r="BB124" s="117" t="s">
        <v>75</v>
      </c>
      <c r="BL124" s="67">
        <f>IFERROR(W124*I124,"0")</f>
        <v>82</v>
      </c>
      <c r="BM124" s="67">
        <f>IFERROR(X124*I124,"0")</f>
        <v>82</v>
      </c>
      <c r="BN124" s="67">
        <f>IFERROR(W124/J124,"0")</f>
        <v>0.35714285714285715</v>
      </c>
      <c r="BO124" s="67">
        <f>IFERROR(X124/J124,"0")</f>
        <v>0.35714285714285715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1">
        <v>4607111034397</v>
      </c>
      <c r="E125" s="210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9"/>
      <c r="Q125" s="209"/>
      <c r="R125" s="209"/>
      <c r="S125" s="210"/>
      <c r="T125" s="34"/>
      <c r="U125" s="34"/>
      <c r="V125" s="35" t="s">
        <v>66</v>
      </c>
      <c r="W125" s="200">
        <v>20</v>
      </c>
      <c r="X125" s="201">
        <f>IFERROR(IF(W125="","",W125),"")</f>
        <v>20</v>
      </c>
      <c r="Y125" s="36">
        <f>IFERROR(IF(W125="","",W125*0.01788),"")</f>
        <v>0.35760000000000003</v>
      </c>
      <c r="Z125" s="56"/>
      <c r="AA125" s="57"/>
      <c r="AE125" s="67"/>
      <c r="BB125" s="118" t="s">
        <v>75</v>
      </c>
      <c r="BL125" s="67">
        <f>IFERROR(W125*I125,"0")</f>
        <v>65.599999999999994</v>
      </c>
      <c r="BM125" s="67">
        <f>IFERROR(X125*I125,"0")</f>
        <v>65.599999999999994</v>
      </c>
      <c r="BN125" s="67">
        <f>IFERROR(W125/J125,"0")</f>
        <v>0.2857142857142857</v>
      </c>
      <c r="BO125" s="67">
        <f>IFERROR(X125/J125,"0")</f>
        <v>0.2857142857142857</v>
      </c>
    </row>
    <row r="126" spans="1:67" x14ac:dyDescent="0.2">
      <c r="A126" s="219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20"/>
      <c r="O126" s="213" t="s">
        <v>67</v>
      </c>
      <c r="P126" s="214"/>
      <c r="Q126" s="214"/>
      <c r="R126" s="214"/>
      <c r="S126" s="214"/>
      <c r="T126" s="214"/>
      <c r="U126" s="215"/>
      <c r="V126" s="37" t="s">
        <v>66</v>
      </c>
      <c r="W126" s="202">
        <f>IFERROR(SUM(W122:W125),"0")</f>
        <v>45</v>
      </c>
      <c r="X126" s="202">
        <f>IFERROR(SUM(X122:X125),"0")</f>
        <v>45</v>
      </c>
      <c r="Y126" s="202">
        <f>IFERROR(IF(Y122="",0,Y122),"0")+IFERROR(IF(Y123="",0,Y123),"0")+IFERROR(IF(Y124="",0,Y124),"0")+IFERROR(IF(Y125="",0,Y125),"0")</f>
        <v>0.80459999999999998</v>
      </c>
      <c r="Z126" s="203"/>
      <c r="AA126" s="203"/>
    </row>
    <row r="127" spans="1:67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20"/>
      <c r="O127" s="213" t="s">
        <v>67</v>
      </c>
      <c r="P127" s="214"/>
      <c r="Q127" s="214"/>
      <c r="R127" s="214"/>
      <c r="S127" s="214"/>
      <c r="T127" s="214"/>
      <c r="U127" s="215"/>
      <c r="V127" s="37" t="s">
        <v>68</v>
      </c>
      <c r="W127" s="202">
        <f>IFERROR(SUMPRODUCT(W122:W125*H122:H125),"0")</f>
        <v>135</v>
      </c>
      <c r="X127" s="202">
        <f>IFERROR(SUMPRODUCT(X122:X125*H122:H125),"0")</f>
        <v>135</v>
      </c>
      <c r="Y127" s="37"/>
      <c r="Z127" s="203"/>
      <c r="AA127" s="203"/>
    </row>
    <row r="128" spans="1:67" ht="16.5" hidden="1" customHeight="1" x14ac:dyDescent="0.25">
      <c r="A128" s="206" t="s">
        <v>191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195"/>
      <c r="AA128" s="195"/>
    </row>
    <row r="129" spans="1:67" ht="14.25" hidden="1" customHeight="1" x14ac:dyDescent="0.25">
      <c r="A129" s="216" t="s">
        <v>127</v>
      </c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1">
        <v>4607111035806</v>
      </c>
      <c r="E130" s="210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9"/>
      <c r="Q130" s="209"/>
      <c r="R130" s="209"/>
      <c r="S130" s="210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19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20"/>
      <c r="O131" s="213" t="s">
        <v>67</v>
      </c>
      <c r="P131" s="214"/>
      <c r="Q131" s="214"/>
      <c r="R131" s="214"/>
      <c r="S131" s="214"/>
      <c r="T131" s="214"/>
      <c r="U131" s="215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hidden="1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20"/>
      <c r="O132" s="213" t="s">
        <v>67</v>
      </c>
      <c r="P132" s="214"/>
      <c r="Q132" s="214"/>
      <c r="R132" s="214"/>
      <c r="S132" s="214"/>
      <c r="T132" s="214"/>
      <c r="U132" s="215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hidden="1" customHeight="1" x14ac:dyDescent="0.25">
      <c r="A133" s="206" t="s">
        <v>194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195"/>
      <c r="AA133" s="195"/>
    </row>
    <row r="134" spans="1:67" ht="14.25" hidden="1" customHeight="1" x14ac:dyDescent="0.25">
      <c r="A134" s="216" t="s">
        <v>195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1">
        <v>4607111035639</v>
      </c>
      <c r="E135" s="210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9"/>
      <c r="Q135" s="209"/>
      <c r="R135" s="209"/>
      <c r="S135" s="210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4301070797</v>
      </c>
      <c r="D136" s="211">
        <v>4607111035646</v>
      </c>
      <c r="E136" s="210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3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9"/>
      <c r="Q136" s="209"/>
      <c r="R136" s="209"/>
      <c r="S136" s="210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19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20"/>
      <c r="O137" s="213" t="s">
        <v>67</v>
      </c>
      <c r="P137" s="214"/>
      <c r="Q137" s="214"/>
      <c r="R137" s="214"/>
      <c r="S137" s="214"/>
      <c r="T137" s="214"/>
      <c r="U137" s="215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20"/>
      <c r="O138" s="213" t="s">
        <v>67</v>
      </c>
      <c r="P138" s="214"/>
      <c r="Q138" s="214"/>
      <c r="R138" s="214"/>
      <c r="S138" s="214"/>
      <c r="T138" s="214"/>
      <c r="U138" s="215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hidden="1" customHeight="1" x14ac:dyDescent="0.25">
      <c r="A139" s="206" t="s">
        <v>202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195"/>
      <c r="AA139" s="195"/>
    </row>
    <row r="140" spans="1:67" ht="14.25" hidden="1" customHeight="1" x14ac:dyDescent="0.25">
      <c r="A140" s="216" t="s">
        <v>127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196"/>
      <c r="AA140" s="196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1">
        <v>4607111036568</v>
      </c>
      <c r="E141" s="210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5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9"/>
      <c r="Q141" s="209"/>
      <c r="R141" s="209"/>
      <c r="S141" s="210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19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20"/>
      <c r="O142" s="213" t="s">
        <v>67</v>
      </c>
      <c r="P142" s="214"/>
      <c r="Q142" s="214"/>
      <c r="R142" s="214"/>
      <c r="S142" s="214"/>
      <c r="T142" s="214"/>
      <c r="U142" s="215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hidden="1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20"/>
      <c r="O143" s="213" t="s">
        <v>67</v>
      </c>
      <c r="P143" s="214"/>
      <c r="Q143" s="214"/>
      <c r="R143" s="214"/>
      <c r="S143" s="214"/>
      <c r="T143" s="214"/>
      <c r="U143" s="215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hidden="1" customHeight="1" x14ac:dyDescent="0.2">
      <c r="A144" s="266" t="s">
        <v>205</v>
      </c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48"/>
      <c r="AA144" s="48"/>
    </row>
    <row r="145" spans="1:67" ht="16.5" hidden="1" customHeight="1" x14ac:dyDescent="0.25">
      <c r="A145" s="206" t="s">
        <v>206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195"/>
      <c r="AA145" s="195"/>
    </row>
    <row r="146" spans="1:67" ht="14.25" hidden="1" customHeight="1" x14ac:dyDescent="0.25">
      <c r="A146" s="216" t="s">
        <v>127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196"/>
      <c r="AA146" s="196"/>
    </row>
    <row r="147" spans="1:67" ht="37.5" hidden="1" customHeight="1" x14ac:dyDescent="0.25">
      <c r="A147" s="54" t="s">
        <v>207</v>
      </c>
      <c r="B147" s="54" t="s">
        <v>208</v>
      </c>
      <c r="C147" s="31">
        <v>4301135129</v>
      </c>
      <c r="D147" s="211">
        <v>4607111036841</v>
      </c>
      <c r="E147" s="210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9"/>
      <c r="Q147" s="209"/>
      <c r="R147" s="209"/>
      <c r="S147" s="210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hidden="1" customHeight="1" x14ac:dyDescent="0.25">
      <c r="A148" s="54" t="s">
        <v>209</v>
      </c>
      <c r="B148" s="54" t="s">
        <v>210</v>
      </c>
      <c r="C148" s="31">
        <v>4301135317</v>
      </c>
      <c r="D148" s="211">
        <v>4607111039057</v>
      </c>
      <c r="E148" s="210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52" t="s">
        <v>211</v>
      </c>
      <c r="P148" s="209"/>
      <c r="Q148" s="209"/>
      <c r="R148" s="209"/>
      <c r="S148" s="210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9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20"/>
      <c r="O149" s="213" t="s">
        <v>67</v>
      </c>
      <c r="P149" s="214"/>
      <c r="Q149" s="214"/>
      <c r="R149" s="214"/>
      <c r="S149" s="214"/>
      <c r="T149" s="214"/>
      <c r="U149" s="215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hidden="1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20"/>
      <c r="O150" s="213" t="s">
        <v>67</v>
      </c>
      <c r="P150" s="214"/>
      <c r="Q150" s="214"/>
      <c r="R150" s="214"/>
      <c r="S150" s="214"/>
      <c r="T150" s="214"/>
      <c r="U150" s="215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hidden="1" customHeight="1" x14ac:dyDescent="0.25">
      <c r="A151" s="206" t="s">
        <v>212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195"/>
      <c r="AA151" s="195"/>
    </row>
    <row r="152" spans="1:67" ht="14.25" hidden="1" customHeight="1" x14ac:dyDescent="0.25">
      <c r="A152" s="216" t="s">
        <v>195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6"/>
      <c r="AA152" s="196"/>
    </row>
    <row r="153" spans="1:67" ht="16.5" hidden="1" customHeight="1" x14ac:dyDescent="0.25">
      <c r="A153" s="54" t="s">
        <v>213</v>
      </c>
      <c r="B153" s="54" t="s">
        <v>214</v>
      </c>
      <c r="C153" s="31">
        <v>4301071010</v>
      </c>
      <c r="D153" s="211">
        <v>4607111037701</v>
      </c>
      <c r="E153" s="210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9"/>
      <c r="Q153" s="209"/>
      <c r="R153" s="209"/>
      <c r="S153" s="210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9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20"/>
      <c r="O154" s="213" t="s">
        <v>67</v>
      </c>
      <c r="P154" s="214"/>
      <c r="Q154" s="214"/>
      <c r="R154" s="214"/>
      <c r="S154" s="214"/>
      <c r="T154" s="214"/>
      <c r="U154" s="215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hidden="1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20"/>
      <c r="O155" s="213" t="s">
        <v>67</v>
      </c>
      <c r="P155" s="214"/>
      <c r="Q155" s="214"/>
      <c r="R155" s="214"/>
      <c r="S155" s="214"/>
      <c r="T155" s="214"/>
      <c r="U155" s="215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hidden="1" customHeight="1" x14ac:dyDescent="0.25">
      <c r="A156" s="206" t="s">
        <v>215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195"/>
      <c r="AA156" s="195"/>
    </row>
    <row r="157" spans="1:67" ht="14.25" hidden="1" customHeight="1" x14ac:dyDescent="0.25">
      <c r="A157" s="216" t="s">
        <v>61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6"/>
      <c r="AA157" s="196"/>
    </row>
    <row r="158" spans="1:67" ht="16.5" hidden="1" customHeight="1" x14ac:dyDescent="0.25">
      <c r="A158" s="54" t="s">
        <v>216</v>
      </c>
      <c r="B158" s="54" t="s">
        <v>217</v>
      </c>
      <c r="C158" s="31">
        <v>4301071026</v>
      </c>
      <c r="D158" s="211">
        <v>4607111036384</v>
      </c>
      <c r="E158" s="210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44" t="s">
        <v>218</v>
      </c>
      <c r="P158" s="209"/>
      <c r="Q158" s="209"/>
      <c r="R158" s="209"/>
      <c r="S158" s="210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hidden="1" customHeight="1" x14ac:dyDescent="0.25">
      <c r="A159" s="54" t="s">
        <v>219</v>
      </c>
      <c r="B159" s="54" t="s">
        <v>220</v>
      </c>
      <c r="C159" s="31">
        <v>4301070956</v>
      </c>
      <c r="D159" s="211">
        <v>4640242180250</v>
      </c>
      <c r="E159" s="210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83" t="s">
        <v>221</v>
      </c>
      <c r="P159" s="209"/>
      <c r="Q159" s="209"/>
      <c r="R159" s="209"/>
      <c r="S159" s="210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1">
        <v>4607111036216</v>
      </c>
      <c r="E160" s="210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9"/>
      <c r="Q160" s="209"/>
      <c r="R160" s="209"/>
      <c r="S160" s="210"/>
      <c r="T160" s="34"/>
      <c r="U160" s="34"/>
      <c r="V160" s="35" t="s">
        <v>66</v>
      </c>
      <c r="W160" s="200">
        <v>70</v>
      </c>
      <c r="X160" s="201">
        <f>IFERROR(IF(W160="","",W160),"")</f>
        <v>70</v>
      </c>
      <c r="Y160" s="36">
        <f>IFERROR(IF(W160="","",W160*0.00866),"")</f>
        <v>0.60619999999999996</v>
      </c>
      <c r="Z160" s="56"/>
      <c r="AA160" s="57"/>
      <c r="AE160" s="67"/>
      <c r="BB160" s="128" t="s">
        <v>1</v>
      </c>
      <c r="BL160" s="67">
        <f>IFERROR(W160*I160,"0")</f>
        <v>368.62</v>
      </c>
      <c r="BM160" s="67">
        <f>IFERROR(X160*I160,"0")</f>
        <v>368.62</v>
      </c>
      <c r="BN160" s="67">
        <f>IFERROR(W160/J160,"0")</f>
        <v>0.4861111111111111</v>
      </c>
      <c r="BO160" s="67">
        <f>IFERROR(X160/J160,"0")</f>
        <v>0.4861111111111111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4301071027</v>
      </c>
      <c r="D161" s="211">
        <v>4607111036278</v>
      </c>
      <c r="E161" s="210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84" t="s">
        <v>226</v>
      </c>
      <c r="P161" s="209"/>
      <c r="Q161" s="209"/>
      <c r="R161" s="209"/>
      <c r="S161" s="210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19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20"/>
      <c r="O162" s="213" t="s">
        <v>67</v>
      </c>
      <c r="P162" s="214"/>
      <c r="Q162" s="214"/>
      <c r="R162" s="214"/>
      <c r="S162" s="214"/>
      <c r="T162" s="214"/>
      <c r="U162" s="215"/>
      <c r="V162" s="37" t="s">
        <v>66</v>
      </c>
      <c r="W162" s="202">
        <f>IFERROR(SUM(W158:W161),"0")</f>
        <v>70</v>
      </c>
      <c r="X162" s="202">
        <f>IFERROR(SUM(X158:X161),"0")</f>
        <v>70</v>
      </c>
      <c r="Y162" s="202">
        <f>IFERROR(IF(Y158="",0,Y158),"0")+IFERROR(IF(Y159="",0,Y159),"0")+IFERROR(IF(Y160="",0,Y160),"0")+IFERROR(IF(Y161="",0,Y161),"0")</f>
        <v>0.60619999999999996</v>
      </c>
      <c r="Z162" s="203"/>
      <c r="AA162" s="203"/>
    </row>
    <row r="163" spans="1:67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20"/>
      <c r="O163" s="213" t="s">
        <v>67</v>
      </c>
      <c r="P163" s="214"/>
      <c r="Q163" s="214"/>
      <c r="R163" s="214"/>
      <c r="S163" s="214"/>
      <c r="T163" s="214"/>
      <c r="U163" s="215"/>
      <c r="V163" s="37" t="s">
        <v>68</v>
      </c>
      <c r="W163" s="202">
        <f>IFERROR(SUMPRODUCT(W158:W161*H158:H161),"0")</f>
        <v>350</v>
      </c>
      <c r="X163" s="202">
        <f>IFERROR(SUMPRODUCT(X158:X161*H158:H161),"0")</f>
        <v>350</v>
      </c>
      <c r="Y163" s="37"/>
      <c r="Z163" s="203"/>
      <c r="AA163" s="203"/>
    </row>
    <row r="164" spans="1:67" ht="14.25" hidden="1" customHeight="1" x14ac:dyDescent="0.25">
      <c r="A164" s="216" t="s">
        <v>227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196"/>
      <c r="AA164" s="196"/>
    </row>
    <row r="165" spans="1:67" ht="27" hidden="1" customHeight="1" x14ac:dyDescent="0.25">
      <c r="A165" s="54" t="s">
        <v>228</v>
      </c>
      <c r="B165" s="54" t="s">
        <v>229</v>
      </c>
      <c r="C165" s="31">
        <v>4301080153</v>
      </c>
      <c r="D165" s="211">
        <v>4607111036827</v>
      </c>
      <c r="E165" s="210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9"/>
      <c r="Q165" s="209"/>
      <c r="R165" s="209"/>
      <c r="S165" s="210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hidden="1" customHeight="1" x14ac:dyDescent="0.25">
      <c r="A166" s="54" t="s">
        <v>230</v>
      </c>
      <c r="B166" s="54" t="s">
        <v>231</v>
      </c>
      <c r="C166" s="31">
        <v>4301080154</v>
      </c>
      <c r="D166" s="211">
        <v>4607111036834</v>
      </c>
      <c r="E166" s="210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9"/>
      <c r="Q166" s="209"/>
      <c r="R166" s="209"/>
      <c r="S166" s="210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idden="1" x14ac:dyDescent="0.2">
      <c r="A167" s="219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20"/>
      <c r="O167" s="213" t="s">
        <v>67</v>
      </c>
      <c r="P167" s="214"/>
      <c r="Q167" s="214"/>
      <c r="R167" s="214"/>
      <c r="S167" s="214"/>
      <c r="T167" s="214"/>
      <c r="U167" s="215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20"/>
      <c r="O168" s="213" t="s">
        <v>67</v>
      </c>
      <c r="P168" s="214"/>
      <c r="Q168" s="214"/>
      <c r="R168" s="214"/>
      <c r="S168" s="214"/>
      <c r="T168" s="214"/>
      <c r="U168" s="215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hidden="1" customHeight="1" x14ac:dyDescent="0.2">
      <c r="A169" s="266" t="s">
        <v>232</v>
      </c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48"/>
      <c r="AA169" s="48"/>
    </row>
    <row r="170" spans="1:67" ht="16.5" hidden="1" customHeight="1" x14ac:dyDescent="0.25">
      <c r="A170" s="206" t="s">
        <v>233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5"/>
      <c r="AA170" s="195"/>
    </row>
    <row r="171" spans="1:67" ht="14.25" hidden="1" customHeight="1" x14ac:dyDescent="0.25">
      <c r="A171" s="216" t="s">
        <v>71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1">
        <v>4607111035721</v>
      </c>
      <c r="E172" s="210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9"/>
      <c r="Q172" s="209"/>
      <c r="R172" s="209"/>
      <c r="S172" s="210"/>
      <c r="T172" s="34"/>
      <c r="U172" s="34"/>
      <c r="V172" s="35" t="s">
        <v>66</v>
      </c>
      <c r="W172" s="200">
        <v>50</v>
      </c>
      <c r="X172" s="201">
        <f>IFERROR(IF(W172="","",W172),"")</f>
        <v>50</v>
      </c>
      <c r="Y172" s="36">
        <f>IFERROR(IF(W172="","",W172*0.01788),"")</f>
        <v>0.89400000000000002</v>
      </c>
      <c r="Z172" s="56"/>
      <c r="AA172" s="57"/>
      <c r="AE172" s="67"/>
      <c r="BB172" s="132" t="s">
        <v>75</v>
      </c>
      <c r="BL172" s="67">
        <f>IFERROR(W172*I172,"0")</f>
        <v>169.4</v>
      </c>
      <c r="BM172" s="67">
        <f>IFERROR(X172*I172,"0")</f>
        <v>169.4</v>
      </c>
      <c r="BN172" s="67">
        <f>IFERROR(W172/J172,"0")</f>
        <v>0.7142857142857143</v>
      </c>
      <c r="BO172" s="67">
        <f>IFERROR(X172/J172,"0")</f>
        <v>0.7142857142857143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1">
        <v>4607111035691</v>
      </c>
      <c r="E173" s="210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29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9"/>
      <c r="Q173" s="209"/>
      <c r="R173" s="209"/>
      <c r="S173" s="210"/>
      <c r="T173" s="34"/>
      <c r="U173" s="34"/>
      <c r="V173" s="35" t="s">
        <v>66</v>
      </c>
      <c r="W173" s="200">
        <v>80</v>
      </c>
      <c r="X173" s="201">
        <f>IFERROR(IF(W173="","",W173),"")</f>
        <v>80</v>
      </c>
      <c r="Y173" s="36">
        <f>IFERROR(IF(W173="","",W173*0.01788),"")</f>
        <v>1.4304000000000001</v>
      </c>
      <c r="Z173" s="56"/>
      <c r="AA173" s="57"/>
      <c r="AE173" s="67"/>
      <c r="BB173" s="133" t="s">
        <v>75</v>
      </c>
      <c r="BL173" s="67">
        <f>IFERROR(W173*I173,"0")</f>
        <v>271.03999999999996</v>
      </c>
      <c r="BM173" s="67">
        <f>IFERROR(X173*I173,"0")</f>
        <v>271.03999999999996</v>
      </c>
      <c r="BN173" s="67">
        <f>IFERROR(W173/J173,"0")</f>
        <v>1.1428571428571428</v>
      </c>
      <c r="BO173" s="67">
        <f>IFERROR(X173/J173,"0")</f>
        <v>1.1428571428571428</v>
      </c>
    </row>
    <row r="174" spans="1:67" x14ac:dyDescent="0.2">
      <c r="A174" s="219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20"/>
      <c r="O174" s="213" t="s">
        <v>67</v>
      </c>
      <c r="P174" s="214"/>
      <c r="Q174" s="214"/>
      <c r="R174" s="214"/>
      <c r="S174" s="214"/>
      <c r="T174" s="214"/>
      <c r="U174" s="215"/>
      <c r="V174" s="37" t="s">
        <v>66</v>
      </c>
      <c r="W174" s="202">
        <f>IFERROR(SUM(W172:W173),"0")</f>
        <v>130</v>
      </c>
      <c r="X174" s="202">
        <f>IFERROR(SUM(X172:X173),"0")</f>
        <v>130</v>
      </c>
      <c r="Y174" s="202">
        <f>IFERROR(IF(Y172="",0,Y172),"0")+IFERROR(IF(Y173="",0,Y173),"0")</f>
        <v>2.3244000000000002</v>
      </c>
      <c r="Z174" s="203"/>
      <c r="AA174" s="203"/>
    </row>
    <row r="175" spans="1:67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20"/>
      <c r="O175" s="213" t="s">
        <v>67</v>
      </c>
      <c r="P175" s="214"/>
      <c r="Q175" s="214"/>
      <c r="R175" s="214"/>
      <c r="S175" s="214"/>
      <c r="T175" s="214"/>
      <c r="U175" s="215"/>
      <c r="V175" s="37" t="s">
        <v>68</v>
      </c>
      <c r="W175" s="202">
        <f>IFERROR(SUMPRODUCT(W172:W173*H172:H173),"0")</f>
        <v>390</v>
      </c>
      <c r="X175" s="202">
        <f>IFERROR(SUMPRODUCT(X172:X173*H172:H173),"0")</f>
        <v>390</v>
      </c>
      <c r="Y175" s="37"/>
      <c r="Z175" s="203"/>
      <c r="AA175" s="203"/>
    </row>
    <row r="176" spans="1:67" ht="16.5" hidden="1" customHeight="1" x14ac:dyDescent="0.25">
      <c r="A176" s="206" t="s">
        <v>238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5"/>
      <c r="AA176" s="195"/>
    </row>
    <row r="177" spans="1:67" ht="14.25" hidden="1" customHeight="1" x14ac:dyDescent="0.25">
      <c r="A177" s="216" t="s">
        <v>238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6"/>
      <c r="AA177" s="196"/>
    </row>
    <row r="178" spans="1:67" ht="27" hidden="1" customHeight="1" x14ac:dyDescent="0.25">
      <c r="A178" s="54" t="s">
        <v>239</v>
      </c>
      <c r="B178" s="54" t="s">
        <v>240</v>
      </c>
      <c r="C178" s="31">
        <v>4301133002</v>
      </c>
      <c r="D178" s="211">
        <v>4607111035783</v>
      </c>
      <c r="E178" s="210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3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9"/>
      <c r="Q178" s="209"/>
      <c r="R178" s="209"/>
      <c r="S178" s="210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19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20"/>
      <c r="O179" s="213" t="s">
        <v>67</v>
      </c>
      <c r="P179" s="214"/>
      <c r="Q179" s="214"/>
      <c r="R179" s="214"/>
      <c r="S179" s="214"/>
      <c r="T179" s="214"/>
      <c r="U179" s="215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20"/>
      <c r="O180" s="213" t="s">
        <v>67</v>
      </c>
      <c r="P180" s="214"/>
      <c r="Q180" s="214"/>
      <c r="R180" s="214"/>
      <c r="S180" s="214"/>
      <c r="T180" s="214"/>
      <c r="U180" s="215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hidden="1" customHeight="1" x14ac:dyDescent="0.25">
      <c r="A181" s="206" t="s">
        <v>232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195"/>
      <c r="AA181" s="195"/>
    </row>
    <row r="182" spans="1:67" ht="14.25" hidden="1" customHeight="1" x14ac:dyDescent="0.25">
      <c r="A182" s="216" t="s">
        <v>241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6"/>
      <c r="AA182" s="196"/>
    </row>
    <row r="183" spans="1:67" ht="27" hidden="1" customHeight="1" x14ac:dyDescent="0.25">
      <c r="A183" s="54" t="s">
        <v>242</v>
      </c>
      <c r="B183" s="54" t="s">
        <v>243</v>
      </c>
      <c r="C183" s="31">
        <v>4301051319</v>
      </c>
      <c r="D183" s="211">
        <v>4680115881204</v>
      </c>
      <c r="E183" s="210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9"/>
      <c r="Q183" s="209"/>
      <c r="R183" s="209"/>
      <c r="S183" s="210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9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20"/>
      <c r="O184" s="213" t="s">
        <v>67</v>
      </c>
      <c r="P184" s="214"/>
      <c r="Q184" s="214"/>
      <c r="R184" s="214"/>
      <c r="S184" s="214"/>
      <c r="T184" s="214"/>
      <c r="U184" s="215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hidden="1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20"/>
      <c r="O185" s="213" t="s">
        <v>67</v>
      </c>
      <c r="P185" s="214"/>
      <c r="Q185" s="214"/>
      <c r="R185" s="214"/>
      <c r="S185" s="214"/>
      <c r="T185" s="214"/>
      <c r="U185" s="215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hidden="1" customHeight="1" x14ac:dyDescent="0.25">
      <c r="A186" s="206" t="s">
        <v>246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195"/>
      <c r="AA186" s="195"/>
    </row>
    <row r="187" spans="1:67" ht="14.25" hidden="1" customHeight="1" x14ac:dyDescent="0.25">
      <c r="A187" s="216" t="s">
        <v>71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1">
        <v>4607111038487</v>
      </c>
      <c r="E188" s="210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9"/>
      <c r="Q188" s="209"/>
      <c r="R188" s="209"/>
      <c r="S188" s="210"/>
      <c r="T188" s="34"/>
      <c r="U188" s="34"/>
      <c r="V188" s="35" t="s">
        <v>66</v>
      </c>
      <c r="W188" s="200">
        <v>10</v>
      </c>
      <c r="X188" s="201">
        <f>IFERROR(IF(W188="","",W188),"")</f>
        <v>10</v>
      </c>
      <c r="Y188" s="36">
        <f>IFERROR(IF(W188="","",W188*0.01788),"")</f>
        <v>0.17880000000000001</v>
      </c>
      <c r="Z188" s="56"/>
      <c r="AA188" s="57"/>
      <c r="AE188" s="67"/>
      <c r="BB188" s="136" t="s">
        <v>75</v>
      </c>
      <c r="BL188" s="67">
        <f>IFERROR(W188*I188,"0")</f>
        <v>37.36</v>
      </c>
      <c r="BM188" s="67">
        <f>IFERROR(X188*I188,"0")</f>
        <v>37.36</v>
      </c>
      <c r="BN188" s="67">
        <f>IFERROR(W188/J188,"0")</f>
        <v>0.14285714285714285</v>
      </c>
      <c r="BO188" s="67">
        <f>IFERROR(X188/J188,"0")</f>
        <v>0.14285714285714285</v>
      </c>
    </row>
    <row r="189" spans="1:67" x14ac:dyDescent="0.2">
      <c r="A189" s="219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20"/>
      <c r="O189" s="213" t="s">
        <v>67</v>
      </c>
      <c r="P189" s="214"/>
      <c r="Q189" s="214"/>
      <c r="R189" s="214"/>
      <c r="S189" s="214"/>
      <c r="T189" s="214"/>
      <c r="U189" s="215"/>
      <c r="V189" s="37" t="s">
        <v>66</v>
      </c>
      <c r="W189" s="202">
        <f>IFERROR(SUM(W188:W188),"0")</f>
        <v>10</v>
      </c>
      <c r="X189" s="202">
        <f>IFERROR(SUM(X188:X188),"0")</f>
        <v>10</v>
      </c>
      <c r="Y189" s="202">
        <f>IFERROR(IF(Y188="",0,Y188),"0")</f>
        <v>0.17880000000000001</v>
      </c>
      <c r="Z189" s="203"/>
      <c r="AA189" s="203"/>
    </row>
    <row r="190" spans="1:67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20"/>
      <c r="O190" s="213" t="s">
        <v>67</v>
      </c>
      <c r="P190" s="214"/>
      <c r="Q190" s="214"/>
      <c r="R190" s="214"/>
      <c r="S190" s="214"/>
      <c r="T190" s="214"/>
      <c r="U190" s="215"/>
      <c r="V190" s="37" t="s">
        <v>68</v>
      </c>
      <c r="W190" s="202">
        <f>IFERROR(SUMPRODUCT(W188:W188*H188:H188),"0")</f>
        <v>30</v>
      </c>
      <c r="X190" s="202">
        <f>IFERROR(SUMPRODUCT(X188:X188*H188:H188),"0")</f>
        <v>30</v>
      </c>
      <c r="Y190" s="37"/>
      <c r="Z190" s="203"/>
      <c r="AA190" s="203"/>
    </row>
    <row r="191" spans="1:67" ht="27.75" hidden="1" customHeight="1" x14ac:dyDescent="0.2">
      <c r="A191" s="266" t="s">
        <v>249</v>
      </c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48"/>
      <c r="AA191" s="48"/>
    </row>
    <row r="192" spans="1:67" ht="16.5" hidden="1" customHeight="1" x14ac:dyDescent="0.25">
      <c r="A192" s="206" t="s">
        <v>250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5"/>
      <c r="AA192" s="195"/>
    </row>
    <row r="193" spans="1:67" ht="14.25" hidden="1" customHeight="1" x14ac:dyDescent="0.25">
      <c r="A193" s="216" t="s">
        <v>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6"/>
      <c r="AA193" s="196"/>
    </row>
    <row r="194" spans="1:67" ht="16.5" hidden="1" customHeight="1" x14ac:dyDescent="0.25">
      <c r="A194" s="54" t="s">
        <v>251</v>
      </c>
      <c r="B194" s="54" t="s">
        <v>252</v>
      </c>
      <c r="C194" s="31">
        <v>4301070913</v>
      </c>
      <c r="D194" s="211">
        <v>4607111036957</v>
      </c>
      <c r="E194" s="210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0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9"/>
      <c r="Q194" s="209"/>
      <c r="R194" s="209"/>
      <c r="S194" s="210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hidden="1" customHeight="1" x14ac:dyDescent="0.25">
      <c r="A195" s="54" t="s">
        <v>253</v>
      </c>
      <c r="B195" s="54" t="s">
        <v>254</v>
      </c>
      <c r="C195" s="31">
        <v>4301070912</v>
      </c>
      <c r="D195" s="211">
        <v>4607111037213</v>
      </c>
      <c r="E195" s="210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6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9"/>
      <c r="Q195" s="209"/>
      <c r="R195" s="209"/>
      <c r="S195" s="210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idden="1" x14ac:dyDescent="0.2">
      <c r="A196" s="219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20"/>
      <c r="O196" s="213" t="s">
        <v>67</v>
      </c>
      <c r="P196" s="214"/>
      <c r="Q196" s="214"/>
      <c r="R196" s="214"/>
      <c r="S196" s="214"/>
      <c r="T196" s="214"/>
      <c r="U196" s="215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hidden="1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20"/>
      <c r="O197" s="213" t="s">
        <v>67</v>
      </c>
      <c r="P197" s="214"/>
      <c r="Q197" s="214"/>
      <c r="R197" s="214"/>
      <c r="S197" s="214"/>
      <c r="T197" s="214"/>
      <c r="U197" s="215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hidden="1" customHeight="1" x14ac:dyDescent="0.25">
      <c r="A198" s="206" t="s">
        <v>255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5"/>
      <c r="AA198" s="195"/>
    </row>
    <row r="199" spans="1:67" ht="14.25" hidden="1" customHeight="1" x14ac:dyDescent="0.25">
      <c r="A199" s="216" t="s">
        <v>61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1">
        <v>4607111037022</v>
      </c>
      <c r="E200" s="210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9"/>
      <c r="Q200" s="209"/>
      <c r="R200" s="209"/>
      <c r="S200" s="210"/>
      <c r="T200" s="34"/>
      <c r="U200" s="34"/>
      <c r="V200" s="35" t="s">
        <v>66</v>
      </c>
      <c r="W200" s="200">
        <v>75</v>
      </c>
      <c r="X200" s="201">
        <f>IFERROR(IF(W200="","",W200),"")</f>
        <v>75</v>
      </c>
      <c r="Y200" s="36">
        <f>IFERROR(IF(W200="","",W200*0.0155),"")</f>
        <v>1.1625000000000001</v>
      </c>
      <c r="Z200" s="56"/>
      <c r="AA200" s="57"/>
      <c r="AE200" s="67"/>
      <c r="BB200" s="139" t="s">
        <v>1</v>
      </c>
      <c r="BL200" s="67">
        <f>IFERROR(W200*I200,"0")</f>
        <v>440.25</v>
      </c>
      <c r="BM200" s="67">
        <f>IFERROR(X200*I200,"0")</f>
        <v>440.25</v>
      </c>
      <c r="BN200" s="67">
        <f>IFERROR(W200/J200,"0")</f>
        <v>0.8928571428571429</v>
      </c>
      <c r="BO200" s="67">
        <f>IFERROR(X200/J200,"0")</f>
        <v>0.8928571428571429</v>
      </c>
    </row>
    <row r="201" spans="1:67" ht="27" hidden="1" customHeight="1" x14ac:dyDescent="0.25">
      <c r="A201" s="54" t="s">
        <v>258</v>
      </c>
      <c r="B201" s="54" t="s">
        <v>259</v>
      </c>
      <c r="C201" s="31">
        <v>4301070990</v>
      </c>
      <c r="D201" s="211">
        <v>4607111038494</v>
      </c>
      <c r="E201" s="210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9"/>
      <c r="Q201" s="209"/>
      <c r="R201" s="209"/>
      <c r="S201" s="210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hidden="1" customHeight="1" x14ac:dyDescent="0.25">
      <c r="A202" s="54" t="s">
        <v>260</v>
      </c>
      <c r="B202" s="54" t="s">
        <v>261</v>
      </c>
      <c r="C202" s="31">
        <v>4301070966</v>
      </c>
      <c r="D202" s="211">
        <v>4607111038135</v>
      </c>
      <c r="E202" s="210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9"/>
      <c r="Q202" s="209"/>
      <c r="R202" s="209"/>
      <c r="S202" s="210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19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20"/>
      <c r="O203" s="213" t="s">
        <v>67</v>
      </c>
      <c r="P203" s="214"/>
      <c r="Q203" s="214"/>
      <c r="R203" s="214"/>
      <c r="S203" s="214"/>
      <c r="T203" s="214"/>
      <c r="U203" s="215"/>
      <c r="V203" s="37" t="s">
        <v>66</v>
      </c>
      <c r="W203" s="202">
        <f>IFERROR(SUM(W200:W202),"0")</f>
        <v>75</v>
      </c>
      <c r="X203" s="202">
        <f>IFERROR(SUM(X200:X202),"0")</f>
        <v>75</v>
      </c>
      <c r="Y203" s="202">
        <f>IFERROR(IF(Y200="",0,Y200),"0")+IFERROR(IF(Y201="",0,Y201),"0")+IFERROR(IF(Y202="",0,Y202),"0")</f>
        <v>1.1625000000000001</v>
      </c>
      <c r="Z203" s="203"/>
      <c r="AA203" s="203"/>
    </row>
    <row r="204" spans="1:67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20"/>
      <c r="O204" s="213" t="s">
        <v>67</v>
      </c>
      <c r="P204" s="214"/>
      <c r="Q204" s="214"/>
      <c r="R204" s="214"/>
      <c r="S204" s="214"/>
      <c r="T204" s="214"/>
      <c r="U204" s="215"/>
      <c r="V204" s="37" t="s">
        <v>68</v>
      </c>
      <c r="W204" s="202">
        <f>IFERROR(SUMPRODUCT(W200:W202*H200:H202),"0")</f>
        <v>420</v>
      </c>
      <c r="X204" s="202">
        <f>IFERROR(SUMPRODUCT(X200:X202*H200:H202),"0")</f>
        <v>420</v>
      </c>
      <c r="Y204" s="37"/>
      <c r="Z204" s="203"/>
      <c r="AA204" s="203"/>
    </row>
    <row r="205" spans="1:67" ht="16.5" hidden="1" customHeight="1" x14ac:dyDescent="0.25">
      <c r="A205" s="206" t="s">
        <v>262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5"/>
      <c r="AA205" s="195"/>
    </row>
    <row r="206" spans="1:67" ht="14.25" hidden="1" customHeight="1" x14ac:dyDescent="0.25">
      <c r="A206" s="216" t="s">
        <v>61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196"/>
      <c r="AA206" s="196"/>
    </row>
    <row r="207" spans="1:67" ht="27" hidden="1" customHeight="1" x14ac:dyDescent="0.25">
      <c r="A207" s="54" t="s">
        <v>263</v>
      </c>
      <c r="B207" s="54" t="s">
        <v>264</v>
      </c>
      <c r="C207" s="31">
        <v>4301070996</v>
      </c>
      <c r="D207" s="211">
        <v>4607111038654</v>
      </c>
      <c r="E207" s="210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9"/>
      <c r="Q207" s="209"/>
      <c r="R207" s="209"/>
      <c r="S207" s="210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1">
        <v>4607111038586</v>
      </c>
      <c r="E208" s="210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9"/>
      <c r="Q208" s="209"/>
      <c r="R208" s="209"/>
      <c r="S208" s="210"/>
      <c r="T208" s="34"/>
      <c r="U208" s="34"/>
      <c r="V208" s="35" t="s">
        <v>66</v>
      </c>
      <c r="W208" s="200">
        <v>30</v>
      </c>
      <c r="X208" s="201">
        <f t="shared" si="18"/>
        <v>30</v>
      </c>
      <c r="Y208" s="36">
        <f t="shared" si="19"/>
        <v>0.46499999999999997</v>
      </c>
      <c r="Z208" s="56"/>
      <c r="AA208" s="57"/>
      <c r="AE208" s="67"/>
      <c r="BB208" s="143" t="s">
        <v>1</v>
      </c>
      <c r="BL208" s="67">
        <f t="shared" si="20"/>
        <v>174.9</v>
      </c>
      <c r="BM208" s="67">
        <f t="shared" si="21"/>
        <v>174.9</v>
      </c>
      <c r="BN208" s="67">
        <f t="shared" si="22"/>
        <v>0.35714285714285715</v>
      </c>
      <c r="BO208" s="67">
        <f t="shared" si="23"/>
        <v>0.35714285714285715</v>
      </c>
    </row>
    <row r="209" spans="1:67" ht="27" hidden="1" customHeight="1" x14ac:dyDescent="0.25">
      <c r="A209" s="54" t="s">
        <v>267</v>
      </c>
      <c r="B209" s="54" t="s">
        <v>268</v>
      </c>
      <c r="C209" s="31">
        <v>4301070962</v>
      </c>
      <c r="D209" s="211">
        <v>4607111038609</v>
      </c>
      <c r="E209" s="210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9"/>
      <c r="Q209" s="209"/>
      <c r="R209" s="209"/>
      <c r="S209" s="210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hidden="1" customHeight="1" x14ac:dyDescent="0.25">
      <c r="A210" s="54" t="s">
        <v>269</v>
      </c>
      <c r="B210" s="54" t="s">
        <v>270</v>
      </c>
      <c r="C210" s="31">
        <v>4301070963</v>
      </c>
      <c r="D210" s="211">
        <v>4607111038630</v>
      </c>
      <c r="E210" s="210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2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9"/>
      <c r="Q210" s="209"/>
      <c r="R210" s="209"/>
      <c r="S210" s="210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hidden="1" customHeight="1" x14ac:dyDescent="0.25">
      <c r="A211" s="54" t="s">
        <v>271</v>
      </c>
      <c r="B211" s="54" t="s">
        <v>272</v>
      </c>
      <c r="C211" s="31">
        <v>4301070959</v>
      </c>
      <c r="D211" s="211">
        <v>4607111038616</v>
      </c>
      <c r="E211" s="210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9"/>
      <c r="Q211" s="209"/>
      <c r="R211" s="209"/>
      <c r="S211" s="210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1">
        <v>4607111038623</v>
      </c>
      <c r="E212" s="210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9"/>
      <c r="Q212" s="209"/>
      <c r="R212" s="209"/>
      <c r="S212" s="210"/>
      <c r="T212" s="34"/>
      <c r="U212" s="34"/>
      <c r="V212" s="35" t="s">
        <v>66</v>
      </c>
      <c r="W212" s="200">
        <v>20</v>
      </c>
      <c r="X212" s="201">
        <f t="shared" si="18"/>
        <v>20</v>
      </c>
      <c r="Y212" s="36">
        <f t="shared" si="19"/>
        <v>0.31</v>
      </c>
      <c r="Z212" s="56"/>
      <c r="AA212" s="57"/>
      <c r="AE212" s="67"/>
      <c r="BB212" s="147" t="s">
        <v>1</v>
      </c>
      <c r="BL212" s="67">
        <f t="shared" si="20"/>
        <v>117.4</v>
      </c>
      <c r="BM212" s="67">
        <f t="shared" si="21"/>
        <v>117.4</v>
      </c>
      <c r="BN212" s="67">
        <f t="shared" si="22"/>
        <v>0.23809523809523808</v>
      </c>
      <c r="BO212" s="67">
        <f t="shared" si="23"/>
        <v>0.23809523809523808</v>
      </c>
    </row>
    <row r="213" spans="1:67" x14ac:dyDescent="0.2">
      <c r="A213" s="219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20"/>
      <c r="O213" s="213" t="s">
        <v>67</v>
      </c>
      <c r="P213" s="214"/>
      <c r="Q213" s="214"/>
      <c r="R213" s="214"/>
      <c r="S213" s="214"/>
      <c r="T213" s="214"/>
      <c r="U213" s="215"/>
      <c r="V213" s="37" t="s">
        <v>66</v>
      </c>
      <c r="W213" s="202">
        <f>IFERROR(SUM(W207:W212),"0")</f>
        <v>50</v>
      </c>
      <c r="X213" s="202">
        <f>IFERROR(SUM(X207:X212),"0")</f>
        <v>50</v>
      </c>
      <c r="Y213" s="202">
        <f>IFERROR(IF(Y207="",0,Y207),"0")+IFERROR(IF(Y208="",0,Y208),"0")+IFERROR(IF(Y209="",0,Y209),"0")+IFERROR(IF(Y210="",0,Y210),"0")+IFERROR(IF(Y211="",0,Y211),"0")+IFERROR(IF(Y212="",0,Y212),"0")</f>
        <v>0.77499999999999991</v>
      </c>
      <c r="Z213" s="203"/>
      <c r="AA213" s="203"/>
    </row>
    <row r="214" spans="1:67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20"/>
      <c r="O214" s="213" t="s">
        <v>67</v>
      </c>
      <c r="P214" s="214"/>
      <c r="Q214" s="214"/>
      <c r="R214" s="214"/>
      <c r="S214" s="214"/>
      <c r="T214" s="214"/>
      <c r="U214" s="215"/>
      <c r="V214" s="37" t="s">
        <v>68</v>
      </c>
      <c r="W214" s="202">
        <f>IFERROR(SUMPRODUCT(W207:W212*H207:H212),"0")</f>
        <v>280</v>
      </c>
      <c r="X214" s="202">
        <f>IFERROR(SUMPRODUCT(X207:X212*H207:H212),"0")</f>
        <v>280</v>
      </c>
      <c r="Y214" s="37"/>
      <c r="Z214" s="203"/>
      <c r="AA214" s="203"/>
    </row>
    <row r="215" spans="1:67" ht="16.5" hidden="1" customHeight="1" x14ac:dyDescent="0.25">
      <c r="A215" s="206" t="s">
        <v>275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195"/>
      <c r="AA215" s="195"/>
    </row>
    <row r="216" spans="1:67" ht="14.25" hidden="1" customHeight="1" x14ac:dyDescent="0.25">
      <c r="A216" s="216" t="s">
        <v>61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196"/>
      <c r="AA216" s="196"/>
    </row>
    <row r="217" spans="1:67" ht="27" hidden="1" customHeight="1" x14ac:dyDescent="0.25">
      <c r="A217" s="54" t="s">
        <v>276</v>
      </c>
      <c r="B217" s="54" t="s">
        <v>277</v>
      </c>
      <c r="C217" s="31">
        <v>4301070915</v>
      </c>
      <c r="D217" s="211">
        <v>4607111035882</v>
      </c>
      <c r="E217" s="210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9"/>
      <c r="Q217" s="209"/>
      <c r="R217" s="209"/>
      <c r="S217" s="210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hidden="1" customHeight="1" x14ac:dyDescent="0.25">
      <c r="A218" s="54" t="s">
        <v>278</v>
      </c>
      <c r="B218" s="54" t="s">
        <v>279</v>
      </c>
      <c r="C218" s="31">
        <v>4301070921</v>
      </c>
      <c r="D218" s="211">
        <v>4607111035905</v>
      </c>
      <c r="E218" s="210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9"/>
      <c r="Q218" s="209"/>
      <c r="R218" s="209"/>
      <c r="S218" s="210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hidden="1" customHeight="1" x14ac:dyDescent="0.25">
      <c r="A219" s="54" t="s">
        <v>280</v>
      </c>
      <c r="B219" s="54" t="s">
        <v>281</v>
      </c>
      <c r="C219" s="31">
        <v>4301070917</v>
      </c>
      <c r="D219" s="211">
        <v>4607111035912</v>
      </c>
      <c r="E219" s="210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9"/>
      <c r="Q219" s="209"/>
      <c r="R219" s="209"/>
      <c r="S219" s="210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1">
        <v>4607111035929</v>
      </c>
      <c r="E220" s="210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9"/>
      <c r="Q220" s="209"/>
      <c r="R220" s="209"/>
      <c r="S220" s="210"/>
      <c r="T220" s="34"/>
      <c r="U220" s="34"/>
      <c r="V220" s="35" t="s">
        <v>66</v>
      </c>
      <c r="W220" s="200">
        <v>55</v>
      </c>
      <c r="X220" s="201">
        <f>IFERROR(IF(W220="","",W220),"")</f>
        <v>55</v>
      </c>
      <c r="Y220" s="36">
        <f>IFERROR(IF(W220="","",W220*0.0155),"")</f>
        <v>0.85250000000000004</v>
      </c>
      <c r="Z220" s="56"/>
      <c r="AA220" s="57"/>
      <c r="AE220" s="67"/>
      <c r="BB220" s="151" t="s">
        <v>1</v>
      </c>
      <c r="BL220" s="67">
        <f>IFERROR(W220*I220,"0")</f>
        <v>410.84999999999997</v>
      </c>
      <c r="BM220" s="67">
        <f>IFERROR(X220*I220,"0")</f>
        <v>410.84999999999997</v>
      </c>
      <c r="BN220" s="67">
        <f>IFERROR(W220/J220,"0")</f>
        <v>0.65476190476190477</v>
      </c>
      <c r="BO220" s="67">
        <f>IFERROR(X220/J220,"0")</f>
        <v>0.65476190476190477</v>
      </c>
    </row>
    <row r="221" spans="1:67" x14ac:dyDescent="0.2">
      <c r="A221" s="219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20"/>
      <c r="O221" s="213" t="s">
        <v>67</v>
      </c>
      <c r="P221" s="214"/>
      <c r="Q221" s="214"/>
      <c r="R221" s="214"/>
      <c r="S221" s="214"/>
      <c r="T221" s="214"/>
      <c r="U221" s="215"/>
      <c r="V221" s="37" t="s">
        <v>66</v>
      </c>
      <c r="W221" s="202">
        <f>IFERROR(SUM(W217:W220),"0")</f>
        <v>55</v>
      </c>
      <c r="X221" s="202">
        <f>IFERROR(SUM(X217:X220),"0")</f>
        <v>55</v>
      </c>
      <c r="Y221" s="202">
        <f>IFERROR(IF(Y217="",0,Y217),"0")+IFERROR(IF(Y218="",0,Y218),"0")+IFERROR(IF(Y219="",0,Y219),"0")+IFERROR(IF(Y220="",0,Y220),"0")</f>
        <v>0.85250000000000004</v>
      </c>
      <c r="Z221" s="203"/>
      <c r="AA221" s="203"/>
    </row>
    <row r="222" spans="1:67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20"/>
      <c r="O222" s="213" t="s">
        <v>67</v>
      </c>
      <c r="P222" s="214"/>
      <c r="Q222" s="214"/>
      <c r="R222" s="214"/>
      <c r="S222" s="214"/>
      <c r="T222" s="214"/>
      <c r="U222" s="215"/>
      <c r="V222" s="37" t="s">
        <v>68</v>
      </c>
      <c r="W222" s="202">
        <f>IFERROR(SUMPRODUCT(W217:W220*H217:H220),"0")</f>
        <v>396</v>
      </c>
      <c r="X222" s="202">
        <f>IFERROR(SUMPRODUCT(X217:X220*H217:H220),"0")</f>
        <v>396</v>
      </c>
      <c r="Y222" s="37"/>
      <c r="Z222" s="203"/>
      <c r="AA222" s="203"/>
    </row>
    <row r="223" spans="1:67" ht="16.5" hidden="1" customHeight="1" x14ac:dyDescent="0.25">
      <c r="A223" s="206" t="s">
        <v>284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195"/>
      <c r="AA223" s="195"/>
    </row>
    <row r="224" spans="1:67" ht="14.25" hidden="1" customHeight="1" x14ac:dyDescent="0.25">
      <c r="A224" s="216" t="s">
        <v>241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196"/>
      <c r="AA224" s="196"/>
    </row>
    <row r="225" spans="1:67" ht="27" hidden="1" customHeight="1" x14ac:dyDescent="0.25">
      <c r="A225" s="54" t="s">
        <v>285</v>
      </c>
      <c r="B225" s="54" t="s">
        <v>286</v>
      </c>
      <c r="C225" s="31">
        <v>4301051320</v>
      </c>
      <c r="D225" s="211">
        <v>4680115881334</v>
      </c>
      <c r="E225" s="210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6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9"/>
      <c r="Q225" s="209"/>
      <c r="R225" s="209"/>
      <c r="S225" s="210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19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20"/>
      <c r="O226" s="213" t="s">
        <v>67</v>
      </c>
      <c r="P226" s="214"/>
      <c r="Q226" s="214"/>
      <c r="R226" s="214"/>
      <c r="S226" s="214"/>
      <c r="T226" s="214"/>
      <c r="U226" s="215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20"/>
      <c r="O227" s="213" t="s">
        <v>67</v>
      </c>
      <c r="P227" s="214"/>
      <c r="Q227" s="214"/>
      <c r="R227" s="214"/>
      <c r="S227" s="214"/>
      <c r="T227" s="214"/>
      <c r="U227" s="215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hidden="1" customHeight="1" x14ac:dyDescent="0.25">
      <c r="A228" s="206" t="s">
        <v>287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195"/>
      <c r="AA228" s="195"/>
    </row>
    <row r="229" spans="1:67" ht="14.25" hidden="1" customHeight="1" x14ac:dyDescent="0.25">
      <c r="A229" s="216" t="s">
        <v>61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6"/>
      <c r="AA229" s="196"/>
    </row>
    <row r="230" spans="1:67" ht="16.5" hidden="1" customHeight="1" x14ac:dyDescent="0.25">
      <c r="A230" s="54" t="s">
        <v>288</v>
      </c>
      <c r="B230" s="54" t="s">
        <v>289</v>
      </c>
      <c r="C230" s="31">
        <v>4301070874</v>
      </c>
      <c r="D230" s="211">
        <v>4607111035332</v>
      </c>
      <c r="E230" s="210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9"/>
      <c r="Q230" s="209"/>
      <c r="R230" s="209"/>
      <c r="S230" s="210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hidden="1" customHeight="1" x14ac:dyDescent="0.25">
      <c r="A231" s="54" t="s">
        <v>290</v>
      </c>
      <c r="B231" s="54" t="s">
        <v>291</v>
      </c>
      <c r="C231" s="31">
        <v>4301071000</v>
      </c>
      <c r="D231" s="211">
        <v>4607111038708</v>
      </c>
      <c r="E231" s="210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9"/>
      <c r="Q231" s="209"/>
      <c r="R231" s="209"/>
      <c r="S231" s="210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19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20"/>
      <c r="O232" s="213" t="s">
        <v>67</v>
      </c>
      <c r="P232" s="214"/>
      <c r="Q232" s="214"/>
      <c r="R232" s="214"/>
      <c r="S232" s="214"/>
      <c r="T232" s="214"/>
      <c r="U232" s="215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hidden="1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20"/>
      <c r="O233" s="213" t="s">
        <v>67</v>
      </c>
      <c r="P233" s="214"/>
      <c r="Q233" s="214"/>
      <c r="R233" s="214"/>
      <c r="S233" s="214"/>
      <c r="T233" s="214"/>
      <c r="U233" s="215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hidden="1" customHeight="1" x14ac:dyDescent="0.2">
      <c r="A234" s="266" t="s">
        <v>292</v>
      </c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48"/>
      <c r="AA234" s="48"/>
    </row>
    <row r="235" spans="1:67" ht="16.5" hidden="1" customHeight="1" x14ac:dyDescent="0.25">
      <c r="A235" s="206" t="s">
        <v>293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5"/>
      <c r="AA235" s="195"/>
    </row>
    <row r="236" spans="1:67" ht="14.25" hidden="1" customHeight="1" x14ac:dyDescent="0.25">
      <c r="A236" s="216" t="s">
        <v>61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196"/>
      <c r="AA236" s="196"/>
    </row>
    <row r="237" spans="1:67" ht="27" hidden="1" customHeight="1" x14ac:dyDescent="0.25">
      <c r="A237" s="54" t="s">
        <v>294</v>
      </c>
      <c r="B237" s="54" t="s">
        <v>295</v>
      </c>
      <c r="C237" s="31">
        <v>4301070941</v>
      </c>
      <c r="D237" s="211">
        <v>4607111036162</v>
      </c>
      <c r="E237" s="210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9"/>
      <c r="Q237" s="209"/>
      <c r="R237" s="209"/>
      <c r="S237" s="210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19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20"/>
      <c r="O238" s="213" t="s">
        <v>67</v>
      </c>
      <c r="P238" s="214"/>
      <c r="Q238" s="214"/>
      <c r="R238" s="214"/>
      <c r="S238" s="214"/>
      <c r="T238" s="214"/>
      <c r="U238" s="215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hidden="1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20"/>
      <c r="O239" s="213" t="s">
        <v>67</v>
      </c>
      <c r="P239" s="214"/>
      <c r="Q239" s="214"/>
      <c r="R239" s="214"/>
      <c r="S239" s="214"/>
      <c r="T239" s="214"/>
      <c r="U239" s="215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hidden="1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hidden="1" customHeight="1" x14ac:dyDescent="0.25">
      <c r="A241" s="206" t="s">
        <v>297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5"/>
      <c r="AA241" s="195"/>
    </row>
    <row r="242" spans="1:67" ht="14.25" hidden="1" customHeight="1" x14ac:dyDescent="0.25">
      <c r="A242" s="216" t="s">
        <v>61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1">
        <v>4607111035899</v>
      </c>
      <c r="E243" s="210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9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9"/>
      <c r="Q243" s="209"/>
      <c r="R243" s="209"/>
      <c r="S243" s="210"/>
      <c r="T243" s="34"/>
      <c r="U243" s="34"/>
      <c r="V243" s="35" t="s">
        <v>66</v>
      </c>
      <c r="W243" s="200">
        <v>64</v>
      </c>
      <c r="X243" s="201">
        <f>IFERROR(IF(W243="","",W243),"")</f>
        <v>64</v>
      </c>
      <c r="Y243" s="36">
        <f>IFERROR(IF(W243="","",W243*0.0155),"")</f>
        <v>0.99199999999999999</v>
      </c>
      <c r="Z243" s="56"/>
      <c r="AA243" s="57"/>
      <c r="AE243" s="67"/>
      <c r="BB243" s="156" t="s">
        <v>1</v>
      </c>
      <c r="BL243" s="67">
        <f>IFERROR(W243*I243,"0")</f>
        <v>336.76799999999997</v>
      </c>
      <c r="BM243" s="67">
        <f>IFERROR(X243*I243,"0")</f>
        <v>336.76799999999997</v>
      </c>
      <c r="BN243" s="67">
        <f>IFERROR(W243/J243,"0")</f>
        <v>0.76190476190476186</v>
      </c>
      <c r="BO243" s="67">
        <f>IFERROR(X243/J243,"0")</f>
        <v>0.76190476190476186</v>
      </c>
    </row>
    <row r="244" spans="1:67" x14ac:dyDescent="0.2">
      <c r="A244" s="219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20"/>
      <c r="O244" s="213" t="s">
        <v>67</v>
      </c>
      <c r="P244" s="214"/>
      <c r="Q244" s="214"/>
      <c r="R244" s="214"/>
      <c r="S244" s="214"/>
      <c r="T244" s="214"/>
      <c r="U244" s="215"/>
      <c r="V244" s="37" t="s">
        <v>66</v>
      </c>
      <c r="W244" s="202">
        <f>IFERROR(SUM(W243:W243),"0")</f>
        <v>64</v>
      </c>
      <c r="X244" s="202">
        <f>IFERROR(SUM(X243:X243),"0")</f>
        <v>64</v>
      </c>
      <c r="Y244" s="202">
        <f>IFERROR(IF(Y243="",0,Y243),"0")</f>
        <v>0.99199999999999999</v>
      </c>
      <c r="Z244" s="203"/>
      <c r="AA244" s="203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20"/>
      <c r="O245" s="213" t="s">
        <v>67</v>
      </c>
      <c r="P245" s="214"/>
      <c r="Q245" s="214"/>
      <c r="R245" s="214"/>
      <c r="S245" s="214"/>
      <c r="T245" s="214"/>
      <c r="U245" s="215"/>
      <c r="V245" s="37" t="s">
        <v>68</v>
      </c>
      <c r="W245" s="202">
        <f>IFERROR(SUMPRODUCT(W243:W243*H243:H243),"0")</f>
        <v>320</v>
      </c>
      <c r="X245" s="202">
        <f>IFERROR(SUMPRODUCT(X243:X243*H243:H243),"0")</f>
        <v>320</v>
      </c>
      <c r="Y245" s="37"/>
      <c r="Z245" s="203"/>
      <c r="AA245" s="203"/>
    </row>
    <row r="246" spans="1:67" ht="16.5" hidden="1" customHeight="1" x14ac:dyDescent="0.25">
      <c r="A246" s="206" t="s">
        <v>300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195"/>
      <c r="AA246" s="195"/>
    </row>
    <row r="247" spans="1:67" ht="14.25" hidden="1" customHeight="1" x14ac:dyDescent="0.25">
      <c r="A247" s="216" t="s">
        <v>61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6"/>
      <c r="AA247" s="196"/>
    </row>
    <row r="248" spans="1:67" ht="27" hidden="1" customHeight="1" x14ac:dyDescent="0.25">
      <c r="A248" s="54" t="s">
        <v>301</v>
      </c>
      <c r="B248" s="54" t="s">
        <v>302</v>
      </c>
      <c r="C248" s="31">
        <v>4301070870</v>
      </c>
      <c r="D248" s="211">
        <v>4607111036711</v>
      </c>
      <c r="E248" s="210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9"/>
      <c r="Q248" s="209"/>
      <c r="R248" s="209"/>
      <c r="S248" s="210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9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20"/>
      <c r="O249" s="213" t="s">
        <v>67</v>
      </c>
      <c r="P249" s="214"/>
      <c r="Q249" s="214"/>
      <c r="R249" s="214"/>
      <c r="S249" s="214"/>
      <c r="T249" s="214"/>
      <c r="U249" s="215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hidden="1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20"/>
      <c r="O250" s="213" t="s">
        <v>67</v>
      </c>
      <c r="P250" s="214"/>
      <c r="Q250" s="214"/>
      <c r="R250" s="214"/>
      <c r="S250" s="214"/>
      <c r="T250" s="214"/>
      <c r="U250" s="215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hidden="1" customHeight="1" x14ac:dyDescent="0.2">
      <c r="A251" s="266" t="s">
        <v>303</v>
      </c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48"/>
      <c r="AA251" s="48"/>
    </row>
    <row r="252" spans="1:67" ht="16.5" hidden="1" customHeight="1" x14ac:dyDescent="0.25">
      <c r="A252" s="206" t="s">
        <v>304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5"/>
      <c r="AA252" s="195"/>
    </row>
    <row r="253" spans="1:67" ht="14.25" hidden="1" customHeight="1" x14ac:dyDescent="0.25">
      <c r="A253" s="216" t="s">
        <v>61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6"/>
      <c r="AA253" s="196"/>
    </row>
    <row r="254" spans="1:67" ht="27" hidden="1" customHeight="1" x14ac:dyDescent="0.25">
      <c r="A254" s="54" t="s">
        <v>305</v>
      </c>
      <c r="B254" s="54" t="s">
        <v>306</v>
      </c>
      <c r="C254" s="31">
        <v>4301071014</v>
      </c>
      <c r="D254" s="211">
        <v>4640242181264</v>
      </c>
      <c r="E254" s="210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19" t="s">
        <v>307</v>
      </c>
      <c r="P254" s="209"/>
      <c r="Q254" s="209"/>
      <c r="R254" s="209"/>
      <c r="S254" s="210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308</v>
      </c>
      <c r="B255" s="54" t="s">
        <v>309</v>
      </c>
      <c r="C255" s="31">
        <v>4301071021</v>
      </c>
      <c r="D255" s="211">
        <v>4640242181325</v>
      </c>
      <c r="E255" s="210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5" t="s">
        <v>310</v>
      </c>
      <c r="P255" s="209"/>
      <c r="Q255" s="209"/>
      <c r="R255" s="209"/>
      <c r="S255" s="210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hidden="1" customHeight="1" x14ac:dyDescent="0.25">
      <c r="A256" s="54" t="s">
        <v>311</v>
      </c>
      <c r="B256" s="54" t="s">
        <v>312</v>
      </c>
      <c r="C256" s="31">
        <v>4301070993</v>
      </c>
      <c r="D256" s="211">
        <v>4640242180670</v>
      </c>
      <c r="E256" s="210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29" t="s">
        <v>313</v>
      </c>
      <c r="P256" s="209"/>
      <c r="Q256" s="209"/>
      <c r="R256" s="209"/>
      <c r="S256" s="210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19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20"/>
      <c r="O257" s="213" t="s">
        <v>67</v>
      </c>
      <c r="P257" s="214"/>
      <c r="Q257" s="214"/>
      <c r="R257" s="214"/>
      <c r="S257" s="214"/>
      <c r="T257" s="214"/>
      <c r="U257" s="215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hidden="1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20"/>
      <c r="O258" s="213" t="s">
        <v>67</v>
      </c>
      <c r="P258" s="214"/>
      <c r="Q258" s="214"/>
      <c r="R258" s="214"/>
      <c r="S258" s="214"/>
      <c r="T258" s="214"/>
      <c r="U258" s="215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hidden="1" customHeight="1" x14ac:dyDescent="0.25">
      <c r="A259" s="206" t="s">
        <v>314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5"/>
      <c r="AA259" s="195"/>
    </row>
    <row r="260" spans="1:67" ht="14.25" hidden="1" customHeight="1" x14ac:dyDescent="0.25">
      <c r="A260" s="216" t="s">
        <v>131</v>
      </c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196"/>
      <c r="AA260" s="196"/>
    </row>
    <row r="261" spans="1:67" ht="27" hidden="1" customHeight="1" x14ac:dyDescent="0.25">
      <c r="A261" s="54" t="s">
        <v>315</v>
      </c>
      <c r="B261" s="54" t="s">
        <v>316</v>
      </c>
      <c r="C261" s="31">
        <v>4301131019</v>
      </c>
      <c r="D261" s="211">
        <v>4640242180427</v>
      </c>
      <c r="E261" s="210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4" t="s">
        <v>317</v>
      </c>
      <c r="P261" s="209"/>
      <c r="Q261" s="209"/>
      <c r="R261" s="209"/>
      <c r="S261" s="210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9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20"/>
      <c r="O262" s="213" t="s">
        <v>67</v>
      </c>
      <c r="P262" s="214"/>
      <c r="Q262" s="214"/>
      <c r="R262" s="214"/>
      <c r="S262" s="214"/>
      <c r="T262" s="214"/>
      <c r="U262" s="215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hidden="1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20"/>
      <c r="O263" s="213" t="s">
        <v>67</v>
      </c>
      <c r="P263" s="214"/>
      <c r="Q263" s="214"/>
      <c r="R263" s="214"/>
      <c r="S263" s="214"/>
      <c r="T263" s="214"/>
      <c r="U263" s="215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hidden="1" customHeight="1" x14ac:dyDescent="0.25">
      <c r="A264" s="216" t="s">
        <v>71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1">
        <v>4640242180397</v>
      </c>
      <c r="E265" s="210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63" t="s">
        <v>320</v>
      </c>
      <c r="P265" s="209"/>
      <c r="Q265" s="209"/>
      <c r="R265" s="209"/>
      <c r="S265" s="210"/>
      <c r="T265" s="34"/>
      <c r="U265" s="34"/>
      <c r="V265" s="35" t="s">
        <v>66</v>
      </c>
      <c r="W265" s="200">
        <v>92</v>
      </c>
      <c r="X265" s="201">
        <f>IFERROR(IF(W265="","",W265),"")</f>
        <v>92</v>
      </c>
      <c r="Y265" s="36">
        <f>IFERROR(IF(W265="","",W265*0.0155),"")</f>
        <v>1.4259999999999999</v>
      </c>
      <c r="Z265" s="56"/>
      <c r="AA265" s="57"/>
      <c r="AE265" s="67"/>
      <c r="BB265" s="162" t="s">
        <v>75</v>
      </c>
      <c r="BL265" s="67">
        <f>IFERROR(W265*I265,"0")</f>
        <v>575.91999999999996</v>
      </c>
      <c r="BM265" s="67">
        <f>IFERROR(X265*I265,"0")</f>
        <v>575.91999999999996</v>
      </c>
      <c r="BN265" s="67">
        <f>IFERROR(W265/J265,"0")</f>
        <v>1.0952380952380953</v>
      </c>
      <c r="BO265" s="67">
        <f>IFERROR(X265/J265,"0")</f>
        <v>1.0952380952380953</v>
      </c>
    </row>
    <row r="266" spans="1:67" ht="27" hidden="1" customHeight="1" x14ac:dyDescent="0.25">
      <c r="A266" s="54" t="s">
        <v>321</v>
      </c>
      <c r="B266" s="54" t="s">
        <v>322</v>
      </c>
      <c r="C266" s="31">
        <v>4301132104</v>
      </c>
      <c r="D266" s="211">
        <v>4640242181219</v>
      </c>
      <c r="E266" s="210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0" t="s">
        <v>323</v>
      </c>
      <c r="P266" s="209"/>
      <c r="Q266" s="209"/>
      <c r="R266" s="209"/>
      <c r="S266" s="210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19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20"/>
      <c r="O267" s="213" t="s">
        <v>67</v>
      </c>
      <c r="P267" s="214"/>
      <c r="Q267" s="214"/>
      <c r="R267" s="214"/>
      <c r="S267" s="214"/>
      <c r="T267" s="214"/>
      <c r="U267" s="215"/>
      <c r="V267" s="37" t="s">
        <v>66</v>
      </c>
      <c r="W267" s="202">
        <f>IFERROR(SUM(W265:W266),"0")</f>
        <v>92</v>
      </c>
      <c r="X267" s="202">
        <f>IFERROR(SUM(X265:X266),"0")</f>
        <v>92</v>
      </c>
      <c r="Y267" s="202">
        <f>IFERROR(IF(Y265="",0,Y265),"0")+IFERROR(IF(Y266="",0,Y266),"0")</f>
        <v>1.4259999999999999</v>
      </c>
      <c r="Z267" s="203"/>
      <c r="AA267" s="203"/>
    </row>
    <row r="268" spans="1:67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20"/>
      <c r="O268" s="213" t="s">
        <v>67</v>
      </c>
      <c r="P268" s="214"/>
      <c r="Q268" s="214"/>
      <c r="R268" s="214"/>
      <c r="S268" s="214"/>
      <c r="T268" s="214"/>
      <c r="U268" s="215"/>
      <c r="V268" s="37" t="s">
        <v>68</v>
      </c>
      <c r="W268" s="202">
        <f>IFERROR(SUMPRODUCT(W265:W266*H265:H266),"0")</f>
        <v>552</v>
      </c>
      <c r="X268" s="202">
        <f>IFERROR(SUMPRODUCT(X265:X266*H265:H266),"0")</f>
        <v>552</v>
      </c>
      <c r="Y268" s="37"/>
      <c r="Z268" s="203"/>
      <c r="AA268" s="203"/>
    </row>
    <row r="269" spans="1:67" ht="14.25" hidden="1" customHeight="1" x14ac:dyDescent="0.25">
      <c r="A269" s="216" t="s">
        <v>151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196"/>
      <c r="AA269" s="196"/>
    </row>
    <row r="270" spans="1:67" ht="27" hidden="1" customHeight="1" x14ac:dyDescent="0.25">
      <c r="A270" s="54" t="s">
        <v>324</v>
      </c>
      <c r="B270" s="54" t="s">
        <v>325</v>
      </c>
      <c r="C270" s="31">
        <v>4301136028</v>
      </c>
      <c r="D270" s="211">
        <v>4640242180304</v>
      </c>
      <c r="E270" s="210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32" t="s">
        <v>326</v>
      </c>
      <c r="P270" s="209"/>
      <c r="Q270" s="209"/>
      <c r="R270" s="209"/>
      <c r="S270" s="210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hidden="1" customHeight="1" x14ac:dyDescent="0.25">
      <c r="A271" s="54" t="s">
        <v>327</v>
      </c>
      <c r="B271" s="54" t="s">
        <v>328</v>
      </c>
      <c r="C271" s="31">
        <v>4301136027</v>
      </c>
      <c r="D271" s="211">
        <v>4640242180298</v>
      </c>
      <c r="E271" s="210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9"/>
      <c r="Q271" s="209"/>
      <c r="R271" s="209"/>
      <c r="S271" s="210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hidden="1" customHeight="1" x14ac:dyDescent="0.25">
      <c r="A272" s="54" t="s">
        <v>329</v>
      </c>
      <c r="B272" s="54" t="s">
        <v>330</v>
      </c>
      <c r="C272" s="31">
        <v>4301136026</v>
      </c>
      <c r="D272" s="211">
        <v>4640242180236</v>
      </c>
      <c r="E272" s="210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6" t="s">
        <v>331</v>
      </c>
      <c r="P272" s="209"/>
      <c r="Q272" s="209"/>
      <c r="R272" s="209"/>
      <c r="S272" s="210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1">
        <v>4640242180410</v>
      </c>
      <c r="E273" s="210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9"/>
      <c r="Q273" s="209"/>
      <c r="R273" s="209"/>
      <c r="S273" s="210"/>
      <c r="T273" s="34"/>
      <c r="U273" s="34"/>
      <c r="V273" s="35" t="s">
        <v>66</v>
      </c>
      <c r="W273" s="200">
        <v>67</v>
      </c>
      <c r="X273" s="201">
        <f>IFERROR(IF(W273="","",W273),"")</f>
        <v>67</v>
      </c>
      <c r="Y273" s="36">
        <f>IFERROR(IF(W273="","",W273*0.00936),"")</f>
        <v>0.62712000000000001</v>
      </c>
      <c r="Z273" s="56"/>
      <c r="AA273" s="57"/>
      <c r="AE273" s="67"/>
      <c r="BB273" s="167" t="s">
        <v>75</v>
      </c>
      <c r="BL273" s="67">
        <f>IFERROR(W273*I273,"0")</f>
        <v>162.94399999999999</v>
      </c>
      <c r="BM273" s="67">
        <f>IFERROR(X273*I273,"0")</f>
        <v>162.94399999999999</v>
      </c>
      <c r="BN273" s="67">
        <f>IFERROR(W273/J273,"0")</f>
        <v>0.53174603174603174</v>
      </c>
      <c r="BO273" s="67">
        <f>IFERROR(X273/J273,"0")</f>
        <v>0.53174603174603174</v>
      </c>
    </row>
    <row r="274" spans="1:67" x14ac:dyDescent="0.2">
      <c r="A274" s="219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20"/>
      <c r="O274" s="213" t="s">
        <v>67</v>
      </c>
      <c r="P274" s="214"/>
      <c r="Q274" s="214"/>
      <c r="R274" s="214"/>
      <c r="S274" s="214"/>
      <c r="T274" s="214"/>
      <c r="U274" s="215"/>
      <c r="V274" s="37" t="s">
        <v>66</v>
      </c>
      <c r="W274" s="202">
        <f>IFERROR(SUM(W270:W273),"0")</f>
        <v>67</v>
      </c>
      <c r="X274" s="202">
        <f>IFERROR(SUM(X270:X273),"0")</f>
        <v>67</v>
      </c>
      <c r="Y274" s="202">
        <f>IFERROR(IF(Y270="",0,Y270),"0")+IFERROR(IF(Y271="",0,Y271),"0")+IFERROR(IF(Y272="",0,Y272),"0")+IFERROR(IF(Y273="",0,Y273),"0")</f>
        <v>0.62712000000000001</v>
      </c>
      <c r="Z274" s="203"/>
      <c r="AA274" s="203"/>
    </row>
    <row r="275" spans="1:67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20"/>
      <c r="O275" s="213" t="s">
        <v>67</v>
      </c>
      <c r="P275" s="214"/>
      <c r="Q275" s="214"/>
      <c r="R275" s="214"/>
      <c r="S275" s="214"/>
      <c r="T275" s="214"/>
      <c r="U275" s="215"/>
      <c r="V275" s="37" t="s">
        <v>68</v>
      </c>
      <c r="W275" s="202">
        <f>IFERROR(SUMPRODUCT(W270:W273*H270:H273),"0")</f>
        <v>150.08000000000001</v>
      </c>
      <c r="X275" s="202">
        <f>IFERROR(SUMPRODUCT(X270:X273*H270:H273),"0")</f>
        <v>150.08000000000001</v>
      </c>
      <c r="Y275" s="37"/>
      <c r="Z275" s="203"/>
      <c r="AA275" s="203"/>
    </row>
    <row r="276" spans="1:67" ht="14.25" hidden="1" customHeight="1" x14ac:dyDescent="0.25">
      <c r="A276" s="216" t="s">
        <v>127</v>
      </c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196"/>
      <c r="AA276" s="196"/>
    </row>
    <row r="277" spans="1:67" ht="27" hidden="1" customHeight="1" x14ac:dyDescent="0.25">
      <c r="A277" s="54" t="s">
        <v>334</v>
      </c>
      <c r="B277" s="54" t="s">
        <v>335</v>
      </c>
      <c r="C277" s="31">
        <v>4301135320</v>
      </c>
      <c r="D277" s="211">
        <v>4640242181592</v>
      </c>
      <c r="E277" s="210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1" t="s">
        <v>336</v>
      </c>
      <c r="P277" s="209"/>
      <c r="Q277" s="209"/>
      <c r="R277" s="209"/>
      <c r="S277" s="210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hidden="1" customHeight="1" x14ac:dyDescent="0.25">
      <c r="A278" s="54" t="s">
        <v>338</v>
      </c>
      <c r="B278" s="54" t="s">
        <v>339</v>
      </c>
      <c r="C278" s="31">
        <v>4301135191</v>
      </c>
      <c r="D278" s="211">
        <v>4640242180373</v>
      </c>
      <c r="E278" s="210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5" t="s">
        <v>340</v>
      </c>
      <c r="P278" s="209"/>
      <c r="Q278" s="209"/>
      <c r="R278" s="209"/>
      <c r="S278" s="210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341</v>
      </c>
      <c r="B279" s="54" t="s">
        <v>342</v>
      </c>
      <c r="C279" s="31">
        <v>4301135195</v>
      </c>
      <c r="D279" s="211">
        <v>4640242180366</v>
      </c>
      <c r="E279" s="210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18" t="s">
        <v>343</v>
      </c>
      <c r="P279" s="209"/>
      <c r="Q279" s="209"/>
      <c r="R279" s="209"/>
      <c r="S279" s="210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1">
        <v>4640242180335</v>
      </c>
      <c r="E280" s="210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3" t="s">
        <v>346</v>
      </c>
      <c r="P280" s="209"/>
      <c r="Q280" s="209"/>
      <c r="R280" s="209"/>
      <c r="S280" s="210"/>
      <c r="T280" s="34"/>
      <c r="U280" s="34"/>
      <c r="V280" s="35" t="s">
        <v>66</v>
      </c>
      <c r="W280" s="200">
        <v>32</v>
      </c>
      <c r="X280" s="201">
        <f t="shared" si="24"/>
        <v>32</v>
      </c>
      <c r="Y280" s="36">
        <f t="shared" si="25"/>
        <v>0.29952000000000001</v>
      </c>
      <c r="Z280" s="56"/>
      <c r="AA280" s="57"/>
      <c r="AE280" s="67"/>
      <c r="BB280" s="171" t="s">
        <v>75</v>
      </c>
      <c r="BL280" s="67">
        <f t="shared" si="26"/>
        <v>124.544</v>
      </c>
      <c r="BM280" s="67">
        <f t="shared" si="27"/>
        <v>124.544</v>
      </c>
      <c r="BN280" s="67">
        <f t="shared" si="28"/>
        <v>0.25396825396825395</v>
      </c>
      <c r="BO280" s="67">
        <f t="shared" si="29"/>
        <v>0.25396825396825395</v>
      </c>
    </row>
    <row r="281" spans="1:67" ht="37.5" hidden="1" customHeight="1" x14ac:dyDescent="0.25">
      <c r="A281" s="54" t="s">
        <v>347</v>
      </c>
      <c r="B281" s="54" t="s">
        <v>348</v>
      </c>
      <c r="C281" s="31">
        <v>4301135189</v>
      </c>
      <c r="D281" s="211">
        <v>4640242180342</v>
      </c>
      <c r="E281" s="210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9"/>
      <c r="Q281" s="209"/>
      <c r="R281" s="209"/>
      <c r="S281" s="210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11">
        <v>4640242180359</v>
      </c>
      <c r="E282" s="210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46" t="s">
        <v>351</v>
      </c>
      <c r="P282" s="209"/>
      <c r="Q282" s="209"/>
      <c r="R282" s="209"/>
      <c r="S282" s="210"/>
      <c r="T282" s="34"/>
      <c r="U282" s="34"/>
      <c r="V282" s="35" t="s">
        <v>66</v>
      </c>
      <c r="W282" s="200">
        <v>26</v>
      </c>
      <c r="X282" s="201">
        <f t="shared" si="24"/>
        <v>26</v>
      </c>
      <c r="Y282" s="36">
        <f t="shared" si="25"/>
        <v>0.24336000000000002</v>
      </c>
      <c r="Z282" s="56"/>
      <c r="AA282" s="57"/>
      <c r="AE282" s="67"/>
      <c r="BB282" s="173" t="s">
        <v>75</v>
      </c>
      <c r="BL282" s="67">
        <f t="shared" si="26"/>
        <v>101.19199999999999</v>
      </c>
      <c r="BM282" s="67">
        <f t="shared" si="27"/>
        <v>101.19199999999999</v>
      </c>
      <c r="BN282" s="67">
        <f t="shared" si="28"/>
        <v>0.20634920634920634</v>
      </c>
      <c r="BO282" s="67">
        <f t="shared" si="29"/>
        <v>0.20634920634920634</v>
      </c>
    </row>
    <row r="283" spans="1:67" ht="37.5" hidden="1" customHeight="1" x14ac:dyDescent="0.25">
      <c r="A283" s="54" t="s">
        <v>352</v>
      </c>
      <c r="B283" s="54" t="s">
        <v>353</v>
      </c>
      <c r="C283" s="31">
        <v>4301135187</v>
      </c>
      <c r="D283" s="211">
        <v>4640242180328</v>
      </c>
      <c r="E283" s="210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55" t="s">
        <v>354</v>
      </c>
      <c r="P283" s="209"/>
      <c r="Q283" s="209"/>
      <c r="R283" s="209"/>
      <c r="S283" s="210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1">
        <v>4640242180311</v>
      </c>
      <c r="E284" s="210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390" t="s">
        <v>357</v>
      </c>
      <c r="P284" s="209"/>
      <c r="Q284" s="209"/>
      <c r="R284" s="209"/>
      <c r="S284" s="210"/>
      <c r="T284" s="34"/>
      <c r="U284" s="34"/>
      <c r="V284" s="35" t="s">
        <v>66</v>
      </c>
      <c r="W284" s="200">
        <v>11</v>
      </c>
      <c r="X284" s="201">
        <f t="shared" si="24"/>
        <v>11</v>
      </c>
      <c r="Y284" s="36">
        <f>IFERROR(IF(W284="","",W284*0.0155),"")</f>
        <v>0.17049999999999998</v>
      </c>
      <c r="Z284" s="56"/>
      <c r="AA284" s="57"/>
      <c r="AE284" s="67"/>
      <c r="BB284" s="175" t="s">
        <v>75</v>
      </c>
      <c r="BL284" s="67">
        <f t="shared" si="26"/>
        <v>63.085000000000001</v>
      </c>
      <c r="BM284" s="67">
        <f t="shared" si="27"/>
        <v>63.085000000000001</v>
      </c>
      <c r="BN284" s="67">
        <f t="shared" si="28"/>
        <v>0.13095238095238096</v>
      </c>
      <c r="BO284" s="67">
        <f t="shared" si="29"/>
        <v>0.13095238095238096</v>
      </c>
    </row>
    <row r="285" spans="1:67" ht="27" hidden="1" customHeight="1" x14ac:dyDescent="0.25">
      <c r="A285" s="54" t="s">
        <v>358</v>
      </c>
      <c r="B285" s="54" t="s">
        <v>359</v>
      </c>
      <c r="C285" s="31">
        <v>4301135194</v>
      </c>
      <c r="D285" s="211">
        <v>4640242180380</v>
      </c>
      <c r="E285" s="210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68" t="s">
        <v>360</v>
      </c>
      <c r="P285" s="209"/>
      <c r="Q285" s="209"/>
      <c r="R285" s="209"/>
      <c r="S285" s="210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1">
        <v>4640242180380</v>
      </c>
      <c r="E286" s="210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30" t="s">
        <v>363</v>
      </c>
      <c r="P286" s="209"/>
      <c r="Q286" s="209"/>
      <c r="R286" s="209"/>
      <c r="S286" s="210"/>
      <c r="T286" s="34"/>
      <c r="U286" s="34"/>
      <c r="V286" s="35" t="s">
        <v>66</v>
      </c>
      <c r="W286" s="200">
        <v>19</v>
      </c>
      <c r="X286" s="201">
        <f t="shared" si="24"/>
        <v>19</v>
      </c>
      <c r="Y286" s="36">
        <f>IFERROR(IF(W286="","",W286*0.00936),"")</f>
        <v>0.17784</v>
      </c>
      <c r="Z286" s="56"/>
      <c r="AA286" s="57"/>
      <c r="AE286" s="67"/>
      <c r="BB286" s="177" t="s">
        <v>75</v>
      </c>
      <c r="BL286" s="67">
        <f t="shared" si="26"/>
        <v>73.947999999999993</v>
      </c>
      <c r="BM286" s="67">
        <f t="shared" si="27"/>
        <v>73.947999999999993</v>
      </c>
      <c r="BN286" s="67">
        <f t="shared" si="28"/>
        <v>0.15079365079365079</v>
      </c>
      <c r="BO286" s="67">
        <f t="shared" si="29"/>
        <v>0.15079365079365079</v>
      </c>
    </row>
    <row r="287" spans="1:67" ht="27" hidden="1" customHeight="1" x14ac:dyDescent="0.25">
      <c r="A287" s="54" t="s">
        <v>364</v>
      </c>
      <c r="B287" s="54" t="s">
        <v>365</v>
      </c>
      <c r="C287" s="31">
        <v>4301135193</v>
      </c>
      <c r="D287" s="211">
        <v>4640242180403</v>
      </c>
      <c r="E287" s="210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0" t="s">
        <v>366</v>
      </c>
      <c r="P287" s="209"/>
      <c r="Q287" s="209"/>
      <c r="R287" s="209"/>
      <c r="S287" s="210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367</v>
      </c>
      <c r="B288" s="54" t="s">
        <v>368</v>
      </c>
      <c r="C288" s="31">
        <v>4301135304</v>
      </c>
      <c r="D288" s="211">
        <v>4640242181240</v>
      </c>
      <c r="E288" s="210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56" t="s">
        <v>369</v>
      </c>
      <c r="P288" s="209"/>
      <c r="Q288" s="209"/>
      <c r="R288" s="209"/>
      <c r="S288" s="210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370</v>
      </c>
      <c r="B289" s="54" t="s">
        <v>371</v>
      </c>
      <c r="C289" s="31">
        <v>4301135310</v>
      </c>
      <c r="D289" s="211">
        <v>4640242181318</v>
      </c>
      <c r="E289" s="210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3" t="s">
        <v>372</v>
      </c>
      <c r="P289" s="209"/>
      <c r="Q289" s="209"/>
      <c r="R289" s="209"/>
      <c r="S289" s="210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373</v>
      </c>
      <c r="B290" s="54" t="s">
        <v>374</v>
      </c>
      <c r="C290" s="31">
        <v>4301135306</v>
      </c>
      <c r="D290" s="211">
        <v>4640242181578</v>
      </c>
      <c r="E290" s="210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04" t="s">
        <v>375</v>
      </c>
      <c r="P290" s="209"/>
      <c r="Q290" s="209"/>
      <c r="R290" s="209"/>
      <c r="S290" s="210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376</v>
      </c>
      <c r="B291" s="54" t="s">
        <v>377</v>
      </c>
      <c r="C291" s="31">
        <v>4301135305</v>
      </c>
      <c r="D291" s="211">
        <v>4640242181394</v>
      </c>
      <c r="E291" s="210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364" t="s">
        <v>378</v>
      </c>
      <c r="P291" s="209"/>
      <c r="Q291" s="209"/>
      <c r="R291" s="209"/>
      <c r="S291" s="210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379</v>
      </c>
      <c r="B292" s="54" t="s">
        <v>380</v>
      </c>
      <c r="C292" s="31">
        <v>4301135309</v>
      </c>
      <c r="D292" s="211">
        <v>4640242181332</v>
      </c>
      <c r="E292" s="210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6" t="s">
        <v>381</v>
      </c>
      <c r="P292" s="209"/>
      <c r="Q292" s="209"/>
      <c r="R292" s="209"/>
      <c r="S292" s="210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382</v>
      </c>
      <c r="B293" s="54" t="s">
        <v>383</v>
      </c>
      <c r="C293" s="31">
        <v>4301135308</v>
      </c>
      <c r="D293" s="211">
        <v>4640242181349</v>
      </c>
      <c r="E293" s="210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60" t="s">
        <v>384</v>
      </c>
      <c r="P293" s="209"/>
      <c r="Q293" s="209"/>
      <c r="R293" s="209"/>
      <c r="S293" s="210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386</v>
      </c>
      <c r="C294" s="31">
        <v>4301135307</v>
      </c>
      <c r="D294" s="211">
        <v>4640242181370</v>
      </c>
      <c r="E294" s="210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87" t="s">
        <v>387</v>
      </c>
      <c r="P294" s="209"/>
      <c r="Q294" s="209"/>
      <c r="R294" s="209"/>
      <c r="S294" s="210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388</v>
      </c>
      <c r="B295" s="54" t="s">
        <v>389</v>
      </c>
      <c r="C295" s="31">
        <v>4301135153</v>
      </c>
      <c r="D295" s="211">
        <v>4607111037480</v>
      </c>
      <c r="E295" s="210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9"/>
      <c r="Q295" s="209"/>
      <c r="R295" s="209"/>
      <c r="S295" s="210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388</v>
      </c>
      <c r="B296" s="54" t="s">
        <v>390</v>
      </c>
      <c r="C296" s="31">
        <v>4301135318</v>
      </c>
      <c r="D296" s="211">
        <v>4607111037480</v>
      </c>
      <c r="E296" s="210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48" t="s">
        <v>391</v>
      </c>
      <c r="P296" s="209"/>
      <c r="Q296" s="209"/>
      <c r="R296" s="209"/>
      <c r="S296" s="210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392</v>
      </c>
      <c r="B297" s="54" t="s">
        <v>393</v>
      </c>
      <c r="C297" s="31">
        <v>4301135152</v>
      </c>
      <c r="D297" s="211">
        <v>4607111037473</v>
      </c>
      <c r="E297" s="210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40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9"/>
      <c r="Q297" s="209"/>
      <c r="R297" s="209"/>
      <c r="S297" s="210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392</v>
      </c>
      <c r="B298" s="54" t="s">
        <v>394</v>
      </c>
      <c r="C298" s="31">
        <v>4301135319</v>
      </c>
      <c r="D298" s="211">
        <v>4607111037473</v>
      </c>
      <c r="E298" s="210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6" t="s">
        <v>395</v>
      </c>
      <c r="P298" s="209"/>
      <c r="Q298" s="209"/>
      <c r="R298" s="209"/>
      <c r="S298" s="210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396</v>
      </c>
      <c r="B299" s="54" t="s">
        <v>397</v>
      </c>
      <c r="C299" s="31">
        <v>4301135198</v>
      </c>
      <c r="D299" s="211">
        <v>4640242180663</v>
      </c>
      <c r="E299" s="210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82" t="s">
        <v>398</v>
      </c>
      <c r="P299" s="209"/>
      <c r="Q299" s="209"/>
      <c r="R299" s="209"/>
      <c r="S299" s="210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19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20"/>
      <c r="O300" s="213" t="s">
        <v>67</v>
      </c>
      <c r="P300" s="214"/>
      <c r="Q300" s="214"/>
      <c r="R300" s="214"/>
      <c r="S300" s="214"/>
      <c r="T300" s="214"/>
      <c r="U300" s="215"/>
      <c r="V300" s="37" t="s">
        <v>66</v>
      </c>
      <c r="W300" s="202">
        <f>IFERROR(SUM(W277:W299),"0")</f>
        <v>88</v>
      </c>
      <c r="X300" s="202">
        <f>IFERROR(SUM(X277:X299),"0")</f>
        <v>88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0.89122000000000001</v>
      </c>
      <c r="Z300" s="203"/>
      <c r="AA300" s="203"/>
    </row>
    <row r="301" spans="1:67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20"/>
      <c r="O301" s="213" t="s">
        <v>67</v>
      </c>
      <c r="P301" s="214"/>
      <c r="Q301" s="214"/>
      <c r="R301" s="214"/>
      <c r="S301" s="214"/>
      <c r="T301" s="214"/>
      <c r="U301" s="215"/>
      <c r="V301" s="37" t="s">
        <v>68</v>
      </c>
      <c r="W301" s="202">
        <f>IFERROR(SUMPRODUCT(W277:W299*H277:H299),"0")</f>
        <v>345.40000000000003</v>
      </c>
      <c r="X301" s="202">
        <f>IFERROR(SUMPRODUCT(X277:X299*H277:H299),"0")</f>
        <v>345.40000000000003</v>
      </c>
      <c r="Y301" s="37"/>
      <c r="Z301" s="203"/>
      <c r="AA301" s="203"/>
    </row>
    <row r="302" spans="1:67" ht="15" customHeight="1" x14ac:dyDescent="0.2">
      <c r="A302" s="22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28"/>
      <c r="O302" s="271" t="s">
        <v>399</v>
      </c>
      <c r="P302" s="272"/>
      <c r="Q302" s="272"/>
      <c r="R302" s="272"/>
      <c r="S302" s="272"/>
      <c r="T302" s="272"/>
      <c r="U302" s="273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7019.8799999999992</v>
      </c>
      <c r="X302" s="202">
        <f>IFERROR(X24+X33+X41+X51+X61+X67+X72+X78+X90+X97+X106+X113+X119+X127+X132+X138+X143+X150+X155+X163+X168+X175+X180+X185+X190+X197+X204+X214+X222+X227+X233+X239+X245+X250+X258+X263+X268+X275+X301,"0")</f>
        <v>7019.8799999999992</v>
      </c>
      <c r="Y302" s="37"/>
      <c r="Z302" s="203"/>
      <c r="AA302" s="203"/>
    </row>
    <row r="303" spans="1:67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28"/>
      <c r="O303" s="271" t="s">
        <v>400</v>
      </c>
      <c r="P303" s="272"/>
      <c r="Q303" s="272"/>
      <c r="R303" s="272"/>
      <c r="S303" s="272"/>
      <c r="T303" s="272"/>
      <c r="U303" s="273"/>
      <c r="V303" s="37" t="s">
        <v>68</v>
      </c>
      <c r="W303" s="202">
        <f>IFERROR(SUM(BL22:BL299),"0")</f>
        <v>7577.4089999999997</v>
      </c>
      <c r="X303" s="202">
        <f>IFERROR(SUM(BM22:BM299),"0")</f>
        <v>7577.4089999999997</v>
      </c>
      <c r="Y303" s="37"/>
      <c r="Z303" s="203"/>
      <c r="AA303" s="203"/>
    </row>
    <row r="304" spans="1:67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28"/>
      <c r="O304" s="271" t="s">
        <v>401</v>
      </c>
      <c r="P304" s="272"/>
      <c r="Q304" s="272"/>
      <c r="R304" s="272"/>
      <c r="S304" s="272"/>
      <c r="T304" s="272"/>
      <c r="U304" s="273"/>
      <c r="V304" s="37" t="s">
        <v>402</v>
      </c>
      <c r="W304" s="38">
        <f>ROUNDUP(SUM(BN22:BN299),0)</f>
        <v>18</v>
      </c>
      <c r="X304" s="38">
        <f>ROUNDUP(SUM(BO22:BO299),0)</f>
        <v>18</v>
      </c>
      <c r="Y304" s="37"/>
      <c r="Z304" s="203"/>
      <c r="AA304" s="203"/>
    </row>
    <row r="305" spans="1:37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28"/>
      <c r="O305" s="271" t="s">
        <v>403</v>
      </c>
      <c r="P305" s="272"/>
      <c r="Q305" s="272"/>
      <c r="R305" s="272"/>
      <c r="S305" s="272"/>
      <c r="T305" s="272"/>
      <c r="U305" s="273"/>
      <c r="V305" s="37" t="s">
        <v>68</v>
      </c>
      <c r="W305" s="202">
        <f>GrossWeightTotal+PalletQtyTotal*25</f>
        <v>8027.4089999999997</v>
      </c>
      <c r="X305" s="202">
        <f>GrossWeightTotalR+PalletQtyTotalR*25</f>
        <v>8027.4089999999997</v>
      </c>
      <c r="Y305" s="37"/>
      <c r="Z305" s="203"/>
      <c r="AA305" s="203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28"/>
      <c r="O306" s="271" t="s">
        <v>404</v>
      </c>
      <c r="P306" s="272"/>
      <c r="Q306" s="272"/>
      <c r="R306" s="272"/>
      <c r="S306" s="272"/>
      <c r="T306" s="272"/>
      <c r="U306" s="273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1531</v>
      </c>
      <c r="X306" s="202">
        <f>IFERROR(X23+X32+X40+X50+X60+X66+X71+X77+X89+X96+X105+X112+X118+X126+X131+X137+X142+X149+X154+X162+X167+X174+X179+X184+X189+X196+X203+X213+X221+X226+X232+X238+X244+X249+X257+X262+X267+X274+X300,"0")</f>
        <v>1531</v>
      </c>
      <c r="Y306" s="37"/>
      <c r="Z306" s="203"/>
      <c r="AA306" s="203"/>
    </row>
    <row r="307" spans="1:37" ht="14.25" hidden="1" customHeight="1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28"/>
      <c r="O307" s="271" t="s">
        <v>405</v>
      </c>
      <c r="P307" s="272"/>
      <c r="Q307" s="272"/>
      <c r="R307" s="272"/>
      <c r="S307" s="272"/>
      <c r="T307" s="272"/>
      <c r="U307" s="273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22.119740000000004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7" t="s">
        <v>69</v>
      </c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08"/>
      <c r="T309" s="217" t="s">
        <v>205</v>
      </c>
      <c r="U309" s="315"/>
      <c r="V309" s="308"/>
      <c r="W309" s="217" t="s">
        <v>232</v>
      </c>
      <c r="X309" s="315"/>
      <c r="Y309" s="315"/>
      <c r="Z309" s="308"/>
      <c r="AA309" s="217" t="s">
        <v>249</v>
      </c>
      <c r="AB309" s="315"/>
      <c r="AC309" s="315"/>
      <c r="AD309" s="315"/>
      <c r="AE309" s="315"/>
      <c r="AF309" s="308"/>
      <c r="AG309" s="197" t="s">
        <v>292</v>
      </c>
      <c r="AH309" s="217" t="s">
        <v>296</v>
      </c>
      <c r="AI309" s="308"/>
      <c r="AJ309" s="217" t="s">
        <v>303</v>
      </c>
      <c r="AK309" s="308"/>
    </row>
    <row r="310" spans="1:37" ht="14.25" customHeight="1" thickTop="1" x14ac:dyDescent="0.2">
      <c r="A310" s="388" t="s">
        <v>408</v>
      </c>
      <c r="B310" s="217" t="s">
        <v>60</v>
      </c>
      <c r="C310" s="217" t="s">
        <v>70</v>
      </c>
      <c r="D310" s="217" t="s">
        <v>82</v>
      </c>
      <c r="E310" s="217" t="s">
        <v>92</v>
      </c>
      <c r="F310" s="217" t="s">
        <v>107</v>
      </c>
      <c r="G310" s="217" t="s">
        <v>120</v>
      </c>
      <c r="H310" s="217" t="s">
        <v>126</v>
      </c>
      <c r="I310" s="217" t="s">
        <v>130</v>
      </c>
      <c r="J310" s="217" t="s">
        <v>136</v>
      </c>
      <c r="K310" s="217" t="s">
        <v>151</v>
      </c>
      <c r="L310" s="217" t="s">
        <v>158</v>
      </c>
      <c r="M310" s="198"/>
      <c r="N310" s="217" t="s">
        <v>169</v>
      </c>
      <c r="O310" s="217" t="s">
        <v>176</v>
      </c>
      <c r="P310" s="217" t="s">
        <v>181</v>
      </c>
      <c r="Q310" s="217" t="s">
        <v>191</v>
      </c>
      <c r="R310" s="217" t="s">
        <v>194</v>
      </c>
      <c r="S310" s="217" t="s">
        <v>202</v>
      </c>
      <c r="T310" s="217" t="s">
        <v>206</v>
      </c>
      <c r="U310" s="217" t="s">
        <v>212</v>
      </c>
      <c r="V310" s="217" t="s">
        <v>215</v>
      </c>
      <c r="W310" s="217" t="s">
        <v>233</v>
      </c>
      <c r="X310" s="217" t="s">
        <v>238</v>
      </c>
      <c r="Y310" s="217" t="s">
        <v>232</v>
      </c>
      <c r="Z310" s="217" t="s">
        <v>246</v>
      </c>
      <c r="AA310" s="217" t="s">
        <v>250</v>
      </c>
      <c r="AB310" s="217" t="s">
        <v>255</v>
      </c>
      <c r="AC310" s="217" t="s">
        <v>262</v>
      </c>
      <c r="AD310" s="217" t="s">
        <v>275</v>
      </c>
      <c r="AE310" s="217" t="s">
        <v>284</v>
      </c>
      <c r="AF310" s="217" t="s">
        <v>287</v>
      </c>
      <c r="AG310" s="217" t="s">
        <v>293</v>
      </c>
      <c r="AH310" s="217" t="s">
        <v>297</v>
      </c>
      <c r="AI310" s="217" t="s">
        <v>300</v>
      </c>
      <c r="AJ310" s="217" t="s">
        <v>304</v>
      </c>
      <c r="AK310" s="217" t="s">
        <v>314</v>
      </c>
    </row>
    <row r="311" spans="1:37" ht="13.5" customHeight="1" thickBot="1" x14ac:dyDescent="0.25">
      <c r="A311" s="389"/>
      <c r="B311" s="218"/>
      <c r="C311" s="218"/>
      <c r="D311" s="218"/>
      <c r="E311" s="218"/>
      <c r="F311" s="218"/>
      <c r="G311" s="218"/>
      <c r="H311" s="218"/>
      <c r="I311" s="218"/>
      <c r="J311" s="218"/>
      <c r="K311" s="218"/>
      <c r="L311" s="218"/>
      <c r="M311" s="19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218"/>
      <c r="AE311" s="218"/>
      <c r="AF311" s="218"/>
      <c r="AG311" s="218"/>
      <c r="AH311" s="218"/>
      <c r="AI311" s="218"/>
      <c r="AJ311" s="218"/>
      <c r="AK311" s="218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165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24</v>
      </c>
      <c r="F312" s="46">
        <f>IFERROR(W54*H54,"0")+IFERROR(W55*H55,"0")+IFERROR(W56*H56,"0")+IFERROR(W57*H57,"0")+IFERROR(W58*H58,"0")+IFERROR(W59*H59,"0")</f>
        <v>859.2</v>
      </c>
      <c r="G312" s="46">
        <f>IFERROR(W64*H64,"0")+IFERROR(W65*H65,"0")</f>
        <v>400</v>
      </c>
      <c r="H312" s="46">
        <f>IFERROR(W70*H70,"0")</f>
        <v>0</v>
      </c>
      <c r="I312" s="46">
        <f>IFERROR(W75*H75,"0")+IFERROR(W76*H76,"0")</f>
        <v>36</v>
      </c>
      <c r="J312" s="46">
        <f>IFERROR(W81*H81,"0")+IFERROR(W82*H82,"0")+IFERROR(W83*H83,"0")+IFERROR(W84*H84,"0")+IFERROR(W85*H85,"0")+IFERROR(W86*H86,"0")+IFERROR(W87*H87,"0")+IFERROR(W88*H88,"0")</f>
        <v>486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1291.2</v>
      </c>
      <c r="M312" s="198"/>
      <c r="N312" s="46">
        <f>IFERROR(W109*H109,"0")+IFERROR(W110*H110,"0")+IFERROR(W111*H111,"0")</f>
        <v>390</v>
      </c>
      <c r="O312" s="46">
        <f>IFERROR(W116*H116,"0")+IFERROR(W117*H117,"0")</f>
        <v>0</v>
      </c>
      <c r="P312" s="46">
        <f>IFERROR(W122*H122,"0")+IFERROR(W123*H123,"0")+IFERROR(W124*H124,"0")+IFERROR(W125*H125,"0")</f>
        <v>135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350</v>
      </c>
      <c r="W312" s="46">
        <f>IFERROR(W172*H172,"0")+IFERROR(W173*H173,"0")</f>
        <v>390</v>
      </c>
      <c r="X312" s="46">
        <f>IFERROR(W178*H178,"0")</f>
        <v>0</v>
      </c>
      <c r="Y312" s="46">
        <f>IFERROR(W183*H183,"0")</f>
        <v>0</v>
      </c>
      <c r="Z312" s="46">
        <f>IFERROR(W188*H188,"0")</f>
        <v>30</v>
      </c>
      <c r="AA312" s="46">
        <f>IFERROR(W194*H194,"0")+IFERROR(W195*H195,"0")</f>
        <v>0</v>
      </c>
      <c r="AB312" s="46">
        <f>IFERROR(W200*H200,"0")+IFERROR(W201*H201,"0")+IFERROR(W202*H202,"0")</f>
        <v>420</v>
      </c>
      <c r="AC312" s="46">
        <f>IFERROR(W207*H207,"0")+IFERROR(W208*H208,"0")+IFERROR(W209*H209,"0")+IFERROR(W210*H210,"0")+IFERROR(W211*H211,"0")+IFERROR(W212*H212,"0")</f>
        <v>280</v>
      </c>
      <c r="AD312" s="46">
        <f>IFERROR(W217*H217,"0")+IFERROR(W218*H218,"0")+IFERROR(W219*H219,"0")+IFERROR(W220*H220,"0")</f>
        <v>396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1047.48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4316.3999999999996</v>
      </c>
      <c r="B315" s="60">
        <f>SUMPRODUCT(--(BB:BB="ПГП"),--(V:V="кор"),H:H,X:X)+SUMPRODUCT(--(BB:BB="ПГП"),--(V:V="кг"),X:X)</f>
        <v>2703.48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91,20"/>
        <filter val="1 531,00"/>
        <filter val="10,00"/>
        <filter val="11,00"/>
        <filter val="110,00"/>
        <filter val="120,00"/>
        <filter val="125,00"/>
        <filter val="130,00"/>
        <filter val="135,00"/>
        <filter val="15,00"/>
        <filter val="150,08"/>
        <filter val="165,00"/>
        <filter val="18"/>
        <filter val="180,00"/>
        <filter val="19,00"/>
        <filter val="20,00"/>
        <filter val="24,00"/>
        <filter val="25,00"/>
        <filter val="26,00"/>
        <filter val="280,00"/>
        <filter val="30,00"/>
        <filter val="32,00"/>
        <filter val="320,00"/>
        <filter val="345,40"/>
        <filter val="35,00"/>
        <filter val="350,00"/>
        <filter val="36,00"/>
        <filter val="390,00"/>
        <filter val="396,00"/>
        <filter val="40,00"/>
        <filter val="400,00"/>
        <filter val="420,00"/>
        <filter val="45,00"/>
        <filter val="486,00"/>
        <filter val="50,00"/>
        <filter val="55,00"/>
        <filter val="552,00"/>
        <filter val="64,00"/>
        <filter val="67,00"/>
        <filter val="7 019,88"/>
        <filter val="7 577,41"/>
        <filter val="70,00"/>
        <filter val="75,00"/>
        <filter val="8 027,41"/>
        <filter val="80,00"/>
        <filter val="859,20"/>
        <filter val="88,00"/>
        <filter val="90,00"/>
        <filter val="92,00"/>
      </filters>
    </filterColumn>
  </autoFilter>
  <mergeCells count="560"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A43:Y43"/>
    <mergeCell ref="A170:Y170"/>
    <mergeCell ref="O231:S231"/>
    <mergeCell ref="D271:E271"/>
    <mergeCell ref="O142:U142"/>
    <mergeCell ref="O213:U213"/>
    <mergeCell ref="O126:U126"/>
    <mergeCell ref="D237:E237"/>
    <mergeCell ref="O211:S211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O23:U23"/>
    <mergeCell ref="P5:Q5"/>
    <mergeCell ref="J9:L9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O226:U226"/>
    <mergeCell ref="D148:E148"/>
    <mergeCell ref="O305:U305"/>
    <mergeCell ref="O194:S194"/>
    <mergeCell ref="A120:Y120"/>
    <mergeCell ref="A192:Y192"/>
    <mergeCell ref="O185:U185"/>
    <mergeCell ref="O116:S116"/>
    <mergeCell ref="A115:Y115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I17:I18"/>
    <mergeCell ref="D141:E141"/>
    <mergeCell ref="A60:N61"/>
    <mergeCell ref="D88:E88"/>
    <mergeCell ref="O94:S94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O57:S57"/>
    <mergeCell ref="D38:E38"/>
    <mergeCell ref="A21:Y21"/>
    <mergeCell ref="O87:S87"/>
    <mergeCell ref="O33:U33"/>
    <mergeCell ref="O45:S45"/>
    <mergeCell ref="A96:N97"/>
    <mergeCell ref="D160:E160"/>
    <mergeCell ref="O51:U51"/>
    <mergeCell ref="A129:Y129"/>
    <mergeCell ref="O71:U71"/>
    <mergeCell ref="O163:U163"/>
    <mergeCell ref="A181:Y181"/>
    <mergeCell ref="A156:Y15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