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1C06FBD-9CB1-495C-94F9-C8D4ACACF38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заказа'!$B$18:$Y$549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заказа'!$W$545:$W$545</definedName>
    <definedName name="GrossWeightTotalR">'Бланк заказа'!$X$545:$X$545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заказа'!$W$546:$W$546</definedName>
    <definedName name="PalletQtyTotalR">'Бланк заказа'!$X$546:$X$546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заказа'!$B$222:$B$222</definedName>
    <definedName name="ProductId129">'Бланк заказа'!$B$223:$B$223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заказа'!$B$273:$B$273</definedName>
    <definedName name="ProductId163">'Бланк заказа'!$B$274:$B$274</definedName>
    <definedName name="ProductId164">'Бланк заказа'!$B$275:$B$275</definedName>
    <definedName name="ProductId165">'Бланк заказа'!$B$279:$B$279</definedName>
    <definedName name="ProductId166">'Бланк заказа'!$B$280:$B$280</definedName>
    <definedName name="ProductId167">'Бланк заказа'!$B$281:$B$281</definedName>
    <definedName name="ProductId168">'Бланк заказа'!$B$285:$B$285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заказа'!$B$302:$B$302</definedName>
    <definedName name="ProductId179">'Бланк заказа'!$B$303:$B$303</definedName>
    <definedName name="ProductId18">'Бланк заказа'!$B$60:$B$60</definedName>
    <definedName name="ProductId180">'Бланк заказа'!$B$308:$B$308</definedName>
    <definedName name="ProductId181">'Бланк заказа'!$B$312:$B$312</definedName>
    <definedName name="ProductId182">'Бланк заказа'!$B$313:$B$313</definedName>
    <definedName name="ProductId183">'Бланк заказа'!$B$314:$B$314</definedName>
    <definedName name="ProductId184">'Бланк заказа'!$B$318:$B$318</definedName>
    <definedName name="ProductId185">'Бланк заказа'!$B$322:$B$322</definedName>
    <definedName name="ProductId186">'Бланк заказа'!$B$328:$B$328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заказа'!$B$347:$B$347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заказа'!$B$353:$B$353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заказа'!$B$371:$B$371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заказа'!$B$378:$B$378</definedName>
    <definedName name="ProductId215">'Бланк заказа'!$B$384:$B$384</definedName>
    <definedName name="ProductId216">'Бланк заказа'!$B$385:$B$385</definedName>
    <definedName name="ProductId217">'Бланк заказа'!$B$389:$B$389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заказа'!$B$405:$B$405</definedName>
    <definedName name="ProductId231">'Бланк заказа'!$B$406:$B$406</definedName>
    <definedName name="ProductId232">'Бланк заказа'!$B$407:$B$407</definedName>
    <definedName name="ProductId233">'Бланк заказа'!$B$411:$B$411</definedName>
    <definedName name="ProductId234">'Бланк заказа'!$B$415:$B$415</definedName>
    <definedName name="ProductId235">'Бланк заказа'!$B$416:$B$416</definedName>
    <definedName name="ProductId236">'Бланк заказа'!$B$417:$B$417</definedName>
    <definedName name="ProductId237">'Бланк заказа'!$B$422:$B$422</definedName>
    <definedName name="ProductId238">'Бланк заказа'!$B$423:$B$423</definedName>
    <definedName name="ProductId239">'Бланк заказа'!$B$427:$B$427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заказа'!$B$437:$B$437</definedName>
    <definedName name="ProductId247">'Бланк заказа'!$B$438:$B$438</definedName>
    <definedName name="ProductId248">'Бланк заказа'!$B$442:$B$442</definedName>
    <definedName name="ProductId249">'Бланк заказа'!$B$447:$B$447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заказа'!$B$454:$B$454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заказа'!$B$475:$B$475</definedName>
    <definedName name="ProductId266">'Бланк заказа'!$B$476:$B$476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заказа'!$B$495:$B$495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заказа'!$B$521:$B$521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заказа'!$B$538:$B$538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заказа'!$W$222:$W$222</definedName>
    <definedName name="SalesQty129">'Бланк заказа'!$W$223:$W$223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заказа'!$W$273:$W$273</definedName>
    <definedName name="SalesQty163">'Бланк заказа'!$W$274:$W$274</definedName>
    <definedName name="SalesQty164">'Бланк заказа'!$W$275:$W$275</definedName>
    <definedName name="SalesQty165">'Бланк заказа'!$W$279:$W$279</definedName>
    <definedName name="SalesQty166">'Бланк заказа'!$W$280:$W$280</definedName>
    <definedName name="SalesQty167">'Бланк заказа'!$W$281:$W$281</definedName>
    <definedName name="SalesQty168">'Бланк заказа'!$W$285:$W$285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заказа'!$W$302:$W$302</definedName>
    <definedName name="SalesQty179">'Бланк заказа'!$W$303:$W$303</definedName>
    <definedName name="SalesQty18">'Бланк заказа'!$W$60:$W$60</definedName>
    <definedName name="SalesQty180">'Бланк заказа'!$W$308:$W$308</definedName>
    <definedName name="SalesQty181">'Бланк заказа'!$W$312:$W$312</definedName>
    <definedName name="SalesQty182">'Бланк заказа'!$W$313:$W$313</definedName>
    <definedName name="SalesQty183">'Бланк заказа'!$W$314:$W$314</definedName>
    <definedName name="SalesQty184">'Бланк заказа'!$W$318:$W$318</definedName>
    <definedName name="SalesQty185">'Бланк заказа'!$W$322:$W$322</definedName>
    <definedName name="SalesQty186">'Бланк заказа'!$W$328:$W$328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заказа'!$W$347:$W$347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заказа'!$W$353:$W$353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заказа'!$W$371:$W$371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заказа'!$W$378:$W$378</definedName>
    <definedName name="SalesQty215">'Бланк заказа'!$W$384:$W$384</definedName>
    <definedName name="SalesQty216">'Бланк заказа'!$W$385:$W$385</definedName>
    <definedName name="SalesQty217">'Бланк заказа'!$W$389:$W$389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заказа'!$W$405:$W$405</definedName>
    <definedName name="SalesQty231">'Бланк заказа'!$W$406:$W$406</definedName>
    <definedName name="SalesQty232">'Бланк заказа'!$W$407:$W$407</definedName>
    <definedName name="SalesQty233">'Бланк заказа'!$W$411:$W$411</definedName>
    <definedName name="SalesQty234">'Бланк заказа'!$W$415:$W$415</definedName>
    <definedName name="SalesQty235">'Бланк заказа'!$W$416:$W$416</definedName>
    <definedName name="SalesQty236">'Бланк заказа'!$W$417:$W$417</definedName>
    <definedName name="SalesQty237">'Бланк заказа'!$W$422:$W$422</definedName>
    <definedName name="SalesQty238">'Бланк заказа'!$W$423:$W$423</definedName>
    <definedName name="SalesQty239">'Бланк заказа'!$W$427:$W$427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заказа'!$W$437:$W$437</definedName>
    <definedName name="SalesQty247">'Бланк заказа'!$W$438:$W$438</definedName>
    <definedName name="SalesQty248">'Бланк заказа'!$W$442:$W$442</definedName>
    <definedName name="SalesQty249">'Бланк заказа'!$W$447:$W$447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заказа'!$W$454:$W$454</definedName>
    <definedName name="SalesQty253">'Бланк заказа'!$W$460:$W$460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заказа'!$W$475:$W$475</definedName>
    <definedName name="SalesQty266">'Бланк заказа'!$W$476:$W$476</definedName>
    <definedName name="SalesQty267">'Бланк заказа'!$W$480:$W$480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заказа'!$W$495:$W$495</definedName>
    <definedName name="SalesQty277">'Бланк заказа'!$W$501:$W$501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заказа'!$W$521:$W$521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заказа'!$W$538:$W$538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заказа'!$X$222:$X$222</definedName>
    <definedName name="SalesRoundBox129">'Бланк заказа'!$X$223:$X$223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заказа'!$X$273:$X$273</definedName>
    <definedName name="SalesRoundBox163">'Бланк заказа'!$X$274:$X$274</definedName>
    <definedName name="SalesRoundBox164">'Бланк заказа'!$X$275:$X$275</definedName>
    <definedName name="SalesRoundBox165">'Бланк заказа'!$X$279:$X$279</definedName>
    <definedName name="SalesRoundBox166">'Бланк заказа'!$X$280:$X$280</definedName>
    <definedName name="SalesRoundBox167">'Бланк заказа'!$X$281:$X$281</definedName>
    <definedName name="SalesRoundBox168">'Бланк заказа'!$X$285:$X$285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заказа'!$X$302:$X$302</definedName>
    <definedName name="SalesRoundBox179">'Бланк заказа'!$X$303:$X$303</definedName>
    <definedName name="SalesRoundBox18">'Бланк заказа'!$X$60:$X$60</definedName>
    <definedName name="SalesRoundBox180">'Бланк заказа'!$X$308:$X$308</definedName>
    <definedName name="SalesRoundBox181">'Бланк заказа'!$X$312:$X$312</definedName>
    <definedName name="SalesRoundBox182">'Бланк заказа'!$X$313:$X$313</definedName>
    <definedName name="SalesRoundBox183">'Бланк заказа'!$X$314:$X$314</definedName>
    <definedName name="SalesRoundBox184">'Бланк заказа'!$X$318:$X$318</definedName>
    <definedName name="SalesRoundBox185">'Бланк заказа'!$X$322:$X$322</definedName>
    <definedName name="SalesRoundBox186">'Бланк заказа'!$X$328:$X$328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заказа'!$X$347:$X$347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заказа'!$X$353:$X$353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заказа'!$X$371:$X$371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заказа'!$X$378:$X$378</definedName>
    <definedName name="SalesRoundBox215">'Бланк заказа'!$X$384:$X$384</definedName>
    <definedName name="SalesRoundBox216">'Бланк заказа'!$X$385:$X$385</definedName>
    <definedName name="SalesRoundBox217">'Бланк заказа'!$X$389:$X$389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заказа'!$X$405:$X$405</definedName>
    <definedName name="SalesRoundBox231">'Бланк заказа'!$X$406:$X$406</definedName>
    <definedName name="SalesRoundBox232">'Бланк заказа'!$X$407:$X$407</definedName>
    <definedName name="SalesRoundBox233">'Бланк заказа'!$X$411:$X$411</definedName>
    <definedName name="SalesRoundBox234">'Бланк заказа'!$X$415:$X$415</definedName>
    <definedName name="SalesRoundBox235">'Бланк заказа'!$X$416:$X$416</definedName>
    <definedName name="SalesRoundBox236">'Бланк заказа'!$X$417:$X$417</definedName>
    <definedName name="SalesRoundBox237">'Бланк заказа'!$X$422:$X$422</definedName>
    <definedName name="SalesRoundBox238">'Бланк заказа'!$X$423:$X$423</definedName>
    <definedName name="SalesRoundBox239">'Бланк заказа'!$X$427:$X$427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заказа'!$X$437:$X$437</definedName>
    <definedName name="SalesRoundBox247">'Бланк заказа'!$X$438:$X$438</definedName>
    <definedName name="SalesRoundBox248">'Бланк заказа'!$X$442:$X$442</definedName>
    <definedName name="SalesRoundBox249">'Бланк заказа'!$X$447:$X$447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заказа'!$X$454:$X$454</definedName>
    <definedName name="SalesRoundBox253">'Бланк заказа'!$X$460:$X$460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заказа'!$X$475:$X$475</definedName>
    <definedName name="SalesRoundBox266">'Бланк заказа'!$X$476:$X$476</definedName>
    <definedName name="SalesRoundBox267">'Бланк заказа'!$X$480:$X$480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заказа'!$X$495:$X$495</definedName>
    <definedName name="SalesRoundBox277">'Бланк заказа'!$X$501:$X$501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заказа'!$X$521:$X$521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заказа'!$X$538:$X$538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заказа'!$V$222:$V$222</definedName>
    <definedName name="UnitOfMeasure129">'Бланк заказа'!$V$223:$V$223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заказа'!$V$273:$V$273</definedName>
    <definedName name="UnitOfMeasure163">'Бланк заказа'!$V$274:$V$274</definedName>
    <definedName name="UnitOfMeasure164">'Бланк заказа'!$V$275:$V$275</definedName>
    <definedName name="UnitOfMeasure165">'Бланк заказа'!$V$279:$V$279</definedName>
    <definedName name="UnitOfMeasure166">'Бланк заказа'!$V$280:$V$280</definedName>
    <definedName name="UnitOfMeasure167">'Бланк заказа'!$V$281:$V$281</definedName>
    <definedName name="UnitOfMeasure168">'Бланк заказа'!$V$285:$V$285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заказа'!$V$302:$V$302</definedName>
    <definedName name="UnitOfMeasure179">'Бланк заказа'!$V$303:$V$303</definedName>
    <definedName name="UnitOfMeasure18">'Бланк заказа'!$V$60:$V$60</definedName>
    <definedName name="UnitOfMeasure180">'Бланк заказа'!$V$308:$V$308</definedName>
    <definedName name="UnitOfMeasure181">'Бланк заказа'!$V$312:$V$312</definedName>
    <definedName name="UnitOfMeasure182">'Бланк заказа'!$V$313:$V$313</definedName>
    <definedName name="UnitOfMeasure183">'Бланк заказа'!$V$314:$V$314</definedName>
    <definedName name="UnitOfMeasure184">'Бланк заказа'!$V$318:$V$318</definedName>
    <definedName name="UnitOfMeasure185">'Бланк заказа'!$V$322:$V$322</definedName>
    <definedName name="UnitOfMeasure186">'Бланк заказа'!$V$328:$V$328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заказа'!$V$347:$V$347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заказа'!$V$353:$V$353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заказа'!$V$371:$V$371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заказа'!$V$378:$V$378</definedName>
    <definedName name="UnitOfMeasure215">'Бланк заказа'!$V$384:$V$384</definedName>
    <definedName name="UnitOfMeasure216">'Бланк заказа'!$V$385:$V$385</definedName>
    <definedName name="UnitOfMeasure217">'Бланк заказа'!$V$389:$V$389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заказа'!$V$405:$V$405</definedName>
    <definedName name="UnitOfMeasure231">'Бланк заказа'!$V$406:$V$406</definedName>
    <definedName name="UnitOfMeasure232">'Бланк заказа'!$V$407:$V$407</definedName>
    <definedName name="UnitOfMeasure233">'Бланк заказа'!$V$411:$V$411</definedName>
    <definedName name="UnitOfMeasure234">'Бланк заказа'!$V$415:$V$415</definedName>
    <definedName name="UnitOfMeasure235">'Бланк заказа'!$V$416:$V$416</definedName>
    <definedName name="UnitOfMeasure236">'Бланк заказа'!$V$417:$V$417</definedName>
    <definedName name="UnitOfMeasure237">'Бланк заказа'!$V$422:$V$422</definedName>
    <definedName name="UnitOfMeasure238">'Бланк заказа'!$V$423:$V$423</definedName>
    <definedName name="UnitOfMeasure239">'Бланк заказа'!$V$427:$V$427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заказа'!$V$437:$V$437</definedName>
    <definedName name="UnitOfMeasure247">'Бланк заказа'!$V$438:$V$438</definedName>
    <definedName name="UnitOfMeasure248">'Бланк заказа'!$V$442:$V$442</definedName>
    <definedName name="UnitOfMeasure249">'Бланк заказа'!$V$447:$V$447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заказа'!$V$454:$V$454</definedName>
    <definedName name="UnitOfMeasure253">'Бланк заказа'!$V$460:$V$460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заказа'!$V$475:$V$475</definedName>
    <definedName name="UnitOfMeasure266">'Бланк заказа'!$V$476:$V$476</definedName>
    <definedName name="UnitOfMeasure267">'Бланк заказа'!$V$480:$V$480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заказа'!$V$495:$V$495</definedName>
    <definedName name="UnitOfMeasure277">'Бланк заказа'!$V$501:$V$501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заказа'!$V$521:$V$521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заказа'!$V$538:$V$538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3" i="1" l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Y542" i="1" s="1"/>
  <c r="X538" i="1"/>
  <c r="X543" i="1" s="1"/>
  <c r="W536" i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O522" i="1"/>
  <c r="BN521" i="1"/>
  <c r="BL521" i="1"/>
  <c r="X521" i="1"/>
  <c r="W519" i="1"/>
  <c r="W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11" i="1"/>
  <c r="W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W497" i="1"/>
  <c r="W496" i="1"/>
  <c r="BN495" i="1"/>
  <c r="BL495" i="1"/>
  <c r="X495" i="1"/>
  <c r="O495" i="1"/>
  <c r="W493" i="1"/>
  <c r="W492" i="1"/>
  <c r="BO491" i="1"/>
  <c r="BN491" i="1"/>
  <c r="BM491" i="1"/>
  <c r="BL491" i="1"/>
  <c r="Y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W478" i="1"/>
  <c r="W477" i="1"/>
  <c r="BN476" i="1"/>
  <c r="BL476" i="1"/>
  <c r="X476" i="1"/>
  <c r="O476" i="1"/>
  <c r="BN475" i="1"/>
  <c r="BL475" i="1"/>
  <c r="X475" i="1"/>
  <c r="O475" i="1"/>
  <c r="W473" i="1"/>
  <c r="W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O467" i="1"/>
  <c r="BN467" i="1"/>
  <c r="BM467" i="1"/>
  <c r="BL467" i="1"/>
  <c r="Y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O460" i="1"/>
  <c r="W456" i="1"/>
  <c r="W455" i="1"/>
  <c r="BN454" i="1"/>
  <c r="BL454" i="1"/>
  <c r="X454" i="1"/>
  <c r="O454" i="1"/>
  <c r="W451" i="1"/>
  <c r="W450" i="1"/>
  <c r="BN449" i="1"/>
  <c r="BL449" i="1"/>
  <c r="X449" i="1"/>
  <c r="O449" i="1"/>
  <c r="BO448" i="1"/>
  <c r="BN448" i="1"/>
  <c r="BM448" i="1"/>
  <c r="BL448" i="1"/>
  <c r="Y448" i="1"/>
  <c r="X448" i="1"/>
  <c r="O448" i="1"/>
  <c r="BN447" i="1"/>
  <c r="BL447" i="1"/>
  <c r="X447" i="1"/>
  <c r="O447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W364" i="1"/>
  <c r="W363" i="1"/>
  <c r="BN362" i="1"/>
  <c r="BL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N349" i="1"/>
  <c r="BL349" i="1"/>
  <c r="X349" i="1"/>
  <c r="O349" i="1"/>
  <c r="BN348" i="1"/>
  <c r="BL348" i="1"/>
  <c r="X348" i="1"/>
  <c r="BN347" i="1"/>
  <c r="BL347" i="1"/>
  <c r="X347" i="1"/>
  <c r="O347" i="1"/>
  <c r="W345" i="1"/>
  <c r="W344" i="1"/>
  <c r="BN343" i="1"/>
  <c r="BL343" i="1"/>
  <c r="X343" i="1"/>
  <c r="O343" i="1"/>
  <c r="BN342" i="1"/>
  <c r="BL342" i="1"/>
  <c r="X342" i="1"/>
  <c r="O342" i="1"/>
  <c r="BN341" i="1"/>
  <c r="BL341" i="1"/>
  <c r="X341" i="1"/>
  <c r="O341" i="1"/>
  <c r="BN340" i="1"/>
  <c r="BL340" i="1"/>
  <c r="X340" i="1"/>
  <c r="O340" i="1"/>
  <c r="W338" i="1"/>
  <c r="W337" i="1"/>
  <c r="BO336" i="1"/>
  <c r="BN336" i="1"/>
  <c r="BM336" i="1"/>
  <c r="BL336" i="1"/>
  <c r="Y336" i="1"/>
  <c r="X336" i="1"/>
  <c r="O336" i="1"/>
  <c r="BN335" i="1"/>
  <c r="BL335" i="1"/>
  <c r="X335" i="1"/>
  <c r="BN334" i="1"/>
  <c r="BL334" i="1"/>
  <c r="X334" i="1"/>
  <c r="O334" i="1"/>
  <c r="BO333" i="1"/>
  <c r="BN333" i="1"/>
  <c r="BM333" i="1"/>
  <c r="BL333" i="1"/>
  <c r="Y333" i="1"/>
  <c r="X333" i="1"/>
  <c r="BO332" i="1"/>
  <c r="BN332" i="1"/>
  <c r="BM332" i="1"/>
  <c r="BL332" i="1"/>
  <c r="Y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O329" i="1"/>
  <c r="BN328" i="1"/>
  <c r="BL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N302" i="1"/>
  <c r="BL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BO296" i="1" s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BO292" i="1" s="1"/>
  <c r="O292" i="1"/>
  <c r="W289" i="1"/>
  <c r="W288" i="1"/>
  <c r="BN287" i="1"/>
  <c r="BL287" i="1"/>
  <c r="X287" i="1"/>
  <c r="BO287" i="1" s="1"/>
  <c r="O287" i="1"/>
  <c r="BN286" i="1"/>
  <c r="BL286" i="1"/>
  <c r="X286" i="1"/>
  <c r="O286" i="1"/>
  <c r="BO285" i="1"/>
  <c r="BN285" i="1"/>
  <c r="BM285" i="1"/>
  <c r="BL285" i="1"/>
  <c r="Y285" i="1"/>
  <c r="X285" i="1"/>
  <c r="O285" i="1"/>
  <c r="W283" i="1"/>
  <c r="W282" i="1"/>
  <c r="BN281" i="1"/>
  <c r="BL281" i="1"/>
  <c r="X281" i="1"/>
  <c r="BO281" i="1" s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O275" i="1"/>
  <c r="BN274" i="1"/>
  <c r="BL274" i="1"/>
  <c r="X274" i="1"/>
  <c r="O274" i="1"/>
  <c r="BN273" i="1"/>
  <c r="BL273" i="1"/>
  <c r="X273" i="1"/>
  <c r="BO273" i="1" s="1"/>
  <c r="O273" i="1"/>
  <c r="W271" i="1"/>
  <c r="W270" i="1"/>
  <c r="BO269" i="1"/>
  <c r="BN269" i="1"/>
  <c r="BM269" i="1"/>
  <c r="BL269" i="1"/>
  <c r="Y269" i="1"/>
  <c r="X269" i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Y266" i="1" s="1"/>
  <c r="O266" i="1"/>
  <c r="BN265" i="1"/>
  <c r="BL265" i="1"/>
  <c r="X265" i="1"/>
  <c r="O265" i="1"/>
  <c r="BN264" i="1"/>
  <c r="BL264" i="1"/>
  <c r="X264" i="1"/>
  <c r="BO264" i="1" s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W259" i="1"/>
  <c r="W258" i="1"/>
  <c r="BN257" i="1"/>
  <c r="BL257" i="1"/>
  <c r="X257" i="1"/>
  <c r="O257" i="1"/>
  <c r="BN256" i="1"/>
  <c r="BL256" i="1"/>
  <c r="X256" i="1"/>
  <c r="BO256" i="1" s="1"/>
  <c r="O256" i="1"/>
  <c r="BN255" i="1"/>
  <c r="BL255" i="1"/>
  <c r="X255" i="1"/>
  <c r="O255" i="1"/>
  <c r="BN254" i="1"/>
  <c r="BL254" i="1"/>
  <c r="X254" i="1"/>
  <c r="O254" i="1"/>
  <c r="W252" i="1"/>
  <c r="W251" i="1"/>
  <c r="BN250" i="1"/>
  <c r="BL250" i="1"/>
  <c r="X250" i="1"/>
  <c r="BO250" i="1" s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N246" i="1"/>
  <c r="BL246" i="1"/>
  <c r="X246" i="1"/>
  <c r="BO246" i="1" s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BN239" i="1"/>
  <c r="BL239" i="1"/>
  <c r="X239" i="1"/>
  <c r="O239" i="1"/>
  <c r="BN238" i="1"/>
  <c r="BL238" i="1"/>
  <c r="X238" i="1"/>
  <c r="BO238" i="1" s="1"/>
  <c r="O238" i="1"/>
  <c r="W235" i="1"/>
  <c r="W234" i="1"/>
  <c r="BN233" i="1"/>
  <c r="BL233" i="1"/>
  <c r="X233" i="1"/>
  <c r="O233" i="1"/>
  <c r="BN232" i="1"/>
  <c r="BL232" i="1"/>
  <c r="X232" i="1"/>
  <c r="O232" i="1"/>
  <c r="BN231" i="1"/>
  <c r="BL231" i="1"/>
  <c r="X231" i="1"/>
  <c r="BO231" i="1" s="1"/>
  <c r="O231" i="1"/>
  <c r="BN230" i="1"/>
  <c r="BL230" i="1"/>
  <c r="X230" i="1"/>
  <c r="O230" i="1"/>
  <c r="BO229" i="1"/>
  <c r="BN229" i="1"/>
  <c r="BM229" i="1"/>
  <c r="BL229" i="1"/>
  <c r="Y229" i="1"/>
  <c r="X229" i="1"/>
  <c r="O229" i="1"/>
  <c r="BN228" i="1"/>
  <c r="BL228" i="1"/>
  <c r="X228" i="1"/>
  <c r="O228" i="1"/>
  <c r="W225" i="1"/>
  <c r="W224" i="1"/>
  <c r="BN223" i="1"/>
  <c r="BL223" i="1"/>
  <c r="X223" i="1"/>
  <c r="O223" i="1"/>
  <c r="BN222" i="1"/>
  <c r="BL222" i="1"/>
  <c r="X222" i="1"/>
  <c r="BO222" i="1" s="1"/>
  <c r="O222" i="1"/>
  <c r="W220" i="1"/>
  <c r="W219" i="1"/>
  <c r="BN218" i="1"/>
  <c r="BL218" i="1"/>
  <c r="X218" i="1"/>
  <c r="O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O215" i="1"/>
  <c r="BO214" i="1"/>
  <c r="BN214" i="1"/>
  <c r="BM214" i="1"/>
  <c r="BL214" i="1"/>
  <c r="Y214" i="1"/>
  <c r="X214" i="1"/>
  <c r="O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O207" i="1"/>
  <c r="BO206" i="1"/>
  <c r="BN206" i="1"/>
  <c r="BM206" i="1"/>
  <c r="BL206" i="1"/>
  <c r="Y206" i="1"/>
  <c r="X206" i="1"/>
  <c r="BO205" i="1"/>
  <c r="BN205" i="1"/>
  <c r="BM205" i="1"/>
  <c r="BL205" i="1"/>
  <c r="Y205" i="1"/>
  <c r="X205" i="1"/>
  <c r="O205" i="1"/>
  <c r="BN204" i="1"/>
  <c r="BL204" i="1"/>
  <c r="X204" i="1"/>
  <c r="O204" i="1"/>
  <c r="BN203" i="1"/>
  <c r="BL203" i="1"/>
  <c r="X203" i="1"/>
  <c r="O203" i="1"/>
  <c r="W201" i="1"/>
  <c r="W200" i="1"/>
  <c r="BN199" i="1"/>
  <c r="BL199" i="1"/>
  <c r="X199" i="1"/>
  <c r="O199" i="1"/>
  <c r="BN198" i="1"/>
  <c r="BL198" i="1"/>
  <c r="X198" i="1"/>
  <c r="BN197" i="1"/>
  <c r="BL197" i="1"/>
  <c r="X197" i="1"/>
  <c r="O197" i="1"/>
  <c r="BN196" i="1"/>
  <c r="BL196" i="1"/>
  <c r="X196" i="1"/>
  <c r="BN195" i="1"/>
  <c r="BL195" i="1"/>
  <c r="X195" i="1"/>
  <c r="O195" i="1"/>
  <c r="BN194" i="1"/>
  <c r="BL194" i="1"/>
  <c r="X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O189" i="1"/>
  <c r="BO188" i="1"/>
  <c r="BN188" i="1"/>
  <c r="BM188" i="1"/>
  <c r="BL188" i="1"/>
  <c r="Y188" i="1"/>
  <c r="X188" i="1"/>
  <c r="O188" i="1"/>
  <c r="BN187" i="1"/>
  <c r="BL187" i="1"/>
  <c r="X187" i="1"/>
  <c r="BN186" i="1"/>
  <c r="BL186" i="1"/>
  <c r="X186" i="1"/>
  <c r="O186" i="1"/>
  <c r="BO185" i="1"/>
  <c r="BN185" i="1"/>
  <c r="BM185" i="1"/>
  <c r="BL185" i="1"/>
  <c r="Y185" i="1"/>
  <c r="X185" i="1"/>
  <c r="O185" i="1"/>
  <c r="BN184" i="1"/>
  <c r="BL184" i="1"/>
  <c r="X184" i="1"/>
  <c r="BN183" i="1"/>
  <c r="BL183" i="1"/>
  <c r="X183" i="1"/>
  <c r="O183" i="1"/>
  <c r="BO182" i="1"/>
  <c r="BN182" i="1"/>
  <c r="BM182" i="1"/>
  <c r="BL182" i="1"/>
  <c r="Y182" i="1"/>
  <c r="X182" i="1"/>
  <c r="O182" i="1"/>
  <c r="BN181" i="1"/>
  <c r="BL181" i="1"/>
  <c r="X181" i="1"/>
  <c r="O181" i="1"/>
  <c r="BN180" i="1"/>
  <c r="BL180" i="1"/>
  <c r="X180" i="1"/>
  <c r="BO180" i="1" s="1"/>
  <c r="O180" i="1"/>
  <c r="W178" i="1"/>
  <c r="W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BO174" i="1" s="1"/>
  <c r="O174" i="1"/>
  <c r="BN173" i="1"/>
  <c r="BL173" i="1"/>
  <c r="X173" i="1"/>
  <c r="O173" i="1"/>
  <c r="W171" i="1"/>
  <c r="W170" i="1"/>
  <c r="BN169" i="1"/>
  <c r="BL169" i="1"/>
  <c r="X169" i="1"/>
  <c r="O169" i="1"/>
  <c r="BO168" i="1"/>
  <c r="BN168" i="1"/>
  <c r="BM168" i="1"/>
  <c r="BL168" i="1"/>
  <c r="Y168" i="1"/>
  <c r="X168" i="1"/>
  <c r="O168" i="1"/>
  <c r="W166" i="1"/>
  <c r="X165" i="1"/>
  <c r="W165" i="1"/>
  <c r="BO164" i="1"/>
  <c r="BN164" i="1"/>
  <c r="BM164" i="1"/>
  <c r="BL164" i="1"/>
  <c r="Y164" i="1"/>
  <c r="X164" i="1"/>
  <c r="O164" i="1"/>
  <c r="BN163" i="1"/>
  <c r="BL163" i="1"/>
  <c r="X163" i="1"/>
  <c r="O163" i="1"/>
  <c r="W160" i="1"/>
  <c r="W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W147" i="1"/>
  <c r="W146" i="1"/>
  <c r="BN145" i="1"/>
  <c r="BL145" i="1"/>
  <c r="X145" i="1"/>
  <c r="BO145" i="1" s="1"/>
  <c r="O145" i="1"/>
  <c r="BN144" i="1"/>
  <c r="BL144" i="1"/>
  <c r="X144" i="1"/>
  <c r="BO144" i="1" s="1"/>
  <c r="O144" i="1"/>
  <c r="BN143" i="1"/>
  <c r="BL143" i="1"/>
  <c r="X143" i="1"/>
  <c r="G554" i="1" s="1"/>
  <c r="O143" i="1"/>
  <c r="W139" i="1"/>
  <c r="W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X133" i="1"/>
  <c r="F554" i="1" s="1"/>
  <c r="O133" i="1"/>
  <c r="W130" i="1"/>
  <c r="W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O122" i="1"/>
  <c r="W120" i="1"/>
  <c r="W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O105" i="1"/>
  <c r="W103" i="1"/>
  <c r="W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X103" i="1" s="1"/>
  <c r="O95" i="1"/>
  <c r="W93" i="1"/>
  <c r="W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O89" i="1"/>
  <c r="BN88" i="1"/>
  <c r="BL88" i="1"/>
  <c r="X88" i="1"/>
  <c r="O88" i="1"/>
  <c r="W86" i="1"/>
  <c r="W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E554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W546" i="1" s="1"/>
  <c r="BL22" i="1"/>
  <c r="X22" i="1"/>
  <c r="B554" i="1" s="1"/>
  <c r="O22" i="1"/>
  <c r="H10" i="1"/>
  <c r="A9" i="1"/>
  <c r="A10" i="1" s="1"/>
  <c r="D7" i="1"/>
  <c r="P6" i="1"/>
  <c r="O2" i="1"/>
  <c r="BO195" i="1" l="1"/>
  <c r="BM195" i="1"/>
  <c r="Y195" i="1"/>
  <c r="BO199" i="1"/>
  <c r="BM199" i="1"/>
  <c r="Y199" i="1"/>
  <c r="BO233" i="1"/>
  <c r="BM233" i="1"/>
  <c r="Y233" i="1"/>
  <c r="BO254" i="1"/>
  <c r="BM254" i="1"/>
  <c r="Y254" i="1"/>
  <c r="BO275" i="1"/>
  <c r="BM275" i="1"/>
  <c r="Y275" i="1"/>
  <c r="BO313" i="1"/>
  <c r="BM313" i="1"/>
  <c r="Y313" i="1"/>
  <c r="BO342" i="1"/>
  <c r="BM342" i="1"/>
  <c r="Y342" i="1"/>
  <c r="BO366" i="1"/>
  <c r="BM366" i="1"/>
  <c r="Y366" i="1"/>
  <c r="BO398" i="1"/>
  <c r="BM398" i="1"/>
  <c r="Y398" i="1"/>
  <c r="BO433" i="1"/>
  <c r="BM433" i="1"/>
  <c r="Y433" i="1"/>
  <c r="BO471" i="1"/>
  <c r="BM471" i="1"/>
  <c r="Y471" i="1"/>
  <c r="X497" i="1"/>
  <c r="X496" i="1"/>
  <c r="BO495" i="1"/>
  <c r="BM495" i="1"/>
  <c r="Y495" i="1"/>
  <c r="Y496" i="1" s="1"/>
  <c r="X519" i="1"/>
  <c r="X518" i="1"/>
  <c r="BO513" i="1"/>
  <c r="BM513" i="1"/>
  <c r="Y513" i="1"/>
  <c r="BO515" i="1"/>
  <c r="BM515" i="1"/>
  <c r="Y515" i="1"/>
  <c r="BO517" i="1"/>
  <c r="BM517" i="1"/>
  <c r="Y517" i="1"/>
  <c r="W548" i="1"/>
  <c r="Y27" i="1"/>
  <c r="BM27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X54" i="1"/>
  <c r="D554" i="1"/>
  <c r="Y68" i="1"/>
  <c r="BM68" i="1"/>
  <c r="Y76" i="1"/>
  <c r="BM76" i="1"/>
  <c r="Y84" i="1"/>
  <c r="BM84" i="1"/>
  <c r="X92" i="1"/>
  <c r="Y98" i="1"/>
  <c r="BM98" i="1"/>
  <c r="Y110" i="1"/>
  <c r="BM110" i="1"/>
  <c r="Y123" i="1"/>
  <c r="BM123" i="1"/>
  <c r="Y136" i="1"/>
  <c r="BM136" i="1"/>
  <c r="Y155" i="1"/>
  <c r="BM155" i="1"/>
  <c r="Y176" i="1"/>
  <c r="BM176" i="1"/>
  <c r="Y192" i="1"/>
  <c r="BM192" i="1"/>
  <c r="BO196" i="1"/>
  <c r="BM196" i="1"/>
  <c r="Y196" i="1"/>
  <c r="BO218" i="1"/>
  <c r="BM218" i="1"/>
  <c r="Y218" i="1"/>
  <c r="BO244" i="1"/>
  <c r="BM244" i="1"/>
  <c r="Y244" i="1"/>
  <c r="BO294" i="1"/>
  <c r="BM294" i="1"/>
  <c r="Y294" i="1"/>
  <c r="BO328" i="1"/>
  <c r="BM328" i="1"/>
  <c r="Y328" i="1"/>
  <c r="BO349" i="1"/>
  <c r="BM349" i="1"/>
  <c r="Y349" i="1"/>
  <c r="BO390" i="1"/>
  <c r="BM390" i="1"/>
  <c r="Y390" i="1"/>
  <c r="BO423" i="1"/>
  <c r="BM423" i="1"/>
  <c r="Y423" i="1"/>
  <c r="BO463" i="1"/>
  <c r="BM463" i="1"/>
  <c r="Y463" i="1"/>
  <c r="BO485" i="1"/>
  <c r="BM485" i="1"/>
  <c r="Y485" i="1"/>
  <c r="BO514" i="1"/>
  <c r="BM514" i="1"/>
  <c r="Y514" i="1"/>
  <c r="BO516" i="1"/>
  <c r="BM516" i="1"/>
  <c r="Y516" i="1"/>
  <c r="X209" i="1"/>
  <c r="BO330" i="1"/>
  <c r="BM330" i="1"/>
  <c r="Y330" i="1"/>
  <c r="X355" i="1"/>
  <c r="X354" i="1"/>
  <c r="BO353" i="1"/>
  <c r="BM353" i="1"/>
  <c r="Y353" i="1"/>
  <c r="Y354" i="1" s="1"/>
  <c r="BO358" i="1"/>
  <c r="BM358" i="1"/>
  <c r="Y358" i="1"/>
  <c r="BO372" i="1"/>
  <c r="BM372" i="1"/>
  <c r="Y372" i="1"/>
  <c r="BO392" i="1"/>
  <c r="BM392" i="1"/>
  <c r="Y392" i="1"/>
  <c r="BO400" i="1"/>
  <c r="BM400" i="1"/>
  <c r="Y400" i="1"/>
  <c r="X435" i="1"/>
  <c r="BO427" i="1"/>
  <c r="BM427" i="1"/>
  <c r="Y427" i="1"/>
  <c r="BO437" i="1"/>
  <c r="BM437" i="1"/>
  <c r="Y437" i="1"/>
  <c r="BO465" i="1"/>
  <c r="BM465" i="1"/>
  <c r="Y465" i="1"/>
  <c r="X477" i="1"/>
  <c r="BO475" i="1"/>
  <c r="BM475" i="1"/>
  <c r="Y475" i="1"/>
  <c r="X493" i="1"/>
  <c r="BO489" i="1"/>
  <c r="BM489" i="1"/>
  <c r="Y489" i="1"/>
  <c r="BO523" i="1"/>
  <c r="BM523" i="1"/>
  <c r="Y523" i="1"/>
  <c r="BO525" i="1"/>
  <c r="BM525" i="1"/>
  <c r="Y525" i="1"/>
  <c r="W545" i="1"/>
  <c r="W547" i="1" s="1"/>
  <c r="Y23" i="1"/>
  <c r="BM23" i="1"/>
  <c r="W544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88" i="1"/>
  <c r="BM88" i="1"/>
  <c r="BO88" i="1"/>
  <c r="X93" i="1"/>
  <c r="Y96" i="1"/>
  <c r="BM96" i="1"/>
  <c r="Y100" i="1"/>
  <c r="BM100" i="1"/>
  <c r="X119" i="1"/>
  <c r="Y108" i="1"/>
  <c r="BM108" i="1"/>
  <c r="Y112" i="1"/>
  <c r="BM112" i="1"/>
  <c r="Y116" i="1"/>
  <c r="BM116" i="1"/>
  <c r="X129" i="1"/>
  <c r="Y125" i="1"/>
  <c r="BM125" i="1"/>
  <c r="Y134" i="1"/>
  <c r="BM134" i="1"/>
  <c r="Y144" i="1"/>
  <c r="BM144" i="1"/>
  <c r="Y153" i="1"/>
  <c r="BM153" i="1"/>
  <c r="Y157" i="1"/>
  <c r="BM157" i="1"/>
  <c r="Y174" i="1"/>
  <c r="BM174" i="1"/>
  <c r="Y180" i="1"/>
  <c r="BM180" i="1"/>
  <c r="Y190" i="1"/>
  <c r="BM190" i="1"/>
  <c r="Y203" i="1"/>
  <c r="BM203" i="1"/>
  <c r="BO203" i="1"/>
  <c r="Y216" i="1"/>
  <c r="BM216" i="1"/>
  <c r="Y222" i="1"/>
  <c r="BM222" i="1"/>
  <c r="Y231" i="1"/>
  <c r="BM231" i="1"/>
  <c r="Y238" i="1"/>
  <c r="BM238" i="1"/>
  <c r="Y242" i="1"/>
  <c r="BM242" i="1"/>
  <c r="Y246" i="1"/>
  <c r="BM246" i="1"/>
  <c r="Y250" i="1"/>
  <c r="BM250" i="1"/>
  <c r="X258" i="1"/>
  <c r="Y256" i="1"/>
  <c r="BM256" i="1"/>
  <c r="Y264" i="1"/>
  <c r="BM264" i="1"/>
  <c r="Y267" i="1"/>
  <c r="BM267" i="1"/>
  <c r="Y273" i="1"/>
  <c r="BM273" i="1"/>
  <c r="Y281" i="1"/>
  <c r="BM281" i="1"/>
  <c r="X289" i="1"/>
  <c r="Y287" i="1"/>
  <c r="BM287" i="1"/>
  <c r="X288" i="1"/>
  <c r="Y292" i="1"/>
  <c r="BM292" i="1"/>
  <c r="Y296" i="1"/>
  <c r="BM296" i="1"/>
  <c r="X304" i="1"/>
  <c r="BO302" i="1"/>
  <c r="BM302" i="1"/>
  <c r="Y302" i="1"/>
  <c r="BO340" i="1"/>
  <c r="BM340" i="1"/>
  <c r="Y340" i="1"/>
  <c r="BO362" i="1"/>
  <c r="BM362" i="1"/>
  <c r="Y362" i="1"/>
  <c r="X380" i="1"/>
  <c r="X379" i="1"/>
  <c r="BO378" i="1"/>
  <c r="BM378" i="1"/>
  <c r="Y378" i="1"/>
  <c r="Y379" i="1" s="1"/>
  <c r="X386" i="1"/>
  <c r="BO384" i="1"/>
  <c r="BM384" i="1"/>
  <c r="Y384" i="1"/>
  <c r="BO396" i="1"/>
  <c r="BM396" i="1"/>
  <c r="Y396" i="1"/>
  <c r="BO416" i="1"/>
  <c r="BM416" i="1"/>
  <c r="Y416" i="1"/>
  <c r="BO431" i="1"/>
  <c r="BM431" i="1"/>
  <c r="Y431" i="1"/>
  <c r="BO461" i="1"/>
  <c r="BM461" i="1"/>
  <c r="Y461" i="1"/>
  <c r="BO469" i="1"/>
  <c r="BM469" i="1"/>
  <c r="Y469" i="1"/>
  <c r="BO483" i="1"/>
  <c r="BM483" i="1"/>
  <c r="Y483" i="1"/>
  <c r="X492" i="1"/>
  <c r="BO522" i="1"/>
  <c r="BM522" i="1"/>
  <c r="Y522" i="1"/>
  <c r="BO524" i="1"/>
  <c r="BM524" i="1"/>
  <c r="Y524" i="1"/>
  <c r="BO526" i="1"/>
  <c r="BM526" i="1"/>
  <c r="Y526" i="1"/>
  <c r="X368" i="1"/>
  <c r="F9" i="1"/>
  <c r="J9" i="1"/>
  <c r="F10" i="1"/>
  <c r="Y22" i="1"/>
  <c r="Y24" i="1" s="1"/>
  <c r="BM22" i="1"/>
  <c r="BO22" i="1"/>
  <c r="X25" i="1"/>
  <c r="Y28" i="1"/>
  <c r="Y34" i="1" s="1"/>
  <c r="BM28" i="1"/>
  <c r="BO28" i="1"/>
  <c r="Y30" i="1"/>
  <c r="BM30" i="1"/>
  <c r="Y32" i="1"/>
  <c r="BM32" i="1"/>
  <c r="C554" i="1"/>
  <c r="Y52" i="1"/>
  <c r="Y53" i="1" s="1"/>
  <c r="BM52" i="1"/>
  <c r="BO52" i="1"/>
  <c r="X53" i="1"/>
  <c r="Y57" i="1"/>
  <c r="Y61" i="1" s="1"/>
  <c r="BM57" i="1"/>
  <c r="BO57" i="1"/>
  <c r="Y59" i="1"/>
  <c r="BM59" i="1"/>
  <c r="Y60" i="1"/>
  <c r="BM60" i="1"/>
  <c r="X61" i="1"/>
  <c r="Y65" i="1"/>
  <c r="Y85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Y92" i="1" s="1"/>
  <c r="BM89" i="1"/>
  <c r="BO89" i="1"/>
  <c r="Y91" i="1"/>
  <c r="BM91" i="1"/>
  <c r="Y95" i="1"/>
  <c r="BM95" i="1"/>
  <c r="BO95" i="1"/>
  <c r="Y97" i="1"/>
  <c r="BM97" i="1"/>
  <c r="Y99" i="1"/>
  <c r="BM99" i="1"/>
  <c r="Y101" i="1"/>
  <c r="BM101" i="1"/>
  <c r="X102" i="1"/>
  <c r="Y105" i="1"/>
  <c r="BM105" i="1"/>
  <c r="BO105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X120" i="1"/>
  <c r="X130" i="1"/>
  <c r="X139" i="1"/>
  <c r="X147" i="1"/>
  <c r="H554" i="1"/>
  <c r="X159" i="1"/>
  <c r="BO156" i="1"/>
  <c r="BM156" i="1"/>
  <c r="Y156" i="1"/>
  <c r="BO169" i="1"/>
  <c r="BM169" i="1"/>
  <c r="Y169" i="1"/>
  <c r="Y170" i="1" s="1"/>
  <c r="X171" i="1"/>
  <c r="X178" i="1"/>
  <c r="BO173" i="1"/>
  <c r="BM173" i="1"/>
  <c r="Y173" i="1"/>
  <c r="X177" i="1"/>
  <c r="BO181" i="1"/>
  <c r="BM181" i="1"/>
  <c r="Y181" i="1"/>
  <c r="BO184" i="1"/>
  <c r="BM184" i="1"/>
  <c r="Y184" i="1"/>
  <c r="BO187" i="1"/>
  <c r="BM187" i="1"/>
  <c r="Y187" i="1"/>
  <c r="BO191" i="1"/>
  <c r="BM191" i="1"/>
  <c r="Y191" i="1"/>
  <c r="BO194" i="1"/>
  <c r="BM194" i="1"/>
  <c r="Y194" i="1"/>
  <c r="BO198" i="1"/>
  <c r="BM198" i="1"/>
  <c r="Y198" i="1"/>
  <c r="BO207" i="1"/>
  <c r="BM207" i="1"/>
  <c r="Y207" i="1"/>
  <c r="BO215" i="1"/>
  <c r="BM215" i="1"/>
  <c r="Y215" i="1"/>
  <c r="X219" i="1"/>
  <c r="BO223" i="1"/>
  <c r="BM223" i="1"/>
  <c r="Y223" i="1"/>
  <c r="X225" i="1"/>
  <c r="X235" i="1"/>
  <c r="BO228" i="1"/>
  <c r="BM228" i="1"/>
  <c r="Y228" i="1"/>
  <c r="BO232" i="1"/>
  <c r="BM232" i="1"/>
  <c r="Y232" i="1"/>
  <c r="BO241" i="1"/>
  <c r="BM241" i="1"/>
  <c r="Y241" i="1"/>
  <c r="BO245" i="1"/>
  <c r="BM245" i="1"/>
  <c r="Y245" i="1"/>
  <c r="BO249" i="1"/>
  <c r="BM249" i="1"/>
  <c r="Y249" i="1"/>
  <c r="BO257" i="1"/>
  <c r="BM257" i="1"/>
  <c r="Y257" i="1"/>
  <c r="X259" i="1"/>
  <c r="X271" i="1"/>
  <c r="BO261" i="1"/>
  <c r="BM261" i="1"/>
  <c r="Y261" i="1"/>
  <c r="BO265" i="1"/>
  <c r="BM265" i="1"/>
  <c r="Y265" i="1"/>
  <c r="BO280" i="1"/>
  <c r="BM280" i="1"/>
  <c r="Y280" i="1"/>
  <c r="BO314" i="1"/>
  <c r="BM314" i="1"/>
  <c r="Y314" i="1"/>
  <c r="X316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29" i="1"/>
  <c r="BM329" i="1"/>
  <c r="Y329" i="1"/>
  <c r="BO334" i="1"/>
  <c r="BM334" i="1"/>
  <c r="Y334" i="1"/>
  <c r="X337" i="1"/>
  <c r="BO341" i="1"/>
  <c r="BM341" i="1"/>
  <c r="Y341" i="1"/>
  <c r="X345" i="1"/>
  <c r="BO348" i="1"/>
  <c r="BM348" i="1"/>
  <c r="Y348" i="1"/>
  <c r="BO373" i="1"/>
  <c r="BM373" i="1"/>
  <c r="Y373" i="1"/>
  <c r="H9" i="1"/>
  <c r="X24" i="1"/>
  <c r="X62" i="1"/>
  <c r="X85" i="1"/>
  <c r="Y118" i="1"/>
  <c r="BM118" i="1"/>
  <c r="Y122" i="1"/>
  <c r="Y129" i="1" s="1"/>
  <c r="BM122" i="1"/>
  <c r="BO122" i="1"/>
  <c r="Y124" i="1"/>
  <c r="BM124" i="1"/>
  <c r="Y126" i="1"/>
  <c r="BM126" i="1"/>
  <c r="Y128" i="1"/>
  <c r="BM128" i="1"/>
  <c r="Y133" i="1"/>
  <c r="BM133" i="1"/>
  <c r="BO133" i="1"/>
  <c r="Y135" i="1"/>
  <c r="BM135" i="1"/>
  <c r="Y137" i="1"/>
  <c r="BM137" i="1"/>
  <c r="X138" i="1"/>
  <c r="Y143" i="1"/>
  <c r="BM143" i="1"/>
  <c r="BO143" i="1"/>
  <c r="Y145" i="1"/>
  <c r="BM145" i="1"/>
  <c r="X146" i="1"/>
  <c r="Y150" i="1"/>
  <c r="BM150" i="1"/>
  <c r="BO150" i="1"/>
  <c r="Y152" i="1"/>
  <c r="BM152" i="1"/>
  <c r="Y154" i="1"/>
  <c r="BM154" i="1"/>
  <c r="BO158" i="1"/>
  <c r="BM158" i="1"/>
  <c r="Y158" i="1"/>
  <c r="X160" i="1"/>
  <c r="I554" i="1"/>
  <c r="X166" i="1"/>
  <c r="BO163" i="1"/>
  <c r="BM163" i="1"/>
  <c r="Y163" i="1"/>
  <c r="Y165" i="1" s="1"/>
  <c r="X170" i="1"/>
  <c r="BO175" i="1"/>
  <c r="BM175" i="1"/>
  <c r="Y175" i="1"/>
  <c r="X201" i="1"/>
  <c r="BO183" i="1"/>
  <c r="BM183" i="1"/>
  <c r="Y183" i="1"/>
  <c r="BO186" i="1"/>
  <c r="BM186" i="1"/>
  <c r="Y186" i="1"/>
  <c r="BO189" i="1"/>
  <c r="BM189" i="1"/>
  <c r="Y189" i="1"/>
  <c r="BO193" i="1"/>
  <c r="BM193" i="1"/>
  <c r="Y193" i="1"/>
  <c r="BO197" i="1"/>
  <c r="BM197" i="1"/>
  <c r="Y197" i="1"/>
  <c r="X200" i="1"/>
  <c r="BO204" i="1"/>
  <c r="BM204" i="1"/>
  <c r="Y204" i="1"/>
  <c r="Y209" i="1" s="1"/>
  <c r="BO208" i="1"/>
  <c r="BM208" i="1"/>
  <c r="Y208" i="1"/>
  <c r="X210" i="1"/>
  <c r="J554" i="1"/>
  <c r="X220" i="1"/>
  <c r="BO213" i="1"/>
  <c r="BM213" i="1"/>
  <c r="Y213" i="1"/>
  <c r="BO217" i="1"/>
  <c r="BM217" i="1"/>
  <c r="Y217" i="1"/>
  <c r="X224" i="1"/>
  <c r="BO230" i="1"/>
  <c r="BM230" i="1"/>
  <c r="Y230" i="1"/>
  <c r="X234" i="1"/>
  <c r="BO239" i="1"/>
  <c r="BM239" i="1"/>
  <c r="Y239" i="1"/>
  <c r="BO243" i="1"/>
  <c r="BM243" i="1"/>
  <c r="Y243" i="1"/>
  <c r="BO247" i="1"/>
  <c r="BM247" i="1"/>
  <c r="Y247" i="1"/>
  <c r="X251" i="1"/>
  <c r="BO255" i="1"/>
  <c r="BM255" i="1"/>
  <c r="Y255" i="1"/>
  <c r="Y258" i="1" s="1"/>
  <c r="BO263" i="1"/>
  <c r="BM263" i="1"/>
  <c r="Y263" i="1"/>
  <c r="X270" i="1"/>
  <c r="BO274" i="1"/>
  <c r="BM274" i="1"/>
  <c r="Y274" i="1"/>
  <c r="Y276" i="1" s="1"/>
  <c r="X276" i="1"/>
  <c r="BO293" i="1"/>
  <c r="BM293" i="1"/>
  <c r="Y293" i="1"/>
  <c r="X299" i="1"/>
  <c r="BO297" i="1"/>
  <c r="BM297" i="1"/>
  <c r="Y297" i="1"/>
  <c r="BO361" i="1"/>
  <c r="BM361" i="1"/>
  <c r="Y361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09" i="1"/>
  <c r="X412" i="1"/>
  <c r="X413" i="1"/>
  <c r="BO411" i="1"/>
  <c r="BM411" i="1"/>
  <c r="Y411" i="1"/>
  <c r="Y412" i="1" s="1"/>
  <c r="BO430" i="1"/>
  <c r="BM430" i="1"/>
  <c r="Y430" i="1"/>
  <c r="X434" i="1"/>
  <c r="BO438" i="1"/>
  <c r="BM438" i="1"/>
  <c r="Y438" i="1"/>
  <c r="X440" i="1"/>
  <c r="X443" i="1"/>
  <c r="BO442" i="1"/>
  <c r="BM442" i="1"/>
  <c r="Y442" i="1"/>
  <c r="Y443" i="1" s="1"/>
  <c r="X444" i="1"/>
  <c r="U554" i="1"/>
  <c r="X450" i="1"/>
  <c r="BO447" i="1"/>
  <c r="BM447" i="1"/>
  <c r="Y447" i="1"/>
  <c r="X451" i="1"/>
  <c r="BO462" i="1"/>
  <c r="BM462" i="1"/>
  <c r="Y462" i="1"/>
  <c r="BO466" i="1"/>
  <c r="BM466" i="1"/>
  <c r="Y466" i="1"/>
  <c r="BO470" i="1"/>
  <c r="BM470" i="1"/>
  <c r="Y470" i="1"/>
  <c r="S554" i="1"/>
  <c r="N554" i="1"/>
  <c r="L554" i="1"/>
  <c r="X252" i="1"/>
  <c r="BO266" i="1"/>
  <c r="BM266" i="1"/>
  <c r="BO268" i="1"/>
  <c r="BM268" i="1"/>
  <c r="Y268" i="1"/>
  <c r="X277" i="1"/>
  <c r="X283" i="1"/>
  <c r="BO279" i="1"/>
  <c r="BM279" i="1"/>
  <c r="Y279" i="1"/>
  <c r="Y282" i="1" s="1"/>
  <c r="X282" i="1"/>
  <c r="BO286" i="1"/>
  <c r="BM286" i="1"/>
  <c r="Y286" i="1"/>
  <c r="Y288" i="1" s="1"/>
  <c r="O554" i="1"/>
  <c r="BO295" i="1"/>
  <c r="BM295" i="1"/>
  <c r="Y295" i="1"/>
  <c r="BO303" i="1"/>
  <c r="BM303" i="1"/>
  <c r="Y303" i="1"/>
  <c r="X305" i="1"/>
  <c r="P554" i="1"/>
  <c r="X309" i="1"/>
  <c r="BO308" i="1"/>
  <c r="BM308" i="1"/>
  <c r="Y308" i="1"/>
  <c r="Y309" i="1" s="1"/>
  <c r="X310" i="1"/>
  <c r="X315" i="1"/>
  <c r="BO312" i="1"/>
  <c r="BM312" i="1"/>
  <c r="Y312" i="1"/>
  <c r="Y315" i="1" s="1"/>
  <c r="BO331" i="1"/>
  <c r="BM331" i="1"/>
  <c r="Y331" i="1"/>
  <c r="BO335" i="1"/>
  <c r="BM335" i="1"/>
  <c r="Y335" i="1"/>
  <c r="X344" i="1"/>
  <c r="BO343" i="1"/>
  <c r="BM343" i="1"/>
  <c r="Y343" i="1"/>
  <c r="Y344" i="1" s="1"/>
  <c r="X351" i="1"/>
  <c r="BO347" i="1"/>
  <c r="BM347" i="1"/>
  <c r="Y347" i="1"/>
  <c r="Y350" i="1" s="1"/>
  <c r="X350" i="1"/>
  <c r="BO359" i="1"/>
  <c r="BM359" i="1"/>
  <c r="Y359" i="1"/>
  <c r="Y363" i="1" s="1"/>
  <c r="X363" i="1"/>
  <c r="BO367" i="1"/>
  <c r="BM367" i="1"/>
  <c r="Y367" i="1"/>
  <c r="Y368" i="1" s="1"/>
  <c r="X369" i="1"/>
  <c r="X376" i="1"/>
  <c r="BO371" i="1"/>
  <c r="BM371" i="1"/>
  <c r="Y371" i="1"/>
  <c r="Y375" i="1" s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Y408" i="1" s="1"/>
  <c r="BO417" i="1"/>
  <c r="BM417" i="1"/>
  <c r="Y417" i="1"/>
  <c r="X419" i="1"/>
  <c r="T554" i="1"/>
  <c r="X425" i="1"/>
  <c r="BO422" i="1"/>
  <c r="BM422" i="1"/>
  <c r="Y422" i="1"/>
  <c r="X424" i="1"/>
  <c r="X554" i="1"/>
  <c r="X510" i="1"/>
  <c r="BO501" i="1"/>
  <c r="BM501" i="1"/>
  <c r="Y50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11" i="1"/>
  <c r="X528" i="1"/>
  <c r="BO521" i="1"/>
  <c r="BM521" i="1"/>
  <c r="Y521" i="1"/>
  <c r="Y527" i="1" s="1"/>
  <c r="X527" i="1"/>
  <c r="X300" i="1"/>
  <c r="Q554" i="1"/>
  <c r="X338" i="1"/>
  <c r="R554" i="1"/>
  <c r="X364" i="1"/>
  <c r="X418" i="1"/>
  <c r="BO415" i="1"/>
  <c r="BM415" i="1"/>
  <c r="Y415" i="1"/>
  <c r="Y418" i="1" s="1"/>
  <c r="BO428" i="1"/>
  <c r="BM428" i="1"/>
  <c r="Y428" i="1"/>
  <c r="BO432" i="1"/>
  <c r="BM432" i="1"/>
  <c r="Y432" i="1"/>
  <c r="Y434" i="1" s="1"/>
  <c r="X439" i="1"/>
  <c r="BO449" i="1"/>
  <c r="BM449" i="1"/>
  <c r="Y449" i="1"/>
  <c r="V554" i="1"/>
  <c r="X455" i="1"/>
  <c r="BO454" i="1"/>
  <c r="BM454" i="1"/>
  <c r="Y454" i="1"/>
  <c r="Y455" i="1" s="1"/>
  <c r="X456" i="1"/>
  <c r="X473" i="1"/>
  <c r="BO460" i="1"/>
  <c r="BM460" i="1"/>
  <c r="Y460" i="1"/>
  <c r="BO464" i="1"/>
  <c r="BM464" i="1"/>
  <c r="Y464" i="1"/>
  <c r="BO468" i="1"/>
  <c r="BM468" i="1"/>
  <c r="Y468" i="1"/>
  <c r="X472" i="1"/>
  <c r="BO476" i="1"/>
  <c r="BM476" i="1"/>
  <c r="Y476" i="1"/>
  <c r="Y477" i="1" s="1"/>
  <c r="X478" i="1"/>
  <c r="X487" i="1"/>
  <c r="BO480" i="1"/>
  <c r="X486" i="1"/>
  <c r="BM480" i="1"/>
  <c r="Y480" i="1"/>
  <c r="BO484" i="1"/>
  <c r="BM484" i="1"/>
  <c r="Y484" i="1"/>
  <c r="BO531" i="1"/>
  <c r="BM531" i="1"/>
  <c r="Y531" i="1"/>
  <c r="BO533" i="1"/>
  <c r="BM533" i="1"/>
  <c r="Y533" i="1"/>
  <c r="W554" i="1"/>
  <c r="BO482" i="1"/>
  <c r="BM482" i="1"/>
  <c r="Y482" i="1"/>
  <c r="Y492" i="1"/>
  <c r="BO490" i="1"/>
  <c r="BM490" i="1"/>
  <c r="Y490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X535" i="1"/>
  <c r="BO530" i="1"/>
  <c r="BM530" i="1"/>
  <c r="Y530" i="1"/>
  <c r="BO532" i="1"/>
  <c r="BM532" i="1"/>
  <c r="Y532" i="1"/>
  <c r="BO534" i="1"/>
  <c r="BM534" i="1"/>
  <c r="Y534" i="1"/>
  <c r="X536" i="1"/>
  <c r="Y424" i="1" l="1"/>
  <c r="Y304" i="1"/>
  <c r="Y439" i="1"/>
  <c r="Y224" i="1"/>
  <c r="Y518" i="1"/>
  <c r="Y337" i="1"/>
  <c r="Y251" i="1"/>
  <c r="Y299" i="1"/>
  <c r="Y200" i="1"/>
  <c r="Y486" i="1"/>
  <c r="Y472" i="1"/>
  <c r="Y510" i="1"/>
  <c r="Y450" i="1"/>
  <c r="Y219" i="1"/>
  <c r="Y159" i="1"/>
  <c r="Y146" i="1"/>
  <c r="Y138" i="1"/>
  <c r="X548" i="1"/>
  <c r="Y270" i="1"/>
  <c r="Y234" i="1"/>
  <c r="Y119" i="1"/>
  <c r="Y102" i="1"/>
  <c r="X544" i="1"/>
  <c r="X545" i="1"/>
  <c r="Y535" i="1"/>
  <c r="Y402" i="1"/>
  <c r="Y549" i="1" s="1"/>
  <c r="Y177" i="1"/>
  <c r="X546" i="1"/>
  <c r="X547" i="1" l="1"/>
</calcChain>
</file>

<file path=xl/sharedStrings.xml><?xml version="1.0" encoding="utf-8"?>
<sst xmlns="http://schemas.openxmlformats.org/spreadsheetml/2006/main" count="2369" uniqueCount="784">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</sst>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9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1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4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72" customFormat="1" ht="45" customHeight="1" x14ac:dyDescent="0.2">
      <c r="A1" s="41"/>
      <c r="B1" s="41"/>
      <c r="C1" s="41"/>
      <c r="D1" s="518" t="s">
        <v>0</v>
      </c>
      <c r="E1" s="519"/>
      <c r="F1" s="519"/>
      <c r="G1" s="12" t="s">
        <v>1</v>
      </c>
      <c r="H1" s="518" t="s">
        <v>2</v>
      </c>
      <c r="I1" s="519"/>
      <c r="J1" s="519"/>
      <c r="K1" s="519"/>
      <c r="L1" s="519"/>
      <c r="M1" s="519"/>
      <c r="N1" s="519"/>
      <c r="O1" s="519"/>
      <c r="P1" s="519"/>
      <c r="Q1" s="769" t="s">
        <v>3</v>
      </c>
      <c r="R1" s="519"/>
      <c r="S1" s="51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2" customFormat="1" ht="23.45" customHeight="1" x14ac:dyDescent="0.2">
      <c r="A5" s="547" t="s">
        <v>8</v>
      </c>
      <c r="B5" s="548"/>
      <c r="C5" s="549"/>
      <c r="D5" s="410"/>
      <c r="E5" s="412"/>
      <c r="F5" s="725" t="s">
        <v>9</v>
      </c>
      <c r="G5" s="549"/>
      <c r="H5" s="410" t="s">
        <v>783</v>
      </c>
      <c r="I5" s="411"/>
      <c r="J5" s="411"/>
      <c r="K5" s="411"/>
      <c r="L5" s="412"/>
      <c r="M5" s="58"/>
      <c r="O5" s="24" t="s">
        <v>10</v>
      </c>
      <c r="P5" s="761">
        <v>45453</v>
      </c>
      <c r="Q5" s="426"/>
      <c r="S5" s="623" t="s">
        <v>11</v>
      </c>
      <c r="T5" s="419"/>
      <c r="U5" s="425" t="s">
        <v>12</v>
      </c>
      <c r="V5" s="426"/>
      <c r="AA5" s="51"/>
      <c r="AB5" s="51"/>
      <c r="AC5" s="51"/>
    </row>
    <row r="6" spans="1:30" s="372" customFormat="1" ht="24" customHeight="1" x14ac:dyDescent="0.2">
      <c r="A6" s="547" t="s">
        <v>13</v>
      </c>
      <c r="B6" s="548"/>
      <c r="C6" s="549"/>
      <c r="D6" s="692" t="s">
        <v>14</v>
      </c>
      <c r="E6" s="693"/>
      <c r="F6" s="693"/>
      <c r="G6" s="693"/>
      <c r="H6" s="693"/>
      <c r="I6" s="693"/>
      <c r="J6" s="693"/>
      <c r="K6" s="693"/>
      <c r="L6" s="426"/>
      <c r="M6" s="59"/>
      <c r="O6" s="24" t="s">
        <v>15</v>
      </c>
      <c r="P6" s="401" t="str">
        <f>IF(P5=0," ",CHOOSE(WEEKDAY(P5,2),"Понедельник","Вторник","Среда","Четверг","Пятница","Суббота","Воскресенье"))</f>
        <v>Понедельник</v>
      </c>
      <c r="Q6" s="390"/>
      <c r="S6" s="418" t="s">
        <v>16</v>
      </c>
      <c r="T6" s="419"/>
      <c r="U6" s="683" t="s">
        <v>17</v>
      </c>
      <c r="V6" s="447"/>
      <c r="AA6" s="51"/>
      <c r="AB6" s="51"/>
      <c r="AC6" s="51"/>
    </row>
    <row r="7" spans="1:30" s="372" customFormat="1" ht="21.75" hidden="1" customHeight="1" x14ac:dyDescent="0.2">
      <c r="A7" s="55"/>
      <c r="B7" s="55"/>
      <c r="C7" s="55"/>
      <c r="D7" s="452" t="str">
        <f>IFERROR(VLOOKUP(DeliveryAddress,Table,3,0),1)</f>
        <v>1</v>
      </c>
      <c r="E7" s="453"/>
      <c r="F7" s="453"/>
      <c r="G7" s="453"/>
      <c r="H7" s="453"/>
      <c r="I7" s="453"/>
      <c r="J7" s="453"/>
      <c r="K7" s="453"/>
      <c r="L7" s="454"/>
      <c r="M7" s="60"/>
      <c r="O7" s="24"/>
      <c r="P7" s="42"/>
      <c r="Q7" s="42"/>
      <c r="S7" s="386"/>
      <c r="T7" s="419"/>
      <c r="U7" s="684"/>
      <c r="V7" s="685"/>
      <c r="AA7" s="51"/>
      <c r="AB7" s="51"/>
      <c r="AC7" s="51"/>
    </row>
    <row r="8" spans="1:30" s="372" customFormat="1" ht="25.5" customHeight="1" x14ac:dyDescent="0.2">
      <c r="A8" s="772" t="s">
        <v>18</v>
      </c>
      <c r="B8" s="394"/>
      <c r="C8" s="395"/>
      <c r="D8" s="512"/>
      <c r="E8" s="513"/>
      <c r="F8" s="513"/>
      <c r="G8" s="513"/>
      <c r="H8" s="513"/>
      <c r="I8" s="513"/>
      <c r="J8" s="513"/>
      <c r="K8" s="513"/>
      <c r="L8" s="514"/>
      <c r="M8" s="61"/>
      <c r="O8" s="24" t="s">
        <v>19</v>
      </c>
      <c r="P8" s="565">
        <v>0.45833333333333331</v>
      </c>
      <c r="Q8" s="454"/>
      <c r="S8" s="386"/>
      <c r="T8" s="419"/>
      <c r="U8" s="684"/>
      <c r="V8" s="685"/>
      <c r="AA8" s="51"/>
      <c r="AB8" s="51"/>
      <c r="AC8" s="51"/>
    </row>
    <row r="9" spans="1:30" s="372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63"/>
      <c r="E9" s="429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428" t="str">
        <f>IF(AND($A$9="Тип доверенности/получателя при получении в адресе перегруза:",$D$9="Разовая доверенность"),"Введите ФИО","")</f>
        <v/>
      </c>
      <c r="I9" s="429"/>
      <c r="J9" s="4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9"/>
      <c r="L9" s="429"/>
      <c r="M9" s="370"/>
      <c r="O9" s="26" t="s">
        <v>20</v>
      </c>
      <c r="P9" s="555"/>
      <c r="Q9" s="423"/>
      <c r="S9" s="386"/>
      <c r="T9" s="419"/>
      <c r="U9" s="686"/>
      <c r="V9" s="687"/>
      <c r="W9" s="43"/>
      <c r="X9" s="43"/>
      <c r="Y9" s="43"/>
      <c r="Z9" s="43"/>
      <c r="AA9" s="51"/>
      <c r="AB9" s="51"/>
      <c r="AC9" s="51"/>
    </row>
    <row r="10" spans="1:30" s="372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63"/>
      <c r="E10" s="429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70" t="str">
        <f>IFERROR(VLOOKUP($D$10,Proxy,2,FALSE),"")</f>
        <v/>
      </c>
      <c r="I10" s="386"/>
      <c r="J10" s="386"/>
      <c r="K10" s="386"/>
      <c r="L10" s="386"/>
      <c r="M10" s="371"/>
      <c r="O10" s="26" t="s">
        <v>21</v>
      </c>
      <c r="P10" s="630"/>
      <c r="Q10" s="631"/>
      <c r="T10" s="24" t="s">
        <v>22</v>
      </c>
      <c r="U10" s="446" t="s">
        <v>23</v>
      </c>
      <c r="V10" s="447"/>
      <c r="W10" s="44"/>
      <c r="X10" s="44"/>
      <c r="Y10" s="44"/>
      <c r="Z10" s="44"/>
      <c r="AA10" s="51"/>
      <c r="AB10" s="51"/>
      <c r="AC10" s="51"/>
    </row>
    <row r="11" spans="1:30" s="3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0"/>
      <c r="Q11" s="426"/>
      <c r="T11" s="24" t="s">
        <v>26</v>
      </c>
      <c r="U11" s="422" t="s">
        <v>27</v>
      </c>
      <c r="V11" s="423"/>
      <c r="W11" s="45"/>
      <c r="X11" s="45"/>
      <c r="Y11" s="45"/>
      <c r="Z11" s="45"/>
      <c r="AA11" s="51"/>
      <c r="AB11" s="51"/>
      <c r="AC11" s="51"/>
    </row>
    <row r="12" spans="1:30" s="372" customFormat="1" ht="18.600000000000001" customHeight="1" x14ac:dyDescent="0.2">
      <c r="A12" s="719" t="s">
        <v>28</v>
      </c>
      <c r="B12" s="548"/>
      <c r="C12" s="548"/>
      <c r="D12" s="548"/>
      <c r="E12" s="548"/>
      <c r="F12" s="548"/>
      <c r="G12" s="548"/>
      <c r="H12" s="548"/>
      <c r="I12" s="548"/>
      <c r="J12" s="548"/>
      <c r="K12" s="548"/>
      <c r="L12" s="549"/>
      <c r="M12" s="62"/>
      <c r="O12" s="24" t="s">
        <v>29</v>
      </c>
      <c r="P12" s="565"/>
      <c r="Q12" s="454"/>
      <c r="R12" s="23"/>
      <c r="T12" s="24"/>
      <c r="U12" s="519"/>
      <c r="V12" s="386"/>
      <c r="AA12" s="51"/>
      <c r="AB12" s="51"/>
      <c r="AC12" s="51"/>
    </row>
    <row r="13" spans="1:30" s="372" customFormat="1" ht="23.25" customHeight="1" x14ac:dyDescent="0.2">
      <c r="A13" s="719" t="s">
        <v>30</v>
      </c>
      <c r="B13" s="548"/>
      <c r="C13" s="548"/>
      <c r="D13" s="548"/>
      <c r="E13" s="548"/>
      <c r="F13" s="548"/>
      <c r="G13" s="548"/>
      <c r="H13" s="548"/>
      <c r="I13" s="548"/>
      <c r="J13" s="548"/>
      <c r="K13" s="548"/>
      <c r="L13" s="549"/>
      <c r="M13" s="62"/>
      <c r="N13" s="26"/>
      <c r="O13" s="26" t="s">
        <v>31</v>
      </c>
      <c r="P13" s="422"/>
      <c r="Q13" s="423"/>
      <c r="R13" s="23"/>
      <c r="W13" s="49"/>
      <c r="X13" s="49"/>
      <c r="Y13" s="49"/>
      <c r="Z13" s="49"/>
      <c r="AA13" s="51"/>
      <c r="AB13" s="51"/>
      <c r="AC13" s="51"/>
    </row>
    <row r="14" spans="1:30" s="372" customFormat="1" ht="18.600000000000001" customHeight="1" x14ac:dyDescent="0.2">
      <c r="A14" s="719" t="s">
        <v>32</v>
      </c>
      <c r="B14" s="548"/>
      <c r="C14" s="548"/>
      <c r="D14" s="548"/>
      <c r="E14" s="548"/>
      <c r="F14" s="548"/>
      <c r="G14" s="548"/>
      <c r="H14" s="548"/>
      <c r="I14" s="548"/>
      <c r="J14" s="548"/>
      <c r="K14" s="548"/>
      <c r="L14" s="549"/>
      <c r="M14" s="62"/>
      <c r="W14" s="50"/>
      <c r="X14" s="50"/>
      <c r="Y14" s="50"/>
      <c r="Z14" s="50"/>
      <c r="AA14" s="51"/>
      <c r="AB14" s="51"/>
      <c r="AC14" s="51"/>
    </row>
    <row r="15" spans="1:30" s="372" customFormat="1" ht="22.5" customHeight="1" x14ac:dyDescent="0.2">
      <c r="A15" s="753" t="s">
        <v>33</v>
      </c>
      <c r="B15" s="548"/>
      <c r="C15" s="548"/>
      <c r="D15" s="548"/>
      <c r="E15" s="548"/>
      <c r="F15" s="548"/>
      <c r="G15" s="548"/>
      <c r="H15" s="548"/>
      <c r="I15" s="548"/>
      <c r="J15" s="548"/>
      <c r="K15" s="548"/>
      <c r="L15" s="549"/>
      <c r="M15" s="63"/>
      <c r="O15" s="533" t="s">
        <v>34</v>
      </c>
      <c r="P15" s="519"/>
      <c r="Q15" s="519"/>
      <c r="R15" s="519"/>
      <c r="S15" s="51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4"/>
      <c r="P16" s="534"/>
      <c r="Q16" s="534"/>
      <c r="R16" s="534"/>
      <c r="S16" s="53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3" t="s">
        <v>35</v>
      </c>
      <c r="B17" s="433" t="s">
        <v>36</v>
      </c>
      <c r="C17" s="570" t="s">
        <v>37</v>
      </c>
      <c r="D17" s="433" t="s">
        <v>38</v>
      </c>
      <c r="E17" s="477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76"/>
      <c r="Q17" s="476"/>
      <c r="R17" s="476"/>
      <c r="S17" s="477"/>
      <c r="T17" s="750" t="s">
        <v>49</v>
      </c>
      <c r="U17" s="549"/>
      <c r="V17" s="433" t="s">
        <v>50</v>
      </c>
      <c r="W17" s="433" t="s">
        <v>51</v>
      </c>
      <c r="X17" s="775" t="s">
        <v>52</v>
      </c>
      <c r="Y17" s="433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508"/>
      <c r="BB17" s="749" t="s">
        <v>57</v>
      </c>
    </row>
    <row r="18" spans="1:67" ht="14.25" customHeight="1" x14ac:dyDescent="0.2">
      <c r="A18" s="434"/>
      <c r="B18" s="434"/>
      <c r="C18" s="434"/>
      <c r="D18" s="478"/>
      <c r="E18" s="480"/>
      <c r="F18" s="434"/>
      <c r="G18" s="434"/>
      <c r="H18" s="434"/>
      <c r="I18" s="434"/>
      <c r="J18" s="434"/>
      <c r="K18" s="434"/>
      <c r="L18" s="434"/>
      <c r="M18" s="434"/>
      <c r="N18" s="434"/>
      <c r="O18" s="478"/>
      <c r="P18" s="479"/>
      <c r="Q18" s="479"/>
      <c r="R18" s="479"/>
      <c r="S18" s="480"/>
      <c r="T18" s="373" t="s">
        <v>58</v>
      </c>
      <c r="U18" s="373" t="s">
        <v>59</v>
      </c>
      <c r="V18" s="434"/>
      <c r="W18" s="434"/>
      <c r="X18" s="776"/>
      <c r="Y18" s="434"/>
      <c r="Z18" s="658"/>
      <c r="AA18" s="658"/>
      <c r="AB18" s="489"/>
      <c r="AC18" s="490"/>
      <c r="AD18" s="491"/>
      <c r="AE18" s="509"/>
      <c r="BB18" s="386"/>
    </row>
    <row r="19" spans="1:67" ht="27.75" hidden="1" customHeight="1" x14ac:dyDescent="0.2">
      <c r="A19" s="545" t="s">
        <v>60</v>
      </c>
      <c r="B19" s="546"/>
      <c r="C19" s="546"/>
      <c r="D19" s="546"/>
      <c r="E19" s="546"/>
      <c r="F19" s="546"/>
      <c r="G19" s="546"/>
      <c r="H19" s="546"/>
      <c r="I19" s="546"/>
      <c r="J19" s="546"/>
      <c r="K19" s="546"/>
      <c r="L19" s="546"/>
      <c r="M19" s="546"/>
      <c r="N19" s="546"/>
      <c r="O19" s="546"/>
      <c r="P19" s="546"/>
      <c r="Q19" s="546"/>
      <c r="R19" s="546"/>
      <c r="S19" s="546"/>
      <c r="T19" s="546"/>
      <c r="U19" s="546"/>
      <c r="V19" s="546"/>
      <c r="W19" s="546"/>
      <c r="X19" s="546"/>
      <c r="Y19" s="546"/>
      <c r="Z19" s="48"/>
      <c r="AA19" s="48"/>
    </row>
    <row r="20" spans="1:67" ht="16.5" hidden="1" customHeight="1" x14ac:dyDescent="0.25">
      <c r="A20" s="385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74"/>
      <c r="AA20" s="374"/>
    </row>
    <row r="21" spans="1:67" ht="14.25" hidden="1" customHeight="1" x14ac:dyDescent="0.25">
      <c r="A21" s="387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75"/>
      <c r="AA21" s="375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0"/>
      <c r="F22" s="378">
        <v>0.3</v>
      </c>
      <c r="G22" s="32">
        <v>6</v>
      </c>
      <c r="H22" s="378">
        <v>1.8</v>
      </c>
      <c r="I22" s="378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2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90"/>
      <c r="T22" s="34"/>
      <c r="U22" s="34"/>
      <c r="V22" s="35" t="s">
        <v>66</v>
      </c>
      <c r="W22" s="379">
        <v>0</v>
      </c>
      <c r="X22" s="380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0"/>
      <c r="F23" s="378">
        <v>0.16</v>
      </c>
      <c r="G23" s="32">
        <v>10</v>
      </c>
      <c r="H23" s="378">
        <v>1.6</v>
      </c>
      <c r="I23" s="378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90"/>
      <c r="T23" s="34"/>
      <c r="U23" s="34"/>
      <c r="V23" s="35" t="s">
        <v>66</v>
      </c>
      <c r="W23" s="379">
        <v>0</v>
      </c>
      <c r="X23" s="380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2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403"/>
      <c r="O24" s="393" t="s">
        <v>70</v>
      </c>
      <c r="P24" s="394"/>
      <c r="Q24" s="394"/>
      <c r="R24" s="394"/>
      <c r="S24" s="394"/>
      <c r="T24" s="394"/>
      <c r="U24" s="395"/>
      <c r="V24" s="37" t="s">
        <v>71</v>
      </c>
      <c r="W24" s="381">
        <f>IFERROR(W22/H22,"0")+IFERROR(W23/H23,"0")</f>
        <v>0</v>
      </c>
      <c r="X24" s="381">
        <f>IFERROR(X22/H22,"0")+IFERROR(X23/H23,"0")</f>
        <v>0</v>
      </c>
      <c r="Y24" s="381">
        <f>IFERROR(IF(Y22="",0,Y22),"0")+IFERROR(IF(Y23="",0,Y23),"0")</f>
        <v>0</v>
      </c>
      <c r="Z24" s="382"/>
      <c r="AA24" s="382"/>
    </row>
    <row r="25" spans="1:67" hidden="1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403"/>
      <c r="O25" s="393" t="s">
        <v>70</v>
      </c>
      <c r="P25" s="394"/>
      <c r="Q25" s="394"/>
      <c r="R25" s="394"/>
      <c r="S25" s="394"/>
      <c r="T25" s="394"/>
      <c r="U25" s="395"/>
      <c r="V25" s="37" t="s">
        <v>66</v>
      </c>
      <c r="W25" s="381">
        <f>IFERROR(SUM(W22:W23),"0")</f>
        <v>0</v>
      </c>
      <c r="X25" s="381">
        <f>IFERROR(SUM(X22:X23),"0")</f>
        <v>0</v>
      </c>
      <c r="Y25" s="37"/>
      <c r="Z25" s="382"/>
      <c r="AA25" s="382"/>
    </row>
    <row r="26" spans="1:67" ht="14.25" hidden="1" customHeight="1" x14ac:dyDescent="0.25">
      <c r="A26" s="387" t="s">
        <v>72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75"/>
      <c r="AA26" s="375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0"/>
      <c r="F27" s="378">
        <v>0.33</v>
      </c>
      <c r="G27" s="32">
        <v>6</v>
      </c>
      <c r="H27" s="378">
        <v>1.98</v>
      </c>
      <c r="I27" s="378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90"/>
      <c r="T27" s="34"/>
      <c r="U27" s="34"/>
      <c r="V27" s="35" t="s">
        <v>66</v>
      </c>
      <c r="W27" s="379">
        <v>0</v>
      </c>
      <c r="X27" s="380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0"/>
      <c r="F28" s="378">
        <v>0.42</v>
      </c>
      <c r="G28" s="32">
        <v>6</v>
      </c>
      <c r="H28" s="378">
        <v>2.52</v>
      </c>
      <c r="I28" s="378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90"/>
      <c r="T28" s="34"/>
      <c r="U28" s="34"/>
      <c r="V28" s="35" t="s">
        <v>66</v>
      </c>
      <c r="W28" s="379">
        <v>0</v>
      </c>
      <c r="X28" s="380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0"/>
      <c r="F29" s="378">
        <v>0.33</v>
      </c>
      <c r="G29" s="32">
        <v>6</v>
      </c>
      <c r="H29" s="378">
        <v>1.98</v>
      </c>
      <c r="I29" s="378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9"/>
      <c r="Q29" s="389"/>
      <c r="R29" s="389"/>
      <c r="S29" s="390"/>
      <c r="T29" s="34"/>
      <c r="U29" s="34"/>
      <c r="V29" s="35" t="s">
        <v>66</v>
      </c>
      <c r="W29" s="379">
        <v>0</v>
      </c>
      <c r="X29" s="380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0"/>
      <c r="F30" s="378">
        <v>0.33</v>
      </c>
      <c r="G30" s="32">
        <v>6</v>
      </c>
      <c r="H30" s="378">
        <v>1.98</v>
      </c>
      <c r="I30" s="378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3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9"/>
      <c r="Q30" s="389"/>
      <c r="R30" s="389"/>
      <c r="S30" s="390"/>
      <c r="T30" s="34"/>
      <c r="U30" s="34"/>
      <c r="V30" s="35" t="s">
        <v>66</v>
      </c>
      <c r="W30" s="379">
        <v>0</v>
      </c>
      <c r="X30" s="380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0"/>
      <c r="F31" s="378">
        <v>0.33</v>
      </c>
      <c r="G31" s="32">
        <v>6</v>
      </c>
      <c r="H31" s="378">
        <v>1.98</v>
      </c>
      <c r="I31" s="378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9"/>
      <c r="Q31" s="389"/>
      <c r="R31" s="389"/>
      <c r="S31" s="390"/>
      <c r="T31" s="34"/>
      <c r="U31" s="34"/>
      <c r="V31" s="35" t="s">
        <v>66</v>
      </c>
      <c r="W31" s="379">
        <v>0</v>
      </c>
      <c r="X31" s="380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0"/>
      <c r="F32" s="378">
        <v>0.33</v>
      </c>
      <c r="G32" s="32">
        <v>6</v>
      </c>
      <c r="H32" s="378">
        <v>1.98</v>
      </c>
      <c r="I32" s="378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7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9"/>
      <c r="Q32" s="389"/>
      <c r="R32" s="389"/>
      <c r="S32" s="390"/>
      <c r="T32" s="34"/>
      <c r="U32" s="34"/>
      <c r="V32" s="35" t="s">
        <v>66</v>
      </c>
      <c r="W32" s="379">
        <v>0</v>
      </c>
      <c r="X32" s="380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0"/>
      <c r="F33" s="378">
        <v>0.42</v>
      </c>
      <c r="G33" s="32">
        <v>6</v>
      </c>
      <c r="H33" s="378">
        <v>2.52</v>
      </c>
      <c r="I33" s="378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42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9"/>
      <c r="Q33" s="389"/>
      <c r="R33" s="389"/>
      <c r="S33" s="390"/>
      <c r="T33" s="34"/>
      <c r="U33" s="34"/>
      <c r="V33" s="35" t="s">
        <v>66</v>
      </c>
      <c r="W33" s="379">
        <v>0</v>
      </c>
      <c r="X33" s="380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2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403"/>
      <c r="O34" s="393" t="s">
        <v>70</v>
      </c>
      <c r="P34" s="394"/>
      <c r="Q34" s="394"/>
      <c r="R34" s="394"/>
      <c r="S34" s="394"/>
      <c r="T34" s="394"/>
      <c r="U34" s="395"/>
      <c r="V34" s="37" t="s">
        <v>71</v>
      </c>
      <c r="W34" s="381">
        <f>IFERROR(W27/H27,"0")+IFERROR(W28/H28,"0")+IFERROR(W29/H29,"0")+IFERROR(W30/H30,"0")+IFERROR(W31/H31,"0")+IFERROR(W32/H32,"0")+IFERROR(W33/H33,"0")</f>
        <v>0</v>
      </c>
      <c r="X34" s="381">
        <f>IFERROR(X27/H27,"0")+IFERROR(X28/H28,"0")+IFERROR(X29/H29,"0")+IFERROR(X30/H30,"0")+IFERROR(X31/H31,"0")+IFERROR(X32/H32,"0")+IFERROR(X33/H33,"0")</f>
        <v>0</v>
      </c>
      <c r="Y34" s="381">
        <f>IFERROR(IF(Y27="",0,Y27),"0")+IFERROR(IF(Y28="",0,Y28),"0")+IFERROR(IF(Y29="",0,Y29),"0")+IFERROR(IF(Y30="",0,Y30),"0")+IFERROR(IF(Y31="",0,Y31),"0")+IFERROR(IF(Y32="",0,Y32),"0")+IFERROR(IF(Y33="",0,Y33),"0")</f>
        <v>0</v>
      </c>
      <c r="Z34" s="382"/>
      <c r="AA34" s="382"/>
    </row>
    <row r="35" spans="1:67" hidden="1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403"/>
      <c r="O35" s="393" t="s">
        <v>70</v>
      </c>
      <c r="P35" s="394"/>
      <c r="Q35" s="394"/>
      <c r="R35" s="394"/>
      <c r="S35" s="394"/>
      <c r="T35" s="394"/>
      <c r="U35" s="395"/>
      <c r="V35" s="37" t="s">
        <v>66</v>
      </c>
      <c r="W35" s="381">
        <f>IFERROR(SUM(W27:W33),"0")</f>
        <v>0</v>
      </c>
      <c r="X35" s="381">
        <f>IFERROR(SUM(X27:X33),"0")</f>
        <v>0</v>
      </c>
      <c r="Y35" s="37"/>
      <c r="Z35" s="382"/>
      <c r="AA35" s="382"/>
    </row>
    <row r="36" spans="1:67" ht="14.25" hidden="1" customHeight="1" x14ac:dyDescent="0.25">
      <c r="A36" s="387" t="s">
        <v>86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75"/>
      <c r="AA36" s="375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0"/>
      <c r="F37" s="378">
        <v>0.05</v>
      </c>
      <c r="G37" s="32">
        <v>12</v>
      </c>
      <c r="H37" s="378">
        <v>0.6</v>
      </c>
      <c r="I37" s="378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9"/>
      <c r="Q37" s="389"/>
      <c r="R37" s="389"/>
      <c r="S37" s="390"/>
      <c r="T37" s="34"/>
      <c r="U37" s="34"/>
      <c r="V37" s="35" t="s">
        <v>66</v>
      </c>
      <c r="W37" s="379">
        <v>0</v>
      </c>
      <c r="X37" s="380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2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403"/>
      <c r="O38" s="393" t="s">
        <v>70</v>
      </c>
      <c r="P38" s="394"/>
      <c r="Q38" s="394"/>
      <c r="R38" s="394"/>
      <c r="S38" s="394"/>
      <c r="T38" s="394"/>
      <c r="U38" s="395"/>
      <c r="V38" s="37" t="s">
        <v>71</v>
      </c>
      <c r="W38" s="381">
        <f>IFERROR(W37/H37,"0")</f>
        <v>0</v>
      </c>
      <c r="X38" s="381">
        <f>IFERROR(X37/H37,"0")</f>
        <v>0</v>
      </c>
      <c r="Y38" s="381">
        <f>IFERROR(IF(Y37="",0,Y37),"0")</f>
        <v>0</v>
      </c>
      <c r="Z38" s="382"/>
      <c r="AA38" s="382"/>
    </row>
    <row r="39" spans="1:67" hidden="1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403"/>
      <c r="O39" s="393" t="s">
        <v>70</v>
      </c>
      <c r="P39" s="394"/>
      <c r="Q39" s="394"/>
      <c r="R39" s="394"/>
      <c r="S39" s="394"/>
      <c r="T39" s="394"/>
      <c r="U39" s="395"/>
      <c r="V39" s="37" t="s">
        <v>66</v>
      </c>
      <c r="W39" s="381">
        <f>IFERROR(SUM(W37:W37),"0")</f>
        <v>0</v>
      </c>
      <c r="X39" s="381">
        <f>IFERROR(SUM(X37:X37),"0")</f>
        <v>0</v>
      </c>
      <c r="Y39" s="37"/>
      <c r="Z39" s="382"/>
      <c r="AA39" s="382"/>
    </row>
    <row r="40" spans="1:67" ht="14.25" hidden="1" customHeight="1" x14ac:dyDescent="0.25">
      <c r="A40" s="387" t="s">
        <v>91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75"/>
      <c r="AA40" s="375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0"/>
      <c r="F41" s="378">
        <v>0.3</v>
      </c>
      <c r="G41" s="32">
        <v>6</v>
      </c>
      <c r="H41" s="378">
        <v>1.8</v>
      </c>
      <c r="I41" s="378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9"/>
      <c r="Q41" s="389"/>
      <c r="R41" s="389"/>
      <c r="S41" s="390"/>
      <c r="T41" s="34"/>
      <c r="U41" s="34"/>
      <c r="V41" s="35" t="s">
        <v>66</v>
      </c>
      <c r="W41" s="379">
        <v>0</v>
      </c>
      <c r="X41" s="380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2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403"/>
      <c r="O42" s="393" t="s">
        <v>70</v>
      </c>
      <c r="P42" s="394"/>
      <c r="Q42" s="394"/>
      <c r="R42" s="394"/>
      <c r="S42" s="394"/>
      <c r="T42" s="394"/>
      <c r="U42" s="395"/>
      <c r="V42" s="37" t="s">
        <v>71</v>
      </c>
      <c r="W42" s="381">
        <f>IFERROR(W41/H41,"0")</f>
        <v>0</v>
      </c>
      <c r="X42" s="381">
        <f>IFERROR(X41/H41,"0")</f>
        <v>0</v>
      </c>
      <c r="Y42" s="381">
        <f>IFERROR(IF(Y41="",0,Y41),"0")</f>
        <v>0</v>
      </c>
      <c r="Z42" s="382"/>
      <c r="AA42" s="382"/>
    </row>
    <row r="43" spans="1:67" hidden="1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403"/>
      <c r="O43" s="393" t="s">
        <v>70</v>
      </c>
      <c r="P43" s="394"/>
      <c r="Q43" s="394"/>
      <c r="R43" s="394"/>
      <c r="S43" s="394"/>
      <c r="T43" s="394"/>
      <c r="U43" s="395"/>
      <c r="V43" s="37" t="s">
        <v>66</v>
      </c>
      <c r="W43" s="381">
        <f>IFERROR(SUM(W41:W41),"0")</f>
        <v>0</v>
      </c>
      <c r="X43" s="381">
        <f>IFERROR(SUM(X41:X41),"0")</f>
        <v>0</v>
      </c>
      <c r="Y43" s="37"/>
      <c r="Z43" s="382"/>
      <c r="AA43" s="382"/>
    </row>
    <row r="44" spans="1:67" ht="14.25" hidden="1" customHeight="1" x14ac:dyDescent="0.25">
      <c r="A44" s="387" t="s">
        <v>95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75"/>
      <c r="AA44" s="375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92">
        <v>4607091389111</v>
      </c>
      <c r="E45" s="390"/>
      <c r="F45" s="378">
        <v>2.5000000000000001E-2</v>
      </c>
      <c r="G45" s="32">
        <v>10</v>
      </c>
      <c r="H45" s="378">
        <v>0.25</v>
      </c>
      <c r="I45" s="378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4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9"/>
      <c r="Q45" s="389"/>
      <c r="R45" s="389"/>
      <c r="S45" s="390"/>
      <c r="T45" s="34"/>
      <c r="U45" s="34"/>
      <c r="V45" s="35" t="s">
        <v>66</v>
      </c>
      <c r="W45" s="379">
        <v>0</v>
      </c>
      <c r="X45" s="380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02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403"/>
      <c r="O46" s="393" t="s">
        <v>70</v>
      </c>
      <c r="P46" s="394"/>
      <c r="Q46" s="394"/>
      <c r="R46" s="394"/>
      <c r="S46" s="394"/>
      <c r="T46" s="394"/>
      <c r="U46" s="395"/>
      <c r="V46" s="37" t="s">
        <v>71</v>
      </c>
      <c r="W46" s="381">
        <f>IFERROR(W45/H45,"0")</f>
        <v>0</v>
      </c>
      <c r="X46" s="381">
        <f>IFERROR(X45/H45,"0")</f>
        <v>0</v>
      </c>
      <c r="Y46" s="381">
        <f>IFERROR(IF(Y45="",0,Y45),"0")</f>
        <v>0</v>
      </c>
      <c r="Z46" s="382"/>
      <c r="AA46" s="382"/>
    </row>
    <row r="47" spans="1:67" hidden="1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403"/>
      <c r="O47" s="393" t="s">
        <v>70</v>
      </c>
      <c r="P47" s="394"/>
      <c r="Q47" s="394"/>
      <c r="R47" s="394"/>
      <c r="S47" s="394"/>
      <c r="T47" s="394"/>
      <c r="U47" s="395"/>
      <c r="V47" s="37" t="s">
        <v>66</v>
      </c>
      <c r="W47" s="381">
        <f>IFERROR(SUM(W45:W45),"0")</f>
        <v>0</v>
      </c>
      <c r="X47" s="381">
        <f>IFERROR(SUM(X45:X45),"0")</f>
        <v>0</v>
      </c>
      <c r="Y47" s="37"/>
      <c r="Z47" s="382"/>
      <c r="AA47" s="382"/>
    </row>
    <row r="48" spans="1:67" ht="27.75" hidden="1" customHeight="1" x14ac:dyDescent="0.2">
      <c r="A48" s="545" t="s">
        <v>98</v>
      </c>
      <c r="B48" s="546"/>
      <c r="C48" s="546"/>
      <c r="D48" s="546"/>
      <c r="E48" s="546"/>
      <c r="F48" s="546"/>
      <c r="G48" s="546"/>
      <c r="H48" s="546"/>
      <c r="I48" s="546"/>
      <c r="J48" s="546"/>
      <c r="K48" s="546"/>
      <c r="L48" s="546"/>
      <c r="M48" s="546"/>
      <c r="N48" s="546"/>
      <c r="O48" s="546"/>
      <c r="P48" s="546"/>
      <c r="Q48" s="546"/>
      <c r="R48" s="546"/>
      <c r="S48" s="546"/>
      <c r="T48" s="546"/>
      <c r="U48" s="546"/>
      <c r="V48" s="546"/>
      <c r="W48" s="546"/>
      <c r="X48" s="546"/>
      <c r="Y48" s="546"/>
      <c r="Z48" s="48"/>
      <c r="AA48" s="48"/>
    </row>
    <row r="49" spans="1:67" ht="16.5" hidden="1" customHeight="1" x14ac:dyDescent="0.25">
      <c r="A49" s="385" t="s">
        <v>99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74"/>
      <c r="AA49" s="374"/>
    </row>
    <row r="50" spans="1:67" ht="14.25" hidden="1" customHeight="1" x14ac:dyDescent="0.25">
      <c r="A50" s="387" t="s">
        <v>100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75"/>
      <c r="AA50" s="375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92">
        <v>4680115881440</v>
      </c>
      <c r="E51" s="390"/>
      <c r="F51" s="378">
        <v>1.35</v>
      </c>
      <c r="G51" s="32">
        <v>8</v>
      </c>
      <c r="H51" s="378">
        <v>10.8</v>
      </c>
      <c r="I51" s="378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9"/>
      <c r="Q51" s="389"/>
      <c r="R51" s="389"/>
      <c r="S51" s="390"/>
      <c r="T51" s="34"/>
      <c r="U51" s="34"/>
      <c r="V51" s="35" t="s">
        <v>66</v>
      </c>
      <c r="W51" s="379">
        <v>450</v>
      </c>
      <c r="X51" s="380">
        <f>IFERROR(IF(W51="",0,CEILING((W51/$H51),1)*$H51),"")</f>
        <v>453.6</v>
      </c>
      <c r="Y51" s="36">
        <f>IFERROR(IF(X51=0,"",ROUNDUP(X51/H51,0)*0.02175),"")</f>
        <v>0.91349999999999998</v>
      </c>
      <c r="Z51" s="56"/>
      <c r="AA51" s="57"/>
      <c r="AE51" s="64"/>
      <c r="BB51" s="77" t="s">
        <v>1</v>
      </c>
      <c r="BL51" s="64">
        <f>IFERROR(W51*I51/H51,"0")</f>
        <v>469.99999999999994</v>
      </c>
      <c r="BM51" s="64">
        <f>IFERROR(X51*I51/H51,"0")</f>
        <v>473.76</v>
      </c>
      <c r="BN51" s="64">
        <f>IFERROR(1/J51*(W51/H51),"0")</f>
        <v>0.74404761904761896</v>
      </c>
      <c r="BO51" s="64">
        <f>IFERROR(1/J51*(X51/H51),"0")</f>
        <v>0.75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92">
        <v>4680115881433</v>
      </c>
      <c r="E52" s="390"/>
      <c r="F52" s="378">
        <v>0.45</v>
      </c>
      <c r="G52" s="32">
        <v>6</v>
      </c>
      <c r="H52" s="378">
        <v>2.7</v>
      </c>
      <c r="I52" s="378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9"/>
      <c r="Q52" s="389"/>
      <c r="R52" s="389"/>
      <c r="S52" s="390"/>
      <c r="T52" s="34"/>
      <c r="U52" s="34"/>
      <c r="V52" s="35" t="s">
        <v>66</v>
      </c>
      <c r="W52" s="379">
        <v>0</v>
      </c>
      <c r="X52" s="380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2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403"/>
      <c r="O53" s="393" t="s">
        <v>70</v>
      </c>
      <c r="P53" s="394"/>
      <c r="Q53" s="394"/>
      <c r="R53" s="394"/>
      <c r="S53" s="394"/>
      <c r="T53" s="394"/>
      <c r="U53" s="395"/>
      <c r="V53" s="37" t="s">
        <v>71</v>
      </c>
      <c r="W53" s="381">
        <f>IFERROR(W51/H51,"0")+IFERROR(W52/H52,"0")</f>
        <v>41.666666666666664</v>
      </c>
      <c r="X53" s="381">
        <f>IFERROR(X51/H51,"0")+IFERROR(X52/H52,"0")</f>
        <v>42</v>
      </c>
      <c r="Y53" s="381">
        <f>IFERROR(IF(Y51="",0,Y51),"0")+IFERROR(IF(Y52="",0,Y52),"0")</f>
        <v>0.91349999999999998</v>
      </c>
      <c r="Z53" s="382"/>
      <c r="AA53" s="382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403"/>
      <c r="O54" s="393" t="s">
        <v>70</v>
      </c>
      <c r="P54" s="394"/>
      <c r="Q54" s="394"/>
      <c r="R54" s="394"/>
      <c r="S54" s="394"/>
      <c r="T54" s="394"/>
      <c r="U54" s="395"/>
      <c r="V54" s="37" t="s">
        <v>66</v>
      </c>
      <c r="W54" s="381">
        <f>IFERROR(SUM(W51:W52),"0")</f>
        <v>450</v>
      </c>
      <c r="X54" s="381">
        <f>IFERROR(SUM(X51:X52),"0")</f>
        <v>453.6</v>
      </c>
      <c r="Y54" s="37"/>
      <c r="Z54" s="382"/>
      <c r="AA54" s="382"/>
    </row>
    <row r="55" spans="1:67" ht="16.5" hidden="1" customHeight="1" x14ac:dyDescent="0.25">
      <c r="A55" s="385" t="s">
        <v>107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74"/>
      <c r="AA55" s="374"/>
    </row>
    <row r="56" spans="1:67" ht="14.25" hidden="1" customHeight="1" x14ac:dyDescent="0.25">
      <c r="A56" s="387" t="s">
        <v>108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75"/>
      <c r="AA56" s="375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92">
        <v>4680115881426</v>
      </c>
      <c r="E57" s="390"/>
      <c r="F57" s="378">
        <v>1.35</v>
      </c>
      <c r="G57" s="32">
        <v>8</v>
      </c>
      <c r="H57" s="378">
        <v>10.8</v>
      </c>
      <c r="I57" s="378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9"/>
      <c r="Q57" s="389"/>
      <c r="R57" s="389"/>
      <c r="S57" s="390"/>
      <c r="T57" s="34"/>
      <c r="U57" s="34"/>
      <c r="V57" s="35" t="s">
        <v>66</v>
      </c>
      <c r="W57" s="379">
        <v>411</v>
      </c>
      <c r="X57" s="380">
        <f>IFERROR(IF(W57="",0,CEILING((W57/$H57),1)*$H57),"")</f>
        <v>421.20000000000005</v>
      </c>
      <c r="Y57" s="36">
        <f>IFERROR(IF(X57=0,"",ROUNDUP(X57/H57,0)*0.02175),"")</f>
        <v>0.84824999999999995</v>
      </c>
      <c r="Z57" s="56"/>
      <c r="AA57" s="57"/>
      <c r="AE57" s="64"/>
      <c r="BB57" s="79" t="s">
        <v>1</v>
      </c>
      <c r="BL57" s="64">
        <f>IFERROR(W57*I57/H57,"0")</f>
        <v>429.26666666666665</v>
      </c>
      <c r="BM57" s="64">
        <f>IFERROR(X57*I57/H57,"0")</f>
        <v>439.92</v>
      </c>
      <c r="BN57" s="64">
        <f>IFERROR(1/J57*(W57/H57),"0")</f>
        <v>0.67956349206349198</v>
      </c>
      <c r="BO57" s="64">
        <f>IFERROR(1/J57*(X57/H57),"0")</f>
        <v>0.6964285714285714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92">
        <v>4680115881426</v>
      </c>
      <c r="E58" s="390"/>
      <c r="F58" s="378">
        <v>1.35</v>
      </c>
      <c r="G58" s="32">
        <v>8</v>
      </c>
      <c r="H58" s="378">
        <v>10.8</v>
      </c>
      <c r="I58" s="378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9"/>
      <c r="Q58" s="389"/>
      <c r="R58" s="389"/>
      <c r="S58" s="390"/>
      <c r="T58" s="34"/>
      <c r="U58" s="34"/>
      <c r="V58" s="35" t="s">
        <v>66</v>
      </c>
      <c r="W58" s="379">
        <v>0</v>
      </c>
      <c r="X58" s="380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92">
        <v>4680115881419</v>
      </c>
      <c r="E59" s="390"/>
      <c r="F59" s="378">
        <v>0.45</v>
      </c>
      <c r="G59" s="32">
        <v>10</v>
      </c>
      <c r="H59" s="378">
        <v>4.5</v>
      </c>
      <c r="I59" s="378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7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9"/>
      <c r="Q59" s="389"/>
      <c r="R59" s="389"/>
      <c r="S59" s="390"/>
      <c r="T59" s="34"/>
      <c r="U59" s="34"/>
      <c r="V59" s="35" t="s">
        <v>66</v>
      </c>
      <c r="W59" s="379">
        <v>0</v>
      </c>
      <c r="X59" s="380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92">
        <v>4680115881525</v>
      </c>
      <c r="E60" s="390"/>
      <c r="F60" s="378">
        <v>0.4</v>
      </c>
      <c r="G60" s="32">
        <v>10</v>
      </c>
      <c r="H60" s="378">
        <v>4</v>
      </c>
      <c r="I60" s="378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60" t="s">
        <v>117</v>
      </c>
      <c r="P60" s="389"/>
      <c r="Q60" s="389"/>
      <c r="R60" s="389"/>
      <c r="S60" s="390"/>
      <c r="T60" s="34"/>
      <c r="U60" s="34"/>
      <c r="V60" s="35" t="s">
        <v>66</v>
      </c>
      <c r="W60" s="379">
        <v>68</v>
      </c>
      <c r="X60" s="380">
        <f>IFERROR(IF(W60="",0,CEILING((W60/$H60),1)*$H60),"")</f>
        <v>68</v>
      </c>
      <c r="Y60" s="36">
        <f>IFERROR(IF(X60=0,"",ROUNDUP(X60/H60,0)*0.00937),"")</f>
        <v>0.15928999999999999</v>
      </c>
      <c r="Z60" s="56"/>
      <c r="AA60" s="57"/>
      <c r="AE60" s="64"/>
      <c r="BB60" s="82" t="s">
        <v>1</v>
      </c>
      <c r="BL60" s="64">
        <f>IFERROR(W60*I60/H60,"0")</f>
        <v>72.08</v>
      </c>
      <c r="BM60" s="64">
        <f>IFERROR(X60*I60/H60,"0")</f>
        <v>72.08</v>
      </c>
      <c r="BN60" s="64">
        <f>IFERROR(1/J60*(W60/H60),"0")</f>
        <v>0.14166666666666666</v>
      </c>
      <c r="BO60" s="64">
        <f>IFERROR(1/J60*(X60/H60),"0")</f>
        <v>0.14166666666666666</v>
      </c>
    </row>
    <row r="61" spans="1:67" x14ac:dyDescent="0.2">
      <c r="A61" s="402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403"/>
      <c r="O61" s="393" t="s">
        <v>70</v>
      </c>
      <c r="P61" s="394"/>
      <c r="Q61" s="394"/>
      <c r="R61" s="394"/>
      <c r="S61" s="394"/>
      <c r="T61" s="394"/>
      <c r="U61" s="395"/>
      <c r="V61" s="37" t="s">
        <v>71</v>
      </c>
      <c r="W61" s="381">
        <f>IFERROR(W57/H57,"0")+IFERROR(W58/H58,"0")+IFERROR(W59/H59,"0")+IFERROR(W60/H60,"0")</f>
        <v>55.05555555555555</v>
      </c>
      <c r="X61" s="381">
        <f>IFERROR(X57/H57,"0")+IFERROR(X58/H58,"0")+IFERROR(X59/H59,"0")+IFERROR(X60/H60,"0")</f>
        <v>56</v>
      </c>
      <c r="Y61" s="381">
        <f>IFERROR(IF(Y57="",0,Y57),"0")+IFERROR(IF(Y58="",0,Y58),"0")+IFERROR(IF(Y59="",0,Y59),"0")+IFERROR(IF(Y60="",0,Y60),"0")</f>
        <v>1.0075399999999999</v>
      </c>
      <c r="Z61" s="382"/>
      <c r="AA61" s="382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403"/>
      <c r="O62" s="393" t="s">
        <v>70</v>
      </c>
      <c r="P62" s="394"/>
      <c r="Q62" s="394"/>
      <c r="R62" s="394"/>
      <c r="S62" s="394"/>
      <c r="T62" s="394"/>
      <c r="U62" s="395"/>
      <c r="V62" s="37" t="s">
        <v>66</v>
      </c>
      <c r="W62" s="381">
        <f>IFERROR(SUM(W57:W60),"0")</f>
        <v>479</v>
      </c>
      <c r="X62" s="381">
        <f>IFERROR(SUM(X57:X60),"0")</f>
        <v>489.20000000000005</v>
      </c>
      <c r="Y62" s="37"/>
      <c r="Z62" s="382"/>
      <c r="AA62" s="382"/>
    </row>
    <row r="63" spans="1:67" ht="16.5" hidden="1" customHeight="1" x14ac:dyDescent="0.25">
      <c r="A63" s="385" t="s">
        <v>98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74"/>
      <c r="AA63" s="374"/>
    </row>
    <row r="64" spans="1:67" ht="14.25" hidden="1" customHeight="1" x14ac:dyDescent="0.25">
      <c r="A64" s="387" t="s">
        <v>108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75"/>
      <c r="AA64" s="375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92">
        <v>4607091382945</v>
      </c>
      <c r="E65" s="390"/>
      <c r="F65" s="378">
        <v>1.4</v>
      </c>
      <c r="G65" s="32">
        <v>8</v>
      </c>
      <c r="H65" s="378">
        <v>11.2</v>
      </c>
      <c r="I65" s="378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9"/>
      <c r="Q65" s="389"/>
      <c r="R65" s="389"/>
      <c r="S65" s="390"/>
      <c r="T65" s="34"/>
      <c r="U65" s="34"/>
      <c r="V65" s="35" t="s">
        <v>66</v>
      </c>
      <c r="W65" s="379">
        <v>0</v>
      </c>
      <c r="X65" s="380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4301011380</v>
      </c>
      <c r="D66" s="392">
        <v>4607091385670</v>
      </c>
      <c r="E66" s="390"/>
      <c r="F66" s="378">
        <v>1.35</v>
      </c>
      <c r="G66" s="32">
        <v>8</v>
      </c>
      <c r="H66" s="378">
        <v>10.8</v>
      </c>
      <c r="I66" s="378">
        <v>11.28</v>
      </c>
      <c r="J66" s="32">
        <v>56</v>
      </c>
      <c r="K66" s="32" t="s">
        <v>103</v>
      </c>
      <c r="L66" s="33" t="s">
        <v>104</v>
      </c>
      <c r="M66" s="33"/>
      <c r="N66" s="32">
        <v>50</v>
      </c>
      <c r="O66" s="5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9"/>
      <c r="Q66" s="389"/>
      <c r="R66" s="389"/>
      <c r="S66" s="390"/>
      <c r="T66" s="34"/>
      <c r="U66" s="34"/>
      <c r="V66" s="35" t="s">
        <v>66</v>
      </c>
      <c r="W66" s="379">
        <v>0</v>
      </c>
      <c r="X66" s="380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122</v>
      </c>
      <c r="C67" s="31">
        <v>4301011540</v>
      </c>
      <c r="D67" s="392">
        <v>4607091385670</v>
      </c>
      <c r="E67" s="390"/>
      <c r="F67" s="378">
        <v>1.4</v>
      </c>
      <c r="G67" s="32">
        <v>8</v>
      </c>
      <c r="H67" s="378">
        <v>11.2</v>
      </c>
      <c r="I67" s="378">
        <v>11.68</v>
      </c>
      <c r="J67" s="32">
        <v>56</v>
      </c>
      <c r="K67" s="32" t="s">
        <v>103</v>
      </c>
      <c r="L67" s="33" t="s">
        <v>123</v>
      </c>
      <c r="M67" s="33"/>
      <c r="N67" s="32">
        <v>50</v>
      </c>
      <c r="O67" s="6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9"/>
      <c r="Q67" s="389"/>
      <c r="R67" s="389"/>
      <c r="S67" s="390"/>
      <c r="T67" s="34"/>
      <c r="U67" s="34"/>
      <c r="V67" s="35" t="s">
        <v>66</v>
      </c>
      <c r="W67" s="379">
        <v>239</v>
      </c>
      <c r="X67" s="380">
        <f t="shared" si="6"/>
        <v>246.39999999999998</v>
      </c>
      <c r="Y67" s="36">
        <f t="shared" si="7"/>
        <v>0.47849999999999998</v>
      </c>
      <c r="Z67" s="56"/>
      <c r="AA67" s="57"/>
      <c r="AE67" s="64"/>
      <c r="BB67" s="85" t="s">
        <v>1</v>
      </c>
      <c r="BL67" s="64">
        <f t="shared" si="8"/>
        <v>249.24285714285716</v>
      </c>
      <c r="BM67" s="64">
        <f t="shared" si="9"/>
        <v>256.95999999999998</v>
      </c>
      <c r="BN67" s="64">
        <f t="shared" si="10"/>
        <v>0.38105867346938777</v>
      </c>
      <c r="BO67" s="64">
        <f t="shared" si="11"/>
        <v>0.39285714285714285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92">
        <v>4680115883956</v>
      </c>
      <c r="E68" s="390"/>
      <c r="F68" s="378">
        <v>1.4</v>
      </c>
      <c r="G68" s="32">
        <v>8</v>
      </c>
      <c r="H68" s="378">
        <v>11.2</v>
      </c>
      <c r="I68" s="378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9"/>
      <c r="Q68" s="389"/>
      <c r="R68" s="389"/>
      <c r="S68" s="390"/>
      <c r="T68" s="34"/>
      <c r="U68" s="34"/>
      <c r="V68" s="35" t="s">
        <v>66</v>
      </c>
      <c r="W68" s="379">
        <v>384</v>
      </c>
      <c r="X68" s="380">
        <f t="shared" si="6"/>
        <v>392</v>
      </c>
      <c r="Y68" s="36">
        <f t="shared" si="7"/>
        <v>0.76124999999999998</v>
      </c>
      <c r="Z68" s="56"/>
      <c r="AA68" s="57"/>
      <c r="AE68" s="64"/>
      <c r="BB68" s="86" t="s">
        <v>1</v>
      </c>
      <c r="BL68" s="64">
        <f t="shared" si="8"/>
        <v>400.45714285714286</v>
      </c>
      <c r="BM68" s="64">
        <f t="shared" si="9"/>
        <v>408.79999999999995</v>
      </c>
      <c r="BN68" s="64">
        <f t="shared" si="10"/>
        <v>0.61224489795918358</v>
      </c>
      <c r="BO68" s="64">
        <f t="shared" si="11"/>
        <v>0.625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92">
        <v>4680115881327</v>
      </c>
      <c r="E69" s="390"/>
      <c r="F69" s="378">
        <v>1.35</v>
      </c>
      <c r="G69" s="32">
        <v>8</v>
      </c>
      <c r="H69" s="378">
        <v>10.8</v>
      </c>
      <c r="I69" s="378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9"/>
      <c r="Q69" s="389"/>
      <c r="R69" s="389"/>
      <c r="S69" s="390"/>
      <c r="T69" s="34"/>
      <c r="U69" s="34"/>
      <c r="V69" s="35" t="s">
        <v>66</v>
      </c>
      <c r="W69" s="379">
        <v>402</v>
      </c>
      <c r="X69" s="380">
        <f t="shared" si="6"/>
        <v>410.40000000000003</v>
      </c>
      <c r="Y69" s="36">
        <f t="shared" si="7"/>
        <v>0.8264999999999999</v>
      </c>
      <c r="Z69" s="56"/>
      <c r="AA69" s="57"/>
      <c r="AE69" s="64"/>
      <c r="BB69" s="87" t="s">
        <v>1</v>
      </c>
      <c r="BL69" s="64">
        <f t="shared" si="8"/>
        <v>419.86666666666662</v>
      </c>
      <c r="BM69" s="64">
        <f t="shared" si="9"/>
        <v>428.64</v>
      </c>
      <c r="BN69" s="64">
        <f t="shared" si="10"/>
        <v>0.66468253968253965</v>
      </c>
      <c r="BO69" s="64">
        <f t="shared" si="11"/>
        <v>0.67857142857142849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92">
        <v>4680115882133</v>
      </c>
      <c r="E70" s="390"/>
      <c r="F70" s="378">
        <v>1.35</v>
      </c>
      <c r="G70" s="32">
        <v>8</v>
      </c>
      <c r="H70" s="378">
        <v>10.8</v>
      </c>
      <c r="I70" s="378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69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9"/>
      <c r="Q70" s="389"/>
      <c r="R70" s="389"/>
      <c r="S70" s="390"/>
      <c r="T70" s="34"/>
      <c r="U70" s="34"/>
      <c r="V70" s="35" t="s">
        <v>66</v>
      </c>
      <c r="W70" s="379">
        <v>0</v>
      </c>
      <c r="X70" s="380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92">
        <v>4680115882133</v>
      </c>
      <c r="E71" s="390"/>
      <c r="F71" s="378">
        <v>1.4</v>
      </c>
      <c r="G71" s="32">
        <v>8</v>
      </c>
      <c r="H71" s="378">
        <v>11.2</v>
      </c>
      <c r="I71" s="378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1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9"/>
      <c r="Q71" s="389"/>
      <c r="R71" s="389"/>
      <c r="S71" s="390"/>
      <c r="T71" s="34"/>
      <c r="U71" s="34"/>
      <c r="V71" s="35" t="s">
        <v>66</v>
      </c>
      <c r="W71" s="379">
        <v>304</v>
      </c>
      <c r="X71" s="380">
        <f t="shared" si="6"/>
        <v>313.59999999999997</v>
      </c>
      <c r="Y71" s="36">
        <f t="shared" si="7"/>
        <v>0.60899999999999999</v>
      </c>
      <c r="Z71" s="56"/>
      <c r="AA71" s="57"/>
      <c r="AE71" s="64"/>
      <c r="BB71" s="89" t="s">
        <v>1</v>
      </c>
      <c r="BL71" s="64">
        <f t="shared" si="8"/>
        <v>317.02857142857141</v>
      </c>
      <c r="BM71" s="64">
        <f t="shared" si="9"/>
        <v>327.03999999999996</v>
      </c>
      <c r="BN71" s="64">
        <f t="shared" si="10"/>
        <v>0.48469387755102045</v>
      </c>
      <c r="BO71" s="64">
        <f t="shared" si="11"/>
        <v>0.5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92">
        <v>4607091382952</v>
      </c>
      <c r="E72" s="390"/>
      <c r="F72" s="378">
        <v>0.5</v>
      </c>
      <c r="G72" s="32">
        <v>6</v>
      </c>
      <c r="H72" s="378">
        <v>3</v>
      </c>
      <c r="I72" s="378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9"/>
      <c r="Q72" s="389"/>
      <c r="R72" s="389"/>
      <c r="S72" s="390"/>
      <c r="T72" s="34"/>
      <c r="U72" s="34"/>
      <c r="V72" s="35" t="s">
        <v>66</v>
      </c>
      <c r="W72" s="379">
        <v>0</v>
      </c>
      <c r="X72" s="380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4301011382</v>
      </c>
      <c r="D73" s="392">
        <v>4607091385687</v>
      </c>
      <c r="E73" s="390"/>
      <c r="F73" s="378">
        <v>0.4</v>
      </c>
      <c r="G73" s="32">
        <v>10</v>
      </c>
      <c r="H73" s="378">
        <v>4</v>
      </c>
      <c r="I73" s="378">
        <v>4.24</v>
      </c>
      <c r="J73" s="32">
        <v>120</v>
      </c>
      <c r="K73" s="32" t="s">
        <v>64</v>
      </c>
      <c r="L73" s="33" t="s">
        <v>123</v>
      </c>
      <c r="M73" s="33"/>
      <c r="N73" s="32">
        <v>50</v>
      </c>
      <c r="O73" s="5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9"/>
      <c r="Q73" s="389"/>
      <c r="R73" s="389"/>
      <c r="S73" s="390"/>
      <c r="T73" s="34"/>
      <c r="U73" s="34"/>
      <c r="V73" s="35" t="s">
        <v>66</v>
      </c>
      <c r="W73" s="379">
        <v>0</v>
      </c>
      <c r="X73" s="380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4301011565</v>
      </c>
      <c r="D74" s="392">
        <v>4680115882539</v>
      </c>
      <c r="E74" s="390"/>
      <c r="F74" s="378">
        <v>0.37</v>
      </c>
      <c r="G74" s="32">
        <v>10</v>
      </c>
      <c r="H74" s="378">
        <v>3.7</v>
      </c>
      <c r="I74" s="378">
        <v>3.94</v>
      </c>
      <c r="J74" s="32">
        <v>120</v>
      </c>
      <c r="K74" s="32" t="s">
        <v>64</v>
      </c>
      <c r="L74" s="33" t="s">
        <v>123</v>
      </c>
      <c r="M74" s="33"/>
      <c r="N74" s="32">
        <v>50</v>
      </c>
      <c r="O74" s="6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9"/>
      <c r="Q74" s="389"/>
      <c r="R74" s="389"/>
      <c r="S74" s="390"/>
      <c r="T74" s="34"/>
      <c r="U74" s="34"/>
      <c r="V74" s="35" t="s">
        <v>66</v>
      </c>
      <c r="W74" s="379">
        <v>53</v>
      </c>
      <c r="X74" s="380">
        <f t="shared" si="6"/>
        <v>55.5</v>
      </c>
      <c r="Y74" s="36">
        <f t="shared" si="12"/>
        <v>0.14055000000000001</v>
      </c>
      <c r="Z74" s="56"/>
      <c r="AA74" s="57"/>
      <c r="AE74" s="64"/>
      <c r="BB74" s="92" t="s">
        <v>1</v>
      </c>
      <c r="BL74" s="64">
        <f t="shared" si="8"/>
        <v>56.437837837837833</v>
      </c>
      <c r="BM74" s="64">
        <f t="shared" si="9"/>
        <v>59.099999999999994</v>
      </c>
      <c r="BN74" s="64">
        <f t="shared" si="10"/>
        <v>0.11936936936936936</v>
      </c>
      <c r="BO74" s="64">
        <f t="shared" si="11"/>
        <v>0.125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92">
        <v>4607091384604</v>
      </c>
      <c r="E75" s="390"/>
      <c r="F75" s="378">
        <v>0.4</v>
      </c>
      <c r="G75" s="32">
        <v>10</v>
      </c>
      <c r="H75" s="378">
        <v>4</v>
      </c>
      <c r="I75" s="378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9"/>
      <c r="Q75" s="389"/>
      <c r="R75" s="389"/>
      <c r="S75" s="390"/>
      <c r="T75" s="34"/>
      <c r="U75" s="34"/>
      <c r="V75" s="35" t="s">
        <v>66</v>
      </c>
      <c r="W75" s="379">
        <v>0</v>
      </c>
      <c r="X75" s="380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92">
        <v>4680115880283</v>
      </c>
      <c r="E76" s="390"/>
      <c r="F76" s="378">
        <v>0.6</v>
      </c>
      <c r="G76" s="32">
        <v>8</v>
      </c>
      <c r="H76" s="378">
        <v>4.8</v>
      </c>
      <c r="I76" s="378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9"/>
      <c r="Q76" s="389"/>
      <c r="R76" s="389"/>
      <c r="S76" s="390"/>
      <c r="T76" s="34"/>
      <c r="U76" s="34"/>
      <c r="V76" s="35" t="s">
        <v>66</v>
      </c>
      <c r="W76" s="379">
        <v>0</v>
      </c>
      <c r="X76" s="380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92">
        <v>4680115883949</v>
      </c>
      <c r="E77" s="390"/>
      <c r="F77" s="378">
        <v>0.37</v>
      </c>
      <c r="G77" s="32">
        <v>10</v>
      </c>
      <c r="H77" s="378">
        <v>3.7</v>
      </c>
      <c r="I77" s="378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9"/>
      <c r="Q77" s="389"/>
      <c r="R77" s="389"/>
      <c r="S77" s="390"/>
      <c r="T77" s="34"/>
      <c r="U77" s="34"/>
      <c r="V77" s="35" t="s">
        <v>66</v>
      </c>
      <c r="W77" s="379">
        <v>0</v>
      </c>
      <c r="X77" s="380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144</v>
      </c>
      <c r="B78" s="54" t="s">
        <v>145</v>
      </c>
      <c r="C78" s="31">
        <v>4301011443</v>
      </c>
      <c r="D78" s="392">
        <v>4680115881303</v>
      </c>
      <c r="E78" s="390"/>
      <c r="F78" s="378">
        <v>0.45</v>
      </c>
      <c r="G78" s="32">
        <v>10</v>
      </c>
      <c r="H78" s="378">
        <v>4.5</v>
      </c>
      <c r="I78" s="378">
        <v>4.71</v>
      </c>
      <c r="J78" s="32">
        <v>120</v>
      </c>
      <c r="K78" s="32" t="s">
        <v>64</v>
      </c>
      <c r="L78" s="33" t="s">
        <v>128</v>
      </c>
      <c r="M78" s="33"/>
      <c r="N78" s="32">
        <v>50</v>
      </c>
      <c r="O78" s="4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89"/>
      <c r="Q78" s="389"/>
      <c r="R78" s="389"/>
      <c r="S78" s="390"/>
      <c r="T78" s="34"/>
      <c r="U78" s="34"/>
      <c r="V78" s="35" t="s">
        <v>66</v>
      </c>
      <c r="W78" s="379">
        <v>131</v>
      </c>
      <c r="X78" s="380">
        <f t="shared" si="6"/>
        <v>135</v>
      </c>
      <c r="Y78" s="36">
        <f t="shared" si="12"/>
        <v>0.28110000000000002</v>
      </c>
      <c r="Z78" s="56"/>
      <c r="AA78" s="57"/>
      <c r="AE78" s="64"/>
      <c r="BB78" s="96" t="s">
        <v>1</v>
      </c>
      <c r="BL78" s="64">
        <f t="shared" si="8"/>
        <v>137.11333333333334</v>
      </c>
      <c r="BM78" s="64">
        <f t="shared" si="9"/>
        <v>141.30000000000001</v>
      </c>
      <c r="BN78" s="64">
        <f t="shared" si="10"/>
        <v>0.24259259259259258</v>
      </c>
      <c r="BO78" s="64">
        <f t="shared" si="11"/>
        <v>0.25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4301011562</v>
      </c>
      <c r="D79" s="392">
        <v>4680115882577</v>
      </c>
      <c r="E79" s="390"/>
      <c r="F79" s="378">
        <v>0.4</v>
      </c>
      <c r="G79" s="32">
        <v>8</v>
      </c>
      <c r="H79" s="378">
        <v>3.2</v>
      </c>
      <c r="I79" s="378">
        <v>3.4</v>
      </c>
      <c r="J79" s="32">
        <v>156</v>
      </c>
      <c r="K79" s="32" t="s">
        <v>64</v>
      </c>
      <c r="L79" s="33" t="s">
        <v>89</v>
      </c>
      <c r="M79" s="33"/>
      <c r="N79" s="32">
        <v>90</v>
      </c>
      <c r="O79" s="46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89"/>
      <c r="Q79" s="389"/>
      <c r="R79" s="389"/>
      <c r="S79" s="390"/>
      <c r="T79" s="34"/>
      <c r="U79" s="34"/>
      <c r="V79" s="35" t="s">
        <v>66</v>
      </c>
      <c r="W79" s="379">
        <v>0</v>
      </c>
      <c r="X79" s="380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146</v>
      </c>
      <c r="B80" s="54" t="s">
        <v>148</v>
      </c>
      <c r="C80" s="31">
        <v>4301011564</v>
      </c>
      <c r="D80" s="392">
        <v>4680115882577</v>
      </c>
      <c r="E80" s="390"/>
      <c r="F80" s="378">
        <v>0.4</v>
      </c>
      <c r="G80" s="32">
        <v>8</v>
      </c>
      <c r="H80" s="378">
        <v>3.2</v>
      </c>
      <c r="I80" s="378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5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89"/>
      <c r="Q80" s="389"/>
      <c r="R80" s="389"/>
      <c r="S80" s="390"/>
      <c r="T80" s="34"/>
      <c r="U80" s="34"/>
      <c r="V80" s="35" t="s">
        <v>66</v>
      </c>
      <c r="W80" s="379">
        <v>0</v>
      </c>
      <c r="X80" s="380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149</v>
      </c>
      <c r="B81" s="54" t="s">
        <v>150</v>
      </c>
      <c r="C81" s="31">
        <v>4301011432</v>
      </c>
      <c r="D81" s="392">
        <v>4680115882720</v>
      </c>
      <c r="E81" s="390"/>
      <c r="F81" s="378">
        <v>0.45</v>
      </c>
      <c r="G81" s="32">
        <v>10</v>
      </c>
      <c r="H81" s="378">
        <v>4.5</v>
      </c>
      <c r="I81" s="378">
        <v>4.74</v>
      </c>
      <c r="J81" s="32">
        <v>120</v>
      </c>
      <c r="K81" s="32" t="s">
        <v>64</v>
      </c>
      <c r="L81" s="33" t="s">
        <v>104</v>
      </c>
      <c r="M81" s="33"/>
      <c r="N81" s="32">
        <v>90</v>
      </c>
      <c r="O81" s="46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89"/>
      <c r="Q81" s="389"/>
      <c r="R81" s="389"/>
      <c r="S81" s="390"/>
      <c r="T81" s="34"/>
      <c r="U81" s="34"/>
      <c r="V81" s="35" t="s">
        <v>66</v>
      </c>
      <c r="W81" s="379">
        <v>0</v>
      </c>
      <c r="X81" s="380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4301011417</v>
      </c>
      <c r="D82" s="392">
        <v>4680115880269</v>
      </c>
      <c r="E82" s="390"/>
      <c r="F82" s="378">
        <v>0.375</v>
      </c>
      <c r="G82" s="32">
        <v>10</v>
      </c>
      <c r="H82" s="378">
        <v>3.75</v>
      </c>
      <c r="I82" s="378">
        <v>3.99</v>
      </c>
      <c r="J82" s="32">
        <v>120</v>
      </c>
      <c r="K82" s="32" t="s">
        <v>64</v>
      </c>
      <c r="L82" s="33" t="s">
        <v>123</v>
      </c>
      <c r="M82" s="33"/>
      <c r="N82" s="32">
        <v>50</v>
      </c>
      <c r="O82" s="6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89"/>
      <c r="Q82" s="389"/>
      <c r="R82" s="389"/>
      <c r="S82" s="390"/>
      <c r="T82" s="34"/>
      <c r="U82" s="34"/>
      <c r="V82" s="35" t="s">
        <v>66</v>
      </c>
      <c r="W82" s="379">
        <v>0</v>
      </c>
      <c r="X82" s="380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153</v>
      </c>
      <c r="B83" s="54" t="s">
        <v>154</v>
      </c>
      <c r="C83" s="31">
        <v>4301011415</v>
      </c>
      <c r="D83" s="392">
        <v>4680115880429</v>
      </c>
      <c r="E83" s="390"/>
      <c r="F83" s="378">
        <v>0.45</v>
      </c>
      <c r="G83" s="32">
        <v>10</v>
      </c>
      <c r="H83" s="378">
        <v>4.5</v>
      </c>
      <c r="I83" s="378">
        <v>4.74</v>
      </c>
      <c r="J83" s="32">
        <v>120</v>
      </c>
      <c r="K83" s="32" t="s">
        <v>64</v>
      </c>
      <c r="L83" s="33" t="s">
        <v>123</v>
      </c>
      <c r="M83" s="33"/>
      <c r="N83" s="32">
        <v>50</v>
      </c>
      <c r="O83" s="7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89"/>
      <c r="Q83" s="389"/>
      <c r="R83" s="389"/>
      <c r="S83" s="390"/>
      <c r="T83" s="34"/>
      <c r="U83" s="34"/>
      <c r="V83" s="35" t="s">
        <v>66</v>
      </c>
      <c r="W83" s="379">
        <v>238</v>
      </c>
      <c r="X83" s="380">
        <f t="shared" si="6"/>
        <v>238.5</v>
      </c>
      <c r="Y83" s="36">
        <f>IFERROR(IF(X83=0,"",ROUNDUP(X83/H83,0)*0.00937),"")</f>
        <v>0.49661</v>
      </c>
      <c r="Z83" s="56"/>
      <c r="AA83" s="57"/>
      <c r="AE83" s="64"/>
      <c r="BB83" s="101" t="s">
        <v>1</v>
      </c>
      <c r="BL83" s="64">
        <f t="shared" si="8"/>
        <v>250.69333333333336</v>
      </c>
      <c r="BM83" s="64">
        <f t="shared" si="9"/>
        <v>251.22</v>
      </c>
      <c r="BN83" s="64">
        <f t="shared" si="10"/>
        <v>0.44074074074074071</v>
      </c>
      <c r="BO83" s="64">
        <f t="shared" si="11"/>
        <v>0.44166666666666665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4301011462</v>
      </c>
      <c r="D84" s="392">
        <v>4680115881457</v>
      </c>
      <c r="E84" s="390"/>
      <c r="F84" s="378">
        <v>0.75</v>
      </c>
      <c r="G84" s="32">
        <v>6</v>
      </c>
      <c r="H84" s="378">
        <v>4.5</v>
      </c>
      <c r="I84" s="378">
        <v>4.74</v>
      </c>
      <c r="J84" s="32">
        <v>120</v>
      </c>
      <c r="K84" s="32" t="s">
        <v>64</v>
      </c>
      <c r="L84" s="33" t="s">
        <v>123</v>
      </c>
      <c r="M84" s="33"/>
      <c r="N84" s="32">
        <v>50</v>
      </c>
      <c r="O84" s="4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89"/>
      <c r="Q84" s="389"/>
      <c r="R84" s="389"/>
      <c r="S84" s="390"/>
      <c r="T84" s="34"/>
      <c r="U84" s="34"/>
      <c r="V84" s="35" t="s">
        <v>66</v>
      </c>
      <c r="W84" s="379">
        <v>0</v>
      </c>
      <c r="X84" s="380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402"/>
      <c r="B85" s="386"/>
      <c r="C85" s="386"/>
      <c r="D85" s="386"/>
      <c r="E85" s="386"/>
      <c r="F85" s="386"/>
      <c r="G85" s="386"/>
      <c r="H85" s="386"/>
      <c r="I85" s="386"/>
      <c r="J85" s="386"/>
      <c r="K85" s="386"/>
      <c r="L85" s="386"/>
      <c r="M85" s="386"/>
      <c r="N85" s="403"/>
      <c r="O85" s="393" t="s">
        <v>70</v>
      </c>
      <c r="P85" s="394"/>
      <c r="Q85" s="394"/>
      <c r="R85" s="394"/>
      <c r="S85" s="394"/>
      <c r="T85" s="394"/>
      <c r="U85" s="395"/>
      <c r="V85" s="37" t="s">
        <v>71</v>
      </c>
      <c r="W85" s="38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216.31440368940369</v>
      </c>
      <c r="X85" s="381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221</v>
      </c>
      <c r="Y85" s="381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3.5935099999999998</v>
      </c>
      <c r="Z85" s="382"/>
      <c r="AA85" s="382"/>
    </row>
    <row r="86" spans="1:67" x14ac:dyDescent="0.2">
      <c r="A86" s="38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403"/>
      <c r="O86" s="393" t="s">
        <v>70</v>
      </c>
      <c r="P86" s="394"/>
      <c r="Q86" s="394"/>
      <c r="R86" s="394"/>
      <c r="S86" s="394"/>
      <c r="T86" s="394"/>
      <c r="U86" s="395"/>
      <c r="V86" s="37" t="s">
        <v>66</v>
      </c>
      <c r="W86" s="381">
        <f>IFERROR(SUM(W65:W84),"0")</f>
        <v>1751</v>
      </c>
      <c r="X86" s="381">
        <f>IFERROR(SUM(X65:X84),"0")</f>
        <v>1791.3999999999999</v>
      </c>
      <c r="Y86" s="37"/>
      <c r="Z86" s="382"/>
      <c r="AA86" s="382"/>
    </row>
    <row r="87" spans="1:67" ht="14.25" hidden="1" customHeight="1" x14ac:dyDescent="0.25">
      <c r="A87" s="387" t="s">
        <v>100</v>
      </c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6"/>
      <c r="O87" s="386"/>
      <c r="P87" s="386"/>
      <c r="Q87" s="386"/>
      <c r="R87" s="386"/>
      <c r="S87" s="386"/>
      <c r="T87" s="386"/>
      <c r="U87" s="386"/>
      <c r="V87" s="386"/>
      <c r="W87" s="386"/>
      <c r="X87" s="386"/>
      <c r="Y87" s="386"/>
      <c r="Z87" s="375"/>
      <c r="AA87" s="375"/>
    </row>
    <row r="88" spans="1:67" ht="16.5" customHeight="1" x14ac:dyDescent="0.25">
      <c r="A88" s="54" t="s">
        <v>157</v>
      </c>
      <c r="B88" s="54" t="s">
        <v>158</v>
      </c>
      <c r="C88" s="31">
        <v>4301020235</v>
      </c>
      <c r="D88" s="392">
        <v>4680115881488</v>
      </c>
      <c r="E88" s="390"/>
      <c r="F88" s="378">
        <v>1.35</v>
      </c>
      <c r="G88" s="32">
        <v>8</v>
      </c>
      <c r="H88" s="378">
        <v>10.8</v>
      </c>
      <c r="I88" s="378">
        <v>11.28</v>
      </c>
      <c r="J88" s="32">
        <v>48</v>
      </c>
      <c r="K88" s="32" t="s">
        <v>103</v>
      </c>
      <c r="L88" s="33" t="s">
        <v>104</v>
      </c>
      <c r="M88" s="33"/>
      <c r="N88" s="32">
        <v>50</v>
      </c>
      <c r="O88" s="6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89"/>
      <c r="Q88" s="389"/>
      <c r="R88" s="389"/>
      <c r="S88" s="390"/>
      <c r="T88" s="34"/>
      <c r="U88" s="34"/>
      <c r="V88" s="35" t="s">
        <v>66</v>
      </c>
      <c r="W88" s="379">
        <v>16</v>
      </c>
      <c r="X88" s="380">
        <f>IFERROR(IF(W88="",0,CEILING((W88/$H88),1)*$H88),"")</f>
        <v>21.6</v>
      </c>
      <c r="Y88" s="36">
        <f>IFERROR(IF(X88=0,"",ROUNDUP(X88/H88,0)*0.02175),"")</f>
        <v>4.3499999999999997E-2</v>
      </c>
      <c r="Z88" s="56"/>
      <c r="AA88" s="57"/>
      <c r="AE88" s="64"/>
      <c r="BB88" s="103" t="s">
        <v>1</v>
      </c>
      <c r="BL88" s="64">
        <f>IFERROR(W88*I88/H88,"0")</f>
        <v>16.711111111111109</v>
      </c>
      <c r="BM88" s="64">
        <f>IFERROR(X88*I88/H88,"0")</f>
        <v>22.56</v>
      </c>
      <c r="BN88" s="64">
        <f>IFERROR(1/J88*(W88/H88),"0")</f>
        <v>3.0864197530864196E-2</v>
      </c>
      <c r="BO88" s="64">
        <f>IFERROR(1/J88*(X88/H88),"0")</f>
        <v>4.1666666666666664E-2</v>
      </c>
    </row>
    <row r="89" spans="1:67" ht="27" hidden="1" customHeight="1" x14ac:dyDescent="0.25">
      <c r="A89" s="54" t="s">
        <v>159</v>
      </c>
      <c r="B89" s="54" t="s">
        <v>160</v>
      </c>
      <c r="C89" s="31">
        <v>4301020228</v>
      </c>
      <c r="D89" s="392">
        <v>4680115882751</v>
      </c>
      <c r="E89" s="390"/>
      <c r="F89" s="378">
        <v>0.45</v>
      </c>
      <c r="G89" s="32">
        <v>10</v>
      </c>
      <c r="H89" s="378">
        <v>4.5</v>
      </c>
      <c r="I89" s="378">
        <v>4.74</v>
      </c>
      <c r="J89" s="32">
        <v>120</v>
      </c>
      <c r="K89" s="32" t="s">
        <v>64</v>
      </c>
      <c r="L89" s="33" t="s">
        <v>104</v>
      </c>
      <c r="M89" s="33"/>
      <c r="N89" s="32">
        <v>90</v>
      </c>
      <c r="O89" s="64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89"/>
      <c r="Q89" s="389"/>
      <c r="R89" s="389"/>
      <c r="S89" s="390"/>
      <c r="T89" s="34"/>
      <c r="U89" s="34"/>
      <c r="V89" s="35" t="s">
        <v>66</v>
      </c>
      <c r="W89" s="379">
        <v>0</v>
      </c>
      <c r="X89" s="380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4301020258</v>
      </c>
      <c r="D90" s="392">
        <v>4680115882775</v>
      </c>
      <c r="E90" s="390"/>
      <c r="F90" s="378">
        <v>0.3</v>
      </c>
      <c r="G90" s="32">
        <v>8</v>
      </c>
      <c r="H90" s="378">
        <v>2.4</v>
      </c>
      <c r="I90" s="378">
        <v>2.5</v>
      </c>
      <c r="J90" s="32">
        <v>234</v>
      </c>
      <c r="K90" s="32" t="s">
        <v>69</v>
      </c>
      <c r="L90" s="33" t="s">
        <v>123</v>
      </c>
      <c r="M90" s="33"/>
      <c r="N90" s="32">
        <v>50</v>
      </c>
      <c r="O90" s="65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89"/>
      <c r="Q90" s="389"/>
      <c r="R90" s="389"/>
      <c r="S90" s="390"/>
      <c r="T90" s="34"/>
      <c r="U90" s="34"/>
      <c r="V90" s="35" t="s">
        <v>66</v>
      </c>
      <c r="W90" s="379">
        <v>0</v>
      </c>
      <c r="X90" s="380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4301020217</v>
      </c>
      <c r="D91" s="392">
        <v>4680115880658</v>
      </c>
      <c r="E91" s="390"/>
      <c r="F91" s="378">
        <v>0.4</v>
      </c>
      <c r="G91" s="32">
        <v>6</v>
      </c>
      <c r="H91" s="378">
        <v>2.4</v>
      </c>
      <c r="I91" s="378">
        <v>2.6</v>
      </c>
      <c r="J91" s="32">
        <v>156</v>
      </c>
      <c r="K91" s="32" t="s">
        <v>64</v>
      </c>
      <c r="L91" s="33" t="s">
        <v>104</v>
      </c>
      <c r="M91" s="33"/>
      <c r="N91" s="32">
        <v>50</v>
      </c>
      <c r="O91" s="6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89"/>
      <c r="Q91" s="389"/>
      <c r="R91" s="389"/>
      <c r="S91" s="390"/>
      <c r="T91" s="34"/>
      <c r="U91" s="34"/>
      <c r="V91" s="35" t="s">
        <v>66</v>
      </c>
      <c r="W91" s="379">
        <v>55</v>
      </c>
      <c r="X91" s="380">
        <f>IFERROR(IF(W91="",0,CEILING((W91/$H91),1)*$H91),"")</f>
        <v>55.199999999999996</v>
      </c>
      <c r="Y91" s="36">
        <f>IFERROR(IF(X91=0,"",ROUNDUP(X91/H91,0)*0.00753),"")</f>
        <v>0.17319000000000001</v>
      </c>
      <c r="Z91" s="56"/>
      <c r="AA91" s="57"/>
      <c r="AE91" s="64"/>
      <c r="BB91" s="106" t="s">
        <v>1</v>
      </c>
      <c r="BL91" s="64">
        <f>IFERROR(W91*I91/H91,"0")</f>
        <v>59.583333333333336</v>
      </c>
      <c r="BM91" s="64">
        <f>IFERROR(X91*I91/H91,"0")</f>
        <v>59.8</v>
      </c>
      <c r="BN91" s="64">
        <f>IFERROR(1/J91*(W91/H91),"0")</f>
        <v>0.14690170940170941</v>
      </c>
      <c r="BO91" s="64">
        <f>IFERROR(1/J91*(X91/H91),"0")</f>
        <v>0.14743589743589744</v>
      </c>
    </row>
    <row r="92" spans="1:67" x14ac:dyDescent="0.2">
      <c r="A92" s="402"/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86"/>
      <c r="M92" s="386"/>
      <c r="N92" s="403"/>
      <c r="O92" s="393" t="s">
        <v>70</v>
      </c>
      <c r="P92" s="394"/>
      <c r="Q92" s="394"/>
      <c r="R92" s="394"/>
      <c r="S92" s="394"/>
      <c r="T92" s="394"/>
      <c r="U92" s="395"/>
      <c r="V92" s="37" t="s">
        <v>71</v>
      </c>
      <c r="W92" s="381">
        <f>IFERROR(W88/H88,"0")+IFERROR(W89/H89,"0")+IFERROR(W90/H90,"0")+IFERROR(W91/H91,"0")</f>
        <v>24.398148148148149</v>
      </c>
      <c r="X92" s="381">
        <f>IFERROR(X88/H88,"0")+IFERROR(X89/H89,"0")+IFERROR(X90/H90,"0")+IFERROR(X91/H91,"0")</f>
        <v>25</v>
      </c>
      <c r="Y92" s="381">
        <f>IFERROR(IF(Y88="",0,Y88),"0")+IFERROR(IF(Y89="",0,Y89),"0")+IFERROR(IF(Y90="",0,Y90),"0")+IFERROR(IF(Y91="",0,Y91),"0")</f>
        <v>0.21668999999999999</v>
      </c>
      <c r="Z92" s="382"/>
      <c r="AA92" s="382"/>
    </row>
    <row r="93" spans="1:67" x14ac:dyDescent="0.2">
      <c r="A93" s="38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403"/>
      <c r="O93" s="393" t="s">
        <v>70</v>
      </c>
      <c r="P93" s="394"/>
      <c r="Q93" s="394"/>
      <c r="R93" s="394"/>
      <c r="S93" s="394"/>
      <c r="T93" s="394"/>
      <c r="U93" s="395"/>
      <c r="V93" s="37" t="s">
        <v>66</v>
      </c>
      <c r="W93" s="381">
        <f>IFERROR(SUM(W88:W91),"0")</f>
        <v>71</v>
      </c>
      <c r="X93" s="381">
        <f>IFERROR(SUM(X88:X91),"0")</f>
        <v>76.8</v>
      </c>
      <c r="Y93" s="37"/>
      <c r="Z93" s="382"/>
      <c r="AA93" s="382"/>
    </row>
    <row r="94" spans="1:67" ht="14.25" hidden="1" customHeight="1" x14ac:dyDescent="0.25">
      <c r="A94" s="387" t="s">
        <v>61</v>
      </c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6"/>
      <c r="P94" s="386"/>
      <c r="Q94" s="386"/>
      <c r="R94" s="386"/>
      <c r="S94" s="386"/>
      <c r="T94" s="386"/>
      <c r="U94" s="386"/>
      <c r="V94" s="386"/>
      <c r="W94" s="386"/>
      <c r="X94" s="386"/>
      <c r="Y94" s="386"/>
      <c r="Z94" s="375"/>
      <c r="AA94" s="375"/>
    </row>
    <row r="95" spans="1:67" ht="16.5" hidden="1" customHeight="1" x14ac:dyDescent="0.25">
      <c r="A95" s="54" t="s">
        <v>165</v>
      </c>
      <c r="B95" s="54" t="s">
        <v>166</v>
      </c>
      <c r="C95" s="31">
        <v>4301030895</v>
      </c>
      <c r="D95" s="392">
        <v>4607091387667</v>
      </c>
      <c r="E95" s="390"/>
      <c r="F95" s="378">
        <v>0.9</v>
      </c>
      <c r="G95" s="32">
        <v>10</v>
      </c>
      <c r="H95" s="378">
        <v>9</v>
      </c>
      <c r="I95" s="378">
        <v>9.6300000000000008</v>
      </c>
      <c r="J95" s="32">
        <v>56</v>
      </c>
      <c r="K95" s="32" t="s">
        <v>103</v>
      </c>
      <c r="L95" s="33" t="s">
        <v>104</v>
      </c>
      <c r="M95" s="33"/>
      <c r="N95" s="32">
        <v>40</v>
      </c>
      <c r="O95" s="6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89"/>
      <c r="Q95" s="389"/>
      <c r="R95" s="389"/>
      <c r="S95" s="390"/>
      <c r="T95" s="34"/>
      <c r="U95" s="34"/>
      <c r="V95" s="35" t="s">
        <v>66</v>
      </c>
      <c r="W95" s="379">
        <v>0</v>
      </c>
      <c r="X95" s="380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167</v>
      </c>
      <c r="B96" s="54" t="s">
        <v>168</v>
      </c>
      <c r="C96" s="31">
        <v>4301030961</v>
      </c>
      <c r="D96" s="392">
        <v>4607091387636</v>
      </c>
      <c r="E96" s="390"/>
      <c r="F96" s="378">
        <v>0.7</v>
      </c>
      <c r="G96" s="32">
        <v>6</v>
      </c>
      <c r="H96" s="378">
        <v>4.2</v>
      </c>
      <c r="I96" s="378">
        <v>4.5</v>
      </c>
      <c r="J96" s="32">
        <v>120</v>
      </c>
      <c r="K96" s="32" t="s">
        <v>64</v>
      </c>
      <c r="L96" s="33" t="s">
        <v>65</v>
      </c>
      <c r="M96" s="33"/>
      <c r="N96" s="32">
        <v>40</v>
      </c>
      <c r="O96" s="6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89"/>
      <c r="Q96" s="389"/>
      <c r="R96" s="389"/>
      <c r="S96" s="390"/>
      <c r="T96" s="34"/>
      <c r="U96" s="34"/>
      <c r="V96" s="35" t="s">
        <v>66</v>
      </c>
      <c r="W96" s="379">
        <v>0</v>
      </c>
      <c r="X96" s="380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169</v>
      </c>
      <c r="B97" s="54" t="s">
        <v>170</v>
      </c>
      <c r="C97" s="31">
        <v>4301030963</v>
      </c>
      <c r="D97" s="392">
        <v>4607091382426</v>
      </c>
      <c r="E97" s="390"/>
      <c r="F97" s="378">
        <v>0.9</v>
      </c>
      <c r="G97" s="32">
        <v>10</v>
      </c>
      <c r="H97" s="378">
        <v>9</v>
      </c>
      <c r="I97" s="378">
        <v>9.6300000000000008</v>
      </c>
      <c r="J97" s="32">
        <v>56</v>
      </c>
      <c r="K97" s="32" t="s">
        <v>103</v>
      </c>
      <c r="L97" s="33" t="s">
        <v>65</v>
      </c>
      <c r="M97" s="33"/>
      <c r="N97" s="32">
        <v>40</v>
      </c>
      <c r="O97" s="4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89"/>
      <c r="Q97" s="389"/>
      <c r="R97" s="389"/>
      <c r="S97" s="390"/>
      <c r="T97" s="34"/>
      <c r="U97" s="34"/>
      <c r="V97" s="35" t="s">
        <v>66</v>
      </c>
      <c r="W97" s="379">
        <v>0</v>
      </c>
      <c r="X97" s="380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171</v>
      </c>
      <c r="B98" s="54" t="s">
        <v>172</v>
      </c>
      <c r="C98" s="31">
        <v>4301030962</v>
      </c>
      <c r="D98" s="392">
        <v>4607091386547</v>
      </c>
      <c r="E98" s="390"/>
      <c r="F98" s="378">
        <v>0.35</v>
      </c>
      <c r="G98" s="32">
        <v>8</v>
      </c>
      <c r="H98" s="378">
        <v>2.8</v>
      </c>
      <c r="I98" s="378">
        <v>2.94</v>
      </c>
      <c r="J98" s="32">
        <v>234</v>
      </c>
      <c r="K98" s="32" t="s">
        <v>69</v>
      </c>
      <c r="L98" s="33" t="s">
        <v>65</v>
      </c>
      <c r="M98" s="33"/>
      <c r="N98" s="32">
        <v>40</v>
      </c>
      <c r="O98" s="67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89"/>
      <c r="Q98" s="389"/>
      <c r="R98" s="389"/>
      <c r="S98" s="390"/>
      <c r="T98" s="34"/>
      <c r="U98" s="34"/>
      <c r="V98" s="35" t="s">
        <v>66</v>
      </c>
      <c r="W98" s="379">
        <v>0</v>
      </c>
      <c r="X98" s="380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4301030964</v>
      </c>
      <c r="D99" s="392">
        <v>4607091382464</v>
      </c>
      <c r="E99" s="390"/>
      <c r="F99" s="378">
        <v>0.35</v>
      </c>
      <c r="G99" s="32">
        <v>8</v>
      </c>
      <c r="H99" s="378">
        <v>2.8</v>
      </c>
      <c r="I99" s="378">
        <v>2.964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89"/>
      <c r="Q99" s="389"/>
      <c r="R99" s="389"/>
      <c r="S99" s="390"/>
      <c r="T99" s="34"/>
      <c r="U99" s="34"/>
      <c r="V99" s="35" t="s">
        <v>66</v>
      </c>
      <c r="W99" s="379">
        <v>0</v>
      </c>
      <c r="X99" s="380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4301031234</v>
      </c>
      <c r="D100" s="392">
        <v>4680115883444</v>
      </c>
      <c r="E100" s="390"/>
      <c r="F100" s="378">
        <v>0.35</v>
      </c>
      <c r="G100" s="32">
        <v>8</v>
      </c>
      <c r="H100" s="378">
        <v>2.8</v>
      </c>
      <c r="I100" s="378">
        <v>3.0880000000000001</v>
      </c>
      <c r="J100" s="32">
        <v>156</v>
      </c>
      <c r="K100" s="32" t="s">
        <v>64</v>
      </c>
      <c r="L100" s="33" t="s">
        <v>89</v>
      </c>
      <c r="M100" s="33"/>
      <c r="N100" s="32">
        <v>90</v>
      </c>
      <c r="O100" s="52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89"/>
      <c r="Q100" s="389"/>
      <c r="R100" s="389"/>
      <c r="S100" s="390"/>
      <c r="T100" s="34"/>
      <c r="U100" s="34"/>
      <c r="V100" s="35" t="s">
        <v>66</v>
      </c>
      <c r="W100" s="379">
        <v>0</v>
      </c>
      <c r="X100" s="380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175</v>
      </c>
      <c r="B101" s="54" t="s">
        <v>177</v>
      </c>
      <c r="C101" s="31">
        <v>4301031235</v>
      </c>
      <c r="D101" s="392">
        <v>4680115883444</v>
      </c>
      <c r="E101" s="390"/>
      <c r="F101" s="378">
        <v>0.35</v>
      </c>
      <c r="G101" s="32">
        <v>8</v>
      </c>
      <c r="H101" s="378">
        <v>2.8</v>
      </c>
      <c r="I101" s="378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90"/>
      <c r="T101" s="34"/>
      <c r="U101" s="34"/>
      <c r="V101" s="35" t="s">
        <v>66</v>
      </c>
      <c r="W101" s="379">
        <v>0</v>
      </c>
      <c r="X101" s="380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402"/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403"/>
      <c r="O102" s="393" t="s">
        <v>70</v>
      </c>
      <c r="P102" s="394"/>
      <c r="Q102" s="394"/>
      <c r="R102" s="394"/>
      <c r="S102" s="394"/>
      <c r="T102" s="394"/>
      <c r="U102" s="395"/>
      <c r="V102" s="37" t="s">
        <v>71</v>
      </c>
      <c r="W102" s="381">
        <f>IFERROR(W95/H95,"0")+IFERROR(W96/H96,"0")+IFERROR(W97/H97,"0")+IFERROR(W98/H98,"0")+IFERROR(W99/H99,"0")+IFERROR(W100/H100,"0")+IFERROR(W101/H101,"0")</f>
        <v>0</v>
      </c>
      <c r="X102" s="381">
        <f>IFERROR(X95/H95,"0")+IFERROR(X96/H96,"0")+IFERROR(X97/H97,"0")+IFERROR(X98/H98,"0")+IFERROR(X99/H99,"0")+IFERROR(X100/H100,"0")+IFERROR(X101/H101,"0")</f>
        <v>0</v>
      </c>
      <c r="Y102" s="381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82"/>
      <c r="AA102" s="382"/>
    </row>
    <row r="103" spans="1:67" hidden="1" x14ac:dyDescent="0.2">
      <c r="A103" s="38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403"/>
      <c r="O103" s="393" t="s">
        <v>70</v>
      </c>
      <c r="P103" s="394"/>
      <c r="Q103" s="394"/>
      <c r="R103" s="394"/>
      <c r="S103" s="394"/>
      <c r="T103" s="394"/>
      <c r="U103" s="395"/>
      <c r="V103" s="37" t="s">
        <v>66</v>
      </c>
      <c r="W103" s="381">
        <f>IFERROR(SUM(W95:W101),"0")</f>
        <v>0</v>
      </c>
      <c r="X103" s="381">
        <f>IFERROR(SUM(X95:X101),"0")</f>
        <v>0</v>
      </c>
      <c r="Y103" s="37"/>
      <c r="Z103" s="382"/>
      <c r="AA103" s="382"/>
    </row>
    <row r="104" spans="1:67" ht="14.25" hidden="1" customHeight="1" x14ac:dyDescent="0.25">
      <c r="A104" s="387" t="s">
        <v>72</v>
      </c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6"/>
      <c r="O104" s="386"/>
      <c r="P104" s="386"/>
      <c r="Q104" s="386"/>
      <c r="R104" s="386"/>
      <c r="S104" s="386"/>
      <c r="T104" s="386"/>
      <c r="U104" s="386"/>
      <c r="V104" s="386"/>
      <c r="W104" s="386"/>
      <c r="X104" s="386"/>
      <c r="Y104" s="386"/>
      <c r="Z104" s="375"/>
      <c r="AA104" s="375"/>
    </row>
    <row r="105" spans="1:67" ht="27" hidden="1" customHeight="1" x14ac:dyDescent="0.25">
      <c r="A105" s="54" t="s">
        <v>178</v>
      </c>
      <c r="B105" s="54" t="s">
        <v>179</v>
      </c>
      <c r="C105" s="31">
        <v>4301051437</v>
      </c>
      <c r="D105" s="392">
        <v>4607091386967</v>
      </c>
      <c r="E105" s="390"/>
      <c r="F105" s="378">
        <v>1.35</v>
      </c>
      <c r="G105" s="32">
        <v>6</v>
      </c>
      <c r="H105" s="378">
        <v>8.1</v>
      </c>
      <c r="I105" s="378">
        <v>8.6639999999999997</v>
      </c>
      <c r="J105" s="32">
        <v>56</v>
      </c>
      <c r="K105" s="32" t="s">
        <v>103</v>
      </c>
      <c r="L105" s="33" t="s">
        <v>123</v>
      </c>
      <c r="M105" s="33"/>
      <c r="N105" s="32">
        <v>45</v>
      </c>
      <c r="O105" s="7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5" s="389"/>
      <c r="Q105" s="389"/>
      <c r="R105" s="389"/>
      <c r="S105" s="390"/>
      <c r="T105" s="34"/>
      <c r="U105" s="34"/>
      <c r="V105" s="35" t="s">
        <v>66</v>
      </c>
      <c r="W105" s="379">
        <v>0</v>
      </c>
      <c r="X105" s="380">
        <f t="shared" ref="X105:X118" si="18">IFERROR(IF(W105="",0,CEILING((W105/$H105),1)*$H105),"")</f>
        <v>0</v>
      </c>
      <c r="Y105" s="36" t="str">
        <f>IFERROR(IF(X105=0,"",ROUNDUP(X105/H105,0)*0.02175),"")</f>
        <v/>
      </c>
      <c r="Z105" s="56"/>
      <c r="AA105" s="57"/>
      <c r="AE105" s="64"/>
      <c r="BB105" s="114" t="s">
        <v>1</v>
      </c>
      <c r="BL105" s="64">
        <f t="shared" ref="BL105:BL118" si="19">IFERROR(W105*I105/H105,"0")</f>
        <v>0</v>
      </c>
      <c r="BM105" s="64">
        <f t="shared" ref="BM105:BM118" si="20">IFERROR(X105*I105/H105,"0")</f>
        <v>0</v>
      </c>
      <c r="BN105" s="64">
        <f t="shared" ref="BN105:BN118" si="21">IFERROR(1/J105*(W105/H105),"0")</f>
        <v>0</v>
      </c>
      <c r="BO105" s="64">
        <f t="shared" ref="BO105:BO118" si="22">IFERROR(1/J105*(X105/H105),"0")</f>
        <v>0</v>
      </c>
    </row>
    <row r="106" spans="1:67" ht="27" customHeight="1" x14ac:dyDescent="0.25">
      <c r="A106" s="54" t="s">
        <v>178</v>
      </c>
      <c r="B106" s="54" t="s">
        <v>180</v>
      </c>
      <c r="C106" s="31">
        <v>4301051543</v>
      </c>
      <c r="D106" s="392">
        <v>4607091386967</v>
      </c>
      <c r="E106" s="390"/>
      <c r="F106" s="378">
        <v>1.4</v>
      </c>
      <c r="G106" s="32">
        <v>6</v>
      </c>
      <c r="H106" s="378">
        <v>8.4</v>
      </c>
      <c r="I106" s="378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9"/>
      <c r="Q106" s="389"/>
      <c r="R106" s="389"/>
      <c r="S106" s="390"/>
      <c r="T106" s="34"/>
      <c r="U106" s="34"/>
      <c r="V106" s="35" t="s">
        <v>66</v>
      </c>
      <c r="W106" s="379">
        <v>58</v>
      </c>
      <c r="X106" s="380">
        <f t="shared" si="18"/>
        <v>58.800000000000004</v>
      </c>
      <c r="Y106" s="36">
        <f>IFERROR(IF(X106=0,"",ROUNDUP(X106/H106,0)*0.02175),"")</f>
        <v>0.15225</v>
      </c>
      <c r="Z106" s="56"/>
      <c r="AA106" s="57"/>
      <c r="AE106" s="64"/>
      <c r="BB106" s="115" t="s">
        <v>1</v>
      </c>
      <c r="BL106" s="64">
        <f t="shared" si="19"/>
        <v>61.894285714285715</v>
      </c>
      <c r="BM106" s="64">
        <f t="shared" si="20"/>
        <v>62.748000000000005</v>
      </c>
      <c r="BN106" s="64">
        <f t="shared" si="21"/>
        <v>0.12329931972789114</v>
      </c>
      <c r="BO106" s="64">
        <f t="shared" si="22"/>
        <v>0.125</v>
      </c>
    </row>
    <row r="107" spans="1:67" ht="16.5" customHeight="1" x14ac:dyDescent="0.25">
      <c r="A107" s="54" t="s">
        <v>181</v>
      </c>
      <c r="B107" s="54" t="s">
        <v>182</v>
      </c>
      <c r="C107" s="31">
        <v>4301051611</v>
      </c>
      <c r="D107" s="392">
        <v>4607091385304</v>
      </c>
      <c r="E107" s="390"/>
      <c r="F107" s="378">
        <v>1.4</v>
      </c>
      <c r="G107" s="32">
        <v>6</v>
      </c>
      <c r="H107" s="378">
        <v>8.4</v>
      </c>
      <c r="I107" s="378">
        <v>8.9640000000000004</v>
      </c>
      <c r="J107" s="32">
        <v>56</v>
      </c>
      <c r="K107" s="32" t="s">
        <v>103</v>
      </c>
      <c r="L107" s="33" t="s">
        <v>65</v>
      </c>
      <c r="M107" s="33"/>
      <c r="N107" s="32">
        <v>40</v>
      </c>
      <c r="O107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7" s="389"/>
      <c r="Q107" s="389"/>
      <c r="R107" s="389"/>
      <c r="S107" s="390"/>
      <c r="T107" s="34"/>
      <c r="U107" s="34"/>
      <c r="V107" s="35" t="s">
        <v>66</v>
      </c>
      <c r="W107" s="379">
        <v>44</v>
      </c>
      <c r="X107" s="380">
        <f t="shared" si="18"/>
        <v>50.400000000000006</v>
      </c>
      <c r="Y107" s="36">
        <f>IFERROR(IF(X107=0,"",ROUNDUP(X107/H107,0)*0.02175),"")</f>
        <v>0.1305</v>
      </c>
      <c r="Z107" s="56"/>
      <c r="AA107" s="57"/>
      <c r="AE107" s="64"/>
      <c r="BB107" s="116" t="s">
        <v>1</v>
      </c>
      <c r="BL107" s="64">
        <f t="shared" si="19"/>
        <v>46.95428571428571</v>
      </c>
      <c r="BM107" s="64">
        <f t="shared" si="20"/>
        <v>53.784000000000006</v>
      </c>
      <c r="BN107" s="64">
        <f t="shared" si="21"/>
        <v>9.3537414965986387E-2</v>
      </c>
      <c r="BO107" s="64">
        <f t="shared" si="22"/>
        <v>0.10714285714285714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4301051648</v>
      </c>
      <c r="D108" s="392">
        <v>4607091386264</v>
      </c>
      <c r="E108" s="390"/>
      <c r="F108" s="378">
        <v>0.5</v>
      </c>
      <c r="G108" s="32">
        <v>6</v>
      </c>
      <c r="H108" s="378">
        <v>3</v>
      </c>
      <c r="I108" s="378">
        <v>3.278</v>
      </c>
      <c r="J108" s="32">
        <v>156</v>
      </c>
      <c r="K108" s="32" t="s">
        <v>64</v>
      </c>
      <c r="L108" s="33" t="s">
        <v>65</v>
      </c>
      <c r="M108" s="33"/>
      <c r="N108" s="32">
        <v>31</v>
      </c>
      <c r="O108" s="5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8" s="389"/>
      <c r="Q108" s="389"/>
      <c r="R108" s="389"/>
      <c r="S108" s="390"/>
      <c r="T108" s="34"/>
      <c r="U108" s="34"/>
      <c r="V108" s="35" t="s">
        <v>66</v>
      </c>
      <c r="W108" s="379">
        <v>0</v>
      </c>
      <c r="X108" s="380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4301051476</v>
      </c>
      <c r="D109" s="392">
        <v>4680115882584</v>
      </c>
      <c r="E109" s="390"/>
      <c r="F109" s="378">
        <v>0.33</v>
      </c>
      <c r="G109" s="32">
        <v>8</v>
      </c>
      <c r="H109" s="378">
        <v>2.64</v>
      </c>
      <c r="I109" s="378">
        <v>2.9279999999999999</v>
      </c>
      <c r="J109" s="32">
        <v>156</v>
      </c>
      <c r="K109" s="32" t="s">
        <v>64</v>
      </c>
      <c r="L109" s="33" t="s">
        <v>89</v>
      </c>
      <c r="M109" s="33"/>
      <c r="N109" s="32">
        <v>60</v>
      </c>
      <c r="O109" s="6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9" s="389"/>
      <c r="Q109" s="389"/>
      <c r="R109" s="389"/>
      <c r="S109" s="390"/>
      <c r="T109" s="34"/>
      <c r="U109" s="34"/>
      <c r="V109" s="35" t="s">
        <v>66</v>
      </c>
      <c r="W109" s="379">
        <v>0</v>
      </c>
      <c r="X109" s="380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185</v>
      </c>
      <c r="B110" s="54" t="s">
        <v>187</v>
      </c>
      <c r="C110" s="31">
        <v>4301051477</v>
      </c>
      <c r="D110" s="392">
        <v>4680115882584</v>
      </c>
      <c r="E110" s="390"/>
      <c r="F110" s="378">
        <v>0.33</v>
      </c>
      <c r="G110" s="32">
        <v>8</v>
      </c>
      <c r="H110" s="378">
        <v>2.64</v>
      </c>
      <c r="I110" s="378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9"/>
      <c r="Q110" s="389"/>
      <c r="R110" s="389"/>
      <c r="S110" s="390"/>
      <c r="T110" s="34"/>
      <c r="U110" s="34"/>
      <c r="V110" s="35" t="s">
        <v>66</v>
      </c>
      <c r="W110" s="379">
        <v>0</v>
      </c>
      <c r="X110" s="380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188</v>
      </c>
      <c r="B111" s="54" t="s">
        <v>189</v>
      </c>
      <c r="C111" s="31">
        <v>4301051436</v>
      </c>
      <c r="D111" s="392">
        <v>4607091385731</v>
      </c>
      <c r="E111" s="390"/>
      <c r="F111" s="378">
        <v>0.45</v>
      </c>
      <c r="G111" s="32">
        <v>6</v>
      </c>
      <c r="H111" s="378">
        <v>2.7</v>
      </c>
      <c r="I111" s="378">
        <v>2.972</v>
      </c>
      <c r="J111" s="32">
        <v>156</v>
      </c>
      <c r="K111" s="32" t="s">
        <v>64</v>
      </c>
      <c r="L111" s="33" t="s">
        <v>123</v>
      </c>
      <c r="M111" s="33"/>
      <c r="N111" s="32">
        <v>45</v>
      </c>
      <c r="O111" s="69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89"/>
      <c r="Q111" s="389"/>
      <c r="R111" s="389"/>
      <c r="S111" s="390"/>
      <c r="T111" s="34"/>
      <c r="U111" s="34"/>
      <c r="V111" s="35" t="s">
        <v>66</v>
      </c>
      <c r="W111" s="379">
        <v>65</v>
      </c>
      <c r="X111" s="380">
        <f t="shared" si="18"/>
        <v>67.5</v>
      </c>
      <c r="Y111" s="36">
        <f>IFERROR(IF(X111=0,"",ROUNDUP(X111/H111,0)*0.00753),"")</f>
        <v>0.18825</v>
      </c>
      <c r="Z111" s="56"/>
      <c r="AA111" s="57"/>
      <c r="AE111" s="64"/>
      <c r="BB111" s="120" t="s">
        <v>1</v>
      </c>
      <c r="BL111" s="64">
        <f t="shared" si="19"/>
        <v>71.548148148148144</v>
      </c>
      <c r="BM111" s="64">
        <f t="shared" si="20"/>
        <v>74.299999999999983</v>
      </c>
      <c r="BN111" s="64">
        <f t="shared" si="21"/>
        <v>0.15432098765432098</v>
      </c>
      <c r="BO111" s="64">
        <f t="shared" si="22"/>
        <v>0.16025641025641024</v>
      </c>
    </row>
    <row r="112" spans="1:67" ht="27" customHeight="1" x14ac:dyDescent="0.25">
      <c r="A112" s="54" t="s">
        <v>190</v>
      </c>
      <c r="B112" s="54" t="s">
        <v>191</v>
      </c>
      <c r="C112" s="31">
        <v>4301051439</v>
      </c>
      <c r="D112" s="392">
        <v>4680115880214</v>
      </c>
      <c r="E112" s="390"/>
      <c r="F112" s="378">
        <v>0.45</v>
      </c>
      <c r="G112" s="32">
        <v>6</v>
      </c>
      <c r="H112" s="378">
        <v>2.7</v>
      </c>
      <c r="I112" s="378">
        <v>2.988</v>
      </c>
      <c r="J112" s="32">
        <v>120</v>
      </c>
      <c r="K112" s="32" t="s">
        <v>64</v>
      </c>
      <c r="L112" s="33" t="s">
        <v>123</v>
      </c>
      <c r="M112" s="33"/>
      <c r="N112" s="32">
        <v>45</v>
      </c>
      <c r="O112" s="72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89"/>
      <c r="Q112" s="389"/>
      <c r="R112" s="389"/>
      <c r="S112" s="390"/>
      <c r="T112" s="34"/>
      <c r="U112" s="34"/>
      <c r="V112" s="35" t="s">
        <v>66</v>
      </c>
      <c r="W112" s="379">
        <v>272</v>
      </c>
      <c r="X112" s="380">
        <f t="shared" si="18"/>
        <v>272.70000000000005</v>
      </c>
      <c r="Y112" s="36">
        <f>IFERROR(IF(X112=0,"",ROUNDUP(X112/H112,0)*0.00937),"")</f>
        <v>0.94636999999999993</v>
      </c>
      <c r="Z112" s="56"/>
      <c r="AA112" s="57"/>
      <c r="AE112" s="64"/>
      <c r="BB112" s="121" t="s">
        <v>1</v>
      </c>
      <c r="BL112" s="64">
        <f t="shared" si="19"/>
        <v>301.01333333333332</v>
      </c>
      <c r="BM112" s="64">
        <f t="shared" si="20"/>
        <v>301.78800000000007</v>
      </c>
      <c r="BN112" s="64">
        <f t="shared" si="21"/>
        <v>0.83950617283950613</v>
      </c>
      <c r="BO112" s="64">
        <f t="shared" si="22"/>
        <v>0.84166666666666679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4301051438</v>
      </c>
      <c r="D113" s="392">
        <v>4680115880894</v>
      </c>
      <c r="E113" s="390"/>
      <c r="F113" s="378">
        <v>0.33</v>
      </c>
      <c r="G113" s="32">
        <v>6</v>
      </c>
      <c r="H113" s="378">
        <v>1.98</v>
      </c>
      <c r="I113" s="378">
        <v>2.258</v>
      </c>
      <c r="J113" s="32">
        <v>156</v>
      </c>
      <c r="K113" s="32" t="s">
        <v>64</v>
      </c>
      <c r="L113" s="33" t="s">
        <v>123</v>
      </c>
      <c r="M113" s="33"/>
      <c r="N113" s="32">
        <v>45</v>
      </c>
      <c r="O113" s="58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9"/>
      <c r="Q113" s="389"/>
      <c r="R113" s="389"/>
      <c r="S113" s="390"/>
      <c r="T113" s="34"/>
      <c r="U113" s="34"/>
      <c r="V113" s="35" t="s">
        <v>66</v>
      </c>
      <c r="W113" s="379">
        <v>0</v>
      </c>
      <c r="X113" s="380">
        <f t="shared" si="18"/>
        <v>0</v>
      </c>
      <c r="Y113" s="36" t="str">
        <f t="shared" ref="Y113:Y118" si="23"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194</v>
      </c>
      <c r="B114" s="54" t="s">
        <v>195</v>
      </c>
      <c r="C114" s="31">
        <v>4301051693</v>
      </c>
      <c r="D114" s="392">
        <v>4680115884915</v>
      </c>
      <c r="E114" s="390"/>
      <c r="F114" s="378">
        <v>0.3</v>
      </c>
      <c r="G114" s="32">
        <v>6</v>
      </c>
      <c r="H114" s="378">
        <v>1.8</v>
      </c>
      <c r="I114" s="378">
        <v>2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2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4" s="389"/>
      <c r="Q114" s="389"/>
      <c r="R114" s="389"/>
      <c r="S114" s="390"/>
      <c r="T114" s="34"/>
      <c r="U114" s="34"/>
      <c r="V114" s="35" t="s">
        <v>66</v>
      </c>
      <c r="W114" s="379">
        <v>0</v>
      </c>
      <c r="X114" s="380">
        <f t="shared" si="18"/>
        <v>0</v>
      </c>
      <c r="Y114" s="36" t="str">
        <f t="shared" si="23"/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4301051313</v>
      </c>
      <c r="D115" s="392">
        <v>4607091385427</v>
      </c>
      <c r="E115" s="390"/>
      <c r="F115" s="378">
        <v>0.5</v>
      </c>
      <c r="G115" s="32">
        <v>6</v>
      </c>
      <c r="H115" s="378">
        <v>3</v>
      </c>
      <c r="I115" s="378">
        <v>3.2719999999999998</v>
      </c>
      <c r="J115" s="32">
        <v>156</v>
      </c>
      <c r="K115" s="32" t="s">
        <v>64</v>
      </c>
      <c r="L115" s="33" t="s">
        <v>65</v>
      </c>
      <c r="M115" s="33"/>
      <c r="N115" s="32">
        <v>40</v>
      </c>
      <c r="O115" s="5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5" s="389"/>
      <c r="Q115" s="389"/>
      <c r="R115" s="389"/>
      <c r="S115" s="390"/>
      <c r="T115" s="34"/>
      <c r="U115" s="34"/>
      <c r="V115" s="35" t="s">
        <v>66</v>
      </c>
      <c r="W115" s="379">
        <v>0</v>
      </c>
      <c r="X115" s="380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4301051480</v>
      </c>
      <c r="D116" s="392">
        <v>4680115882645</v>
      </c>
      <c r="E116" s="390"/>
      <c r="F116" s="378">
        <v>0.3</v>
      </c>
      <c r="G116" s="32">
        <v>6</v>
      </c>
      <c r="H116" s="378">
        <v>1.8</v>
      </c>
      <c r="I116" s="378">
        <v>2.66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6" s="389"/>
      <c r="Q116" s="389"/>
      <c r="R116" s="389"/>
      <c r="S116" s="390"/>
      <c r="T116" s="34"/>
      <c r="U116" s="34"/>
      <c r="V116" s="35" t="s">
        <v>66</v>
      </c>
      <c r="W116" s="379">
        <v>0</v>
      </c>
      <c r="X116" s="380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4301051395</v>
      </c>
      <c r="D117" s="392">
        <v>4680115884311</v>
      </c>
      <c r="E117" s="390"/>
      <c r="F117" s="378">
        <v>0.3</v>
      </c>
      <c r="G117" s="32">
        <v>6</v>
      </c>
      <c r="H117" s="378">
        <v>1.8</v>
      </c>
      <c r="I117" s="378">
        <v>2.0659999999999998</v>
      </c>
      <c r="J117" s="32">
        <v>156</v>
      </c>
      <c r="K117" s="32" t="s">
        <v>64</v>
      </c>
      <c r="L117" s="33" t="s">
        <v>65</v>
      </c>
      <c r="M117" s="33"/>
      <c r="N117" s="32">
        <v>30</v>
      </c>
      <c r="O117" s="71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7" s="389"/>
      <c r="Q117" s="389"/>
      <c r="R117" s="389"/>
      <c r="S117" s="390"/>
      <c r="T117" s="34"/>
      <c r="U117" s="34"/>
      <c r="V117" s="35" t="s">
        <v>66</v>
      </c>
      <c r="W117" s="379">
        <v>0</v>
      </c>
      <c r="X117" s="380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4301051641</v>
      </c>
      <c r="D118" s="392">
        <v>4680115884403</v>
      </c>
      <c r="E118" s="390"/>
      <c r="F118" s="378">
        <v>0.3</v>
      </c>
      <c r="G118" s="32">
        <v>6</v>
      </c>
      <c r="H118" s="378">
        <v>1.8</v>
      </c>
      <c r="I118" s="378">
        <v>2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6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8" s="389"/>
      <c r="Q118" s="389"/>
      <c r="R118" s="389"/>
      <c r="S118" s="390"/>
      <c r="T118" s="34"/>
      <c r="U118" s="34"/>
      <c r="V118" s="35" t="s">
        <v>66</v>
      </c>
      <c r="W118" s="379">
        <v>0</v>
      </c>
      <c r="X118" s="380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x14ac:dyDescent="0.2">
      <c r="A119" s="402"/>
      <c r="B119" s="386"/>
      <c r="C119" s="386"/>
      <c r="D119" s="386"/>
      <c r="E119" s="386"/>
      <c r="F119" s="386"/>
      <c r="G119" s="386"/>
      <c r="H119" s="386"/>
      <c r="I119" s="386"/>
      <c r="J119" s="386"/>
      <c r="K119" s="386"/>
      <c r="L119" s="386"/>
      <c r="M119" s="386"/>
      <c r="N119" s="403"/>
      <c r="O119" s="393" t="s">
        <v>70</v>
      </c>
      <c r="P119" s="394"/>
      <c r="Q119" s="394"/>
      <c r="R119" s="394"/>
      <c r="S119" s="394"/>
      <c r="T119" s="394"/>
      <c r="U119" s="395"/>
      <c r="V119" s="37" t="s">
        <v>71</v>
      </c>
      <c r="W119" s="381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136.95767195767195</v>
      </c>
      <c r="X119" s="381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</f>
        <v>139</v>
      </c>
      <c r="Y119" s="381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</f>
        <v>1.41737</v>
      </c>
      <c r="Z119" s="382"/>
      <c r="AA119" s="382"/>
    </row>
    <row r="120" spans="1:67" x14ac:dyDescent="0.2">
      <c r="A120" s="38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403"/>
      <c r="O120" s="393" t="s">
        <v>70</v>
      </c>
      <c r="P120" s="394"/>
      <c r="Q120" s="394"/>
      <c r="R120" s="394"/>
      <c r="S120" s="394"/>
      <c r="T120" s="394"/>
      <c r="U120" s="395"/>
      <c r="V120" s="37" t="s">
        <v>66</v>
      </c>
      <c r="W120" s="381">
        <f>IFERROR(SUM(W105:W118),"0")</f>
        <v>439</v>
      </c>
      <c r="X120" s="381">
        <f>IFERROR(SUM(X105:X118),"0")</f>
        <v>449.40000000000009</v>
      </c>
      <c r="Y120" s="37"/>
      <c r="Z120" s="382"/>
      <c r="AA120" s="382"/>
    </row>
    <row r="121" spans="1:67" ht="14.25" hidden="1" customHeight="1" x14ac:dyDescent="0.25">
      <c r="A121" s="387" t="s">
        <v>204</v>
      </c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86"/>
      <c r="O121" s="386"/>
      <c r="P121" s="386"/>
      <c r="Q121" s="386"/>
      <c r="R121" s="386"/>
      <c r="S121" s="386"/>
      <c r="T121" s="386"/>
      <c r="U121" s="386"/>
      <c r="V121" s="386"/>
      <c r="W121" s="386"/>
      <c r="X121" s="386"/>
      <c r="Y121" s="386"/>
      <c r="Z121" s="375"/>
      <c r="AA121" s="375"/>
    </row>
    <row r="122" spans="1:67" ht="27" hidden="1" customHeight="1" x14ac:dyDescent="0.25">
      <c r="A122" s="54" t="s">
        <v>205</v>
      </c>
      <c r="B122" s="54" t="s">
        <v>206</v>
      </c>
      <c r="C122" s="31">
        <v>4301060296</v>
      </c>
      <c r="D122" s="392">
        <v>4607091383065</v>
      </c>
      <c r="E122" s="390"/>
      <c r="F122" s="378">
        <v>0.83</v>
      </c>
      <c r="G122" s="32">
        <v>4</v>
      </c>
      <c r="H122" s="378">
        <v>3.32</v>
      </c>
      <c r="I122" s="378">
        <v>3.5819999999999999</v>
      </c>
      <c r="J122" s="32">
        <v>120</v>
      </c>
      <c r="K122" s="32" t="s">
        <v>64</v>
      </c>
      <c r="L122" s="33" t="s">
        <v>65</v>
      </c>
      <c r="M122" s="33"/>
      <c r="N122" s="32">
        <v>30</v>
      </c>
      <c r="O122" s="7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2" s="389"/>
      <c r="Q122" s="389"/>
      <c r="R122" s="389"/>
      <c r="S122" s="390"/>
      <c r="T122" s="34"/>
      <c r="U122" s="34"/>
      <c r="V122" s="35" t="s">
        <v>66</v>
      </c>
      <c r="W122" s="379">
        <v>0</v>
      </c>
      <c r="X122" s="380">
        <f t="shared" ref="X122:X128" si="24">IFERROR(IF(W122="",0,CEILING((W122/$H122),1)*$H122),"")</f>
        <v>0</v>
      </c>
      <c r="Y122" s="36" t="str">
        <f>IFERROR(IF(X122=0,"",ROUNDUP(X122/H122,0)*0.00937),"")</f>
        <v/>
      </c>
      <c r="Z122" s="56"/>
      <c r="AA122" s="57"/>
      <c r="AE122" s="64"/>
      <c r="BB122" s="128" t="s">
        <v>1</v>
      </c>
      <c r="BL122" s="64">
        <f t="shared" ref="BL122:BL128" si="25">IFERROR(W122*I122/H122,"0")</f>
        <v>0</v>
      </c>
      <c r="BM122" s="64">
        <f t="shared" ref="BM122:BM128" si="26">IFERROR(X122*I122/H122,"0")</f>
        <v>0</v>
      </c>
      <c r="BN122" s="64">
        <f t="shared" ref="BN122:BN128" si="27">IFERROR(1/J122*(W122/H122),"0")</f>
        <v>0</v>
      </c>
      <c r="BO122" s="64">
        <f t="shared" ref="BO122:BO128" si="28">IFERROR(1/J122*(X122/H122),"0")</f>
        <v>0</v>
      </c>
    </row>
    <row r="123" spans="1:67" ht="27" hidden="1" customHeight="1" x14ac:dyDescent="0.25">
      <c r="A123" s="54" t="s">
        <v>207</v>
      </c>
      <c r="B123" s="54" t="s">
        <v>208</v>
      </c>
      <c r="C123" s="31">
        <v>4301060350</v>
      </c>
      <c r="D123" s="392">
        <v>4680115881532</v>
      </c>
      <c r="E123" s="390"/>
      <c r="F123" s="378">
        <v>1.35</v>
      </c>
      <c r="G123" s="32">
        <v>6</v>
      </c>
      <c r="H123" s="378">
        <v>8.1</v>
      </c>
      <c r="I123" s="378">
        <v>8.58</v>
      </c>
      <c r="J123" s="32">
        <v>56</v>
      </c>
      <c r="K123" s="32" t="s">
        <v>103</v>
      </c>
      <c r="L123" s="33" t="s">
        <v>123</v>
      </c>
      <c r="M123" s="33"/>
      <c r="N123" s="32">
        <v>30</v>
      </c>
      <c r="O123" s="76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89"/>
      <c r="Q123" s="389"/>
      <c r="R123" s="389"/>
      <c r="S123" s="390"/>
      <c r="T123" s="34"/>
      <c r="U123" s="34"/>
      <c r="V123" s="35" t="s">
        <v>66</v>
      </c>
      <c r="W123" s="379">
        <v>0</v>
      </c>
      <c r="X123" s="380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207</v>
      </c>
      <c r="B124" s="54" t="s">
        <v>209</v>
      </c>
      <c r="C124" s="31">
        <v>4301060371</v>
      </c>
      <c r="D124" s="392">
        <v>4680115881532</v>
      </c>
      <c r="E124" s="390"/>
      <c r="F124" s="378">
        <v>1.4</v>
      </c>
      <c r="G124" s="32">
        <v>6</v>
      </c>
      <c r="H124" s="378">
        <v>8.4</v>
      </c>
      <c r="I124" s="378">
        <v>8.9640000000000004</v>
      </c>
      <c r="J124" s="32">
        <v>56</v>
      </c>
      <c r="K124" s="32" t="s">
        <v>103</v>
      </c>
      <c r="L124" s="33" t="s">
        <v>65</v>
      </c>
      <c r="M124" s="33"/>
      <c r="N124" s="32">
        <v>30</v>
      </c>
      <c r="O124" s="6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9"/>
      <c r="Q124" s="389"/>
      <c r="R124" s="389"/>
      <c r="S124" s="390"/>
      <c r="T124" s="34"/>
      <c r="U124" s="34"/>
      <c r="V124" s="35" t="s">
        <v>66</v>
      </c>
      <c r="W124" s="379">
        <v>166</v>
      </c>
      <c r="X124" s="380">
        <f t="shared" si="24"/>
        <v>168</v>
      </c>
      <c r="Y124" s="36">
        <f>IFERROR(IF(X124=0,"",ROUNDUP(X124/H124,0)*0.02175),"")</f>
        <v>0.43499999999999994</v>
      </c>
      <c r="Z124" s="56"/>
      <c r="AA124" s="57"/>
      <c r="AE124" s="64"/>
      <c r="BB124" s="130" t="s">
        <v>1</v>
      </c>
      <c r="BL124" s="64">
        <f t="shared" si="25"/>
        <v>177.14571428571429</v>
      </c>
      <c r="BM124" s="64">
        <f t="shared" si="26"/>
        <v>179.28</v>
      </c>
      <c r="BN124" s="64">
        <f t="shared" si="27"/>
        <v>0.35289115646258501</v>
      </c>
      <c r="BO124" s="64">
        <f t="shared" si="28"/>
        <v>0.3571428571428571</v>
      </c>
    </row>
    <row r="125" spans="1:67" ht="27" hidden="1" customHeight="1" x14ac:dyDescent="0.25">
      <c r="A125" s="54" t="s">
        <v>207</v>
      </c>
      <c r="B125" s="54" t="s">
        <v>210</v>
      </c>
      <c r="C125" s="31">
        <v>4301060366</v>
      </c>
      <c r="D125" s="392">
        <v>4680115881532</v>
      </c>
      <c r="E125" s="390"/>
      <c r="F125" s="378">
        <v>1.3</v>
      </c>
      <c r="G125" s="32">
        <v>6</v>
      </c>
      <c r="H125" s="378">
        <v>7.8</v>
      </c>
      <c r="I125" s="378">
        <v>8.2799999999999994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90"/>
      <c r="T125" s="34"/>
      <c r="U125" s="34"/>
      <c r="V125" s="35" t="s">
        <v>66</v>
      </c>
      <c r="W125" s="379">
        <v>0</v>
      </c>
      <c r="X125" s="380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211</v>
      </c>
      <c r="B126" s="54" t="s">
        <v>212</v>
      </c>
      <c r="C126" s="31">
        <v>4301060356</v>
      </c>
      <c r="D126" s="392">
        <v>4680115882652</v>
      </c>
      <c r="E126" s="390"/>
      <c r="F126" s="378">
        <v>0.33</v>
      </c>
      <c r="G126" s="32">
        <v>6</v>
      </c>
      <c r="H126" s="378">
        <v>1.98</v>
      </c>
      <c r="I126" s="378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9"/>
      <c r="Q126" s="389"/>
      <c r="R126" s="389"/>
      <c r="S126" s="390"/>
      <c r="T126" s="34"/>
      <c r="U126" s="34"/>
      <c r="V126" s="35" t="s">
        <v>66</v>
      </c>
      <c r="W126" s="379">
        <v>0</v>
      </c>
      <c r="X126" s="380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16.5" hidden="1" customHeight="1" x14ac:dyDescent="0.25">
      <c r="A127" s="54" t="s">
        <v>213</v>
      </c>
      <c r="B127" s="54" t="s">
        <v>214</v>
      </c>
      <c r="C127" s="31">
        <v>4301060309</v>
      </c>
      <c r="D127" s="392">
        <v>4680115880238</v>
      </c>
      <c r="E127" s="390"/>
      <c r="F127" s="378">
        <v>0.33</v>
      </c>
      <c r="G127" s="32">
        <v>6</v>
      </c>
      <c r="H127" s="378">
        <v>1.98</v>
      </c>
      <c r="I127" s="378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9"/>
      <c r="Q127" s="389"/>
      <c r="R127" s="389"/>
      <c r="S127" s="390"/>
      <c r="T127" s="34"/>
      <c r="U127" s="34"/>
      <c r="V127" s="35" t="s">
        <v>66</v>
      </c>
      <c r="W127" s="379">
        <v>0</v>
      </c>
      <c r="X127" s="380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hidden="1" customHeight="1" x14ac:dyDescent="0.25">
      <c r="A128" s="54" t="s">
        <v>215</v>
      </c>
      <c r="B128" s="54" t="s">
        <v>216</v>
      </c>
      <c r="C128" s="31">
        <v>4301060351</v>
      </c>
      <c r="D128" s="392">
        <v>4680115881464</v>
      </c>
      <c r="E128" s="390"/>
      <c r="F128" s="378">
        <v>0.4</v>
      </c>
      <c r="G128" s="32">
        <v>6</v>
      </c>
      <c r="H128" s="378">
        <v>2.4</v>
      </c>
      <c r="I128" s="378">
        <v>2.6</v>
      </c>
      <c r="J128" s="32">
        <v>156</v>
      </c>
      <c r="K128" s="32" t="s">
        <v>64</v>
      </c>
      <c r="L128" s="33" t="s">
        <v>123</v>
      </c>
      <c r="M128" s="33"/>
      <c r="N128" s="32">
        <v>30</v>
      </c>
      <c r="O128" s="4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9"/>
      <c r="Q128" s="389"/>
      <c r="R128" s="389"/>
      <c r="S128" s="390"/>
      <c r="T128" s="34"/>
      <c r="U128" s="34"/>
      <c r="V128" s="35" t="s">
        <v>66</v>
      </c>
      <c r="W128" s="379">
        <v>0</v>
      </c>
      <c r="X128" s="380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x14ac:dyDescent="0.2">
      <c r="A129" s="402"/>
      <c r="B129" s="386"/>
      <c r="C129" s="386"/>
      <c r="D129" s="386"/>
      <c r="E129" s="386"/>
      <c r="F129" s="386"/>
      <c r="G129" s="386"/>
      <c r="H129" s="386"/>
      <c r="I129" s="386"/>
      <c r="J129" s="386"/>
      <c r="K129" s="386"/>
      <c r="L129" s="386"/>
      <c r="M129" s="386"/>
      <c r="N129" s="403"/>
      <c r="O129" s="393" t="s">
        <v>70</v>
      </c>
      <c r="P129" s="394"/>
      <c r="Q129" s="394"/>
      <c r="R129" s="394"/>
      <c r="S129" s="394"/>
      <c r="T129" s="394"/>
      <c r="U129" s="395"/>
      <c r="V129" s="37" t="s">
        <v>71</v>
      </c>
      <c r="W129" s="381">
        <f>IFERROR(W122/H122,"0")+IFERROR(W123/H123,"0")+IFERROR(W124/H124,"0")+IFERROR(W125/H125,"0")+IFERROR(W126/H126,"0")+IFERROR(W127/H127,"0")+IFERROR(W128/H128,"0")</f>
        <v>19.761904761904763</v>
      </c>
      <c r="X129" s="381">
        <f>IFERROR(X122/H122,"0")+IFERROR(X123/H123,"0")+IFERROR(X124/H124,"0")+IFERROR(X125/H125,"0")+IFERROR(X126/H126,"0")+IFERROR(X127/H127,"0")+IFERROR(X128/H128,"0")</f>
        <v>20</v>
      </c>
      <c r="Y129" s="381">
        <f>IFERROR(IF(Y122="",0,Y122),"0")+IFERROR(IF(Y123="",0,Y123),"0")+IFERROR(IF(Y124="",0,Y124),"0")+IFERROR(IF(Y125="",0,Y125),"0")+IFERROR(IF(Y126="",0,Y126),"0")+IFERROR(IF(Y127="",0,Y127),"0")+IFERROR(IF(Y128="",0,Y128),"0")</f>
        <v>0.43499999999999994</v>
      </c>
      <c r="Z129" s="382"/>
      <c r="AA129" s="382"/>
    </row>
    <row r="130" spans="1:67" x14ac:dyDescent="0.2">
      <c r="A130" s="38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403"/>
      <c r="O130" s="393" t="s">
        <v>70</v>
      </c>
      <c r="P130" s="394"/>
      <c r="Q130" s="394"/>
      <c r="R130" s="394"/>
      <c r="S130" s="394"/>
      <c r="T130" s="394"/>
      <c r="U130" s="395"/>
      <c r="V130" s="37" t="s">
        <v>66</v>
      </c>
      <c r="W130" s="381">
        <f>IFERROR(SUM(W122:W128),"0")</f>
        <v>166</v>
      </c>
      <c r="X130" s="381">
        <f>IFERROR(SUM(X122:X128),"0")</f>
        <v>168</v>
      </c>
      <c r="Y130" s="37"/>
      <c r="Z130" s="382"/>
      <c r="AA130" s="382"/>
    </row>
    <row r="131" spans="1:67" ht="16.5" hidden="1" customHeight="1" x14ac:dyDescent="0.25">
      <c r="A131" s="385" t="s">
        <v>217</v>
      </c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6"/>
      <c r="P131" s="386"/>
      <c r="Q131" s="386"/>
      <c r="R131" s="386"/>
      <c r="S131" s="386"/>
      <c r="T131" s="386"/>
      <c r="U131" s="386"/>
      <c r="V131" s="386"/>
      <c r="W131" s="386"/>
      <c r="X131" s="386"/>
      <c r="Y131" s="386"/>
      <c r="Z131" s="374"/>
      <c r="AA131" s="374"/>
    </row>
    <row r="132" spans="1:67" ht="14.25" hidden="1" customHeight="1" x14ac:dyDescent="0.25">
      <c r="A132" s="387" t="s">
        <v>72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75"/>
      <c r="AA132" s="375"/>
    </row>
    <row r="133" spans="1:67" ht="27" hidden="1" customHeight="1" x14ac:dyDescent="0.25">
      <c r="A133" s="54" t="s">
        <v>218</v>
      </c>
      <c r="B133" s="54" t="s">
        <v>219</v>
      </c>
      <c r="C133" s="31">
        <v>4301051360</v>
      </c>
      <c r="D133" s="392">
        <v>4607091385168</v>
      </c>
      <c r="E133" s="390"/>
      <c r="F133" s="378">
        <v>1.35</v>
      </c>
      <c r="G133" s="32">
        <v>6</v>
      </c>
      <c r="H133" s="378">
        <v>8.1</v>
      </c>
      <c r="I133" s="378">
        <v>8.6579999999999995</v>
      </c>
      <c r="J133" s="32">
        <v>56</v>
      </c>
      <c r="K133" s="32" t="s">
        <v>103</v>
      </c>
      <c r="L133" s="33" t="s">
        <v>123</v>
      </c>
      <c r="M133" s="33"/>
      <c r="N133" s="32">
        <v>45</v>
      </c>
      <c r="O133" s="7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9"/>
      <c r="Q133" s="389"/>
      <c r="R133" s="389"/>
      <c r="S133" s="390"/>
      <c r="T133" s="34"/>
      <c r="U133" s="34"/>
      <c r="V133" s="35" t="s">
        <v>66</v>
      </c>
      <c r="W133" s="379">
        <v>0</v>
      </c>
      <c r="X133" s="380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218</v>
      </c>
      <c r="B134" s="54" t="s">
        <v>220</v>
      </c>
      <c r="C134" s="31">
        <v>4301051612</v>
      </c>
      <c r="D134" s="392">
        <v>4607091385168</v>
      </c>
      <c r="E134" s="390"/>
      <c r="F134" s="378">
        <v>1.4</v>
      </c>
      <c r="G134" s="32">
        <v>6</v>
      </c>
      <c r="H134" s="378">
        <v>8.4</v>
      </c>
      <c r="I134" s="378">
        <v>8.9580000000000002</v>
      </c>
      <c r="J134" s="32">
        <v>56</v>
      </c>
      <c r="K134" s="32" t="s">
        <v>103</v>
      </c>
      <c r="L134" s="33" t="s">
        <v>65</v>
      </c>
      <c r="M134" s="33"/>
      <c r="N134" s="32">
        <v>45</v>
      </c>
      <c r="O134" s="61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9"/>
      <c r="Q134" s="389"/>
      <c r="R134" s="389"/>
      <c r="S134" s="390"/>
      <c r="T134" s="34"/>
      <c r="U134" s="34"/>
      <c r="V134" s="35" t="s">
        <v>66</v>
      </c>
      <c r="W134" s="379">
        <v>231</v>
      </c>
      <c r="X134" s="380">
        <f>IFERROR(IF(W134="",0,CEILING((W134/$H134),1)*$H134),"")</f>
        <v>235.20000000000002</v>
      </c>
      <c r="Y134" s="36">
        <f>IFERROR(IF(X134=0,"",ROUNDUP(X134/H134,0)*0.02175),"")</f>
        <v>0.60899999999999999</v>
      </c>
      <c r="Z134" s="56"/>
      <c r="AA134" s="57"/>
      <c r="AE134" s="64"/>
      <c r="BB134" s="136" t="s">
        <v>1</v>
      </c>
      <c r="BL134" s="64">
        <f>IFERROR(W134*I134/H134,"0")</f>
        <v>246.34500000000003</v>
      </c>
      <c r="BM134" s="64">
        <f>IFERROR(X134*I134/H134,"0")</f>
        <v>250.82400000000001</v>
      </c>
      <c r="BN134" s="64">
        <f>IFERROR(1/J134*(W134/H134),"0")</f>
        <v>0.49107142857142855</v>
      </c>
      <c r="BO134" s="64">
        <f>IFERROR(1/J134*(X134/H134),"0")</f>
        <v>0.5</v>
      </c>
    </row>
    <row r="135" spans="1:67" ht="16.5" hidden="1" customHeight="1" x14ac:dyDescent="0.25">
      <c r="A135" s="54" t="s">
        <v>221</v>
      </c>
      <c r="B135" s="54" t="s">
        <v>222</v>
      </c>
      <c r="C135" s="31">
        <v>4301051362</v>
      </c>
      <c r="D135" s="392">
        <v>4607091383256</v>
      </c>
      <c r="E135" s="390"/>
      <c r="F135" s="378">
        <v>0.33</v>
      </c>
      <c r="G135" s="32">
        <v>6</v>
      </c>
      <c r="H135" s="378">
        <v>1.98</v>
      </c>
      <c r="I135" s="378">
        <v>2.246</v>
      </c>
      <c r="J135" s="32">
        <v>156</v>
      </c>
      <c r="K135" s="32" t="s">
        <v>64</v>
      </c>
      <c r="L135" s="33" t="s">
        <v>123</v>
      </c>
      <c r="M135" s="33"/>
      <c r="N135" s="32">
        <v>45</v>
      </c>
      <c r="O135" s="7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9"/>
      <c r="Q135" s="389"/>
      <c r="R135" s="389"/>
      <c r="S135" s="390"/>
      <c r="T135" s="34"/>
      <c r="U135" s="34"/>
      <c r="V135" s="35" t="s">
        <v>66</v>
      </c>
      <c r="W135" s="379">
        <v>0</v>
      </c>
      <c r="X135" s="380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223</v>
      </c>
      <c r="B136" s="54" t="s">
        <v>224</v>
      </c>
      <c r="C136" s="31">
        <v>4301051358</v>
      </c>
      <c r="D136" s="392">
        <v>4607091385748</v>
      </c>
      <c r="E136" s="390"/>
      <c r="F136" s="378">
        <v>0.45</v>
      </c>
      <c r="G136" s="32">
        <v>6</v>
      </c>
      <c r="H136" s="378">
        <v>2.7</v>
      </c>
      <c r="I136" s="378">
        <v>2.972</v>
      </c>
      <c r="J136" s="32">
        <v>156</v>
      </c>
      <c r="K136" s="32" t="s">
        <v>64</v>
      </c>
      <c r="L136" s="33" t="s">
        <v>123</v>
      </c>
      <c r="M136" s="33"/>
      <c r="N136" s="32">
        <v>45</v>
      </c>
      <c r="O136" s="3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9"/>
      <c r="Q136" s="389"/>
      <c r="R136" s="389"/>
      <c r="S136" s="390"/>
      <c r="T136" s="34"/>
      <c r="U136" s="34"/>
      <c r="V136" s="35" t="s">
        <v>66</v>
      </c>
      <c r="W136" s="379">
        <v>227</v>
      </c>
      <c r="X136" s="380">
        <f>IFERROR(IF(W136="",0,CEILING((W136/$H136),1)*$H136),"")</f>
        <v>229.50000000000003</v>
      </c>
      <c r="Y136" s="36">
        <f>IFERROR(IF(X136=0,"",ROUNDUP(X136/H136,0)*0.00753),"")</f>
        <v>0.64005000000000001</v>
      </c>
      <c r="Z136" s="56"/>
      <c r="AA136" s="57"/>
      <c r="AE136" s="64"/>
      <c r="BB136" s="138" t="s">
        <v>1</v>
      </c>
      <c r="BL136" s="64">
        <f>IFERROR(W136*I136/H136,"0")</f>
        <v>249.86814814814812</v>
      </c>
      <c r="BM136" s="64">
        <f>IFERROR(X136*I136/H136,"0")</f>
        <v>252.62</v>
      </c>
      <c r="BN136" s="64">
        <f>IFERROR(1/J136*(W136/H136),"0")</f>
        <v>0.53893637226970548</v>
      </c>
      <c r="BO136" s="64">
        <f>IFERROR(1/J136*(X136/H136),"0")</f>
        <v>0.54487179487179482</v>
      </c>
    </row>
    <row r="137" spans="1:67" ht="16.5" hidden="1" customHeight="1" x14ac:dyDescent="0.25">
      <c r="A137" s="54" t="s">
        <v>225</v>
      </c>
      <c r="B137" s="54" t="s">
        <v>226</v>
      </c>
      <c r="C137" s="31">
        <v>4301051738</v>
      </c>
      <c r="D137" s="392">
        <v>4680115884533</v>
      </c>
      <c r="E137" s="390"/>
      <c r="F137" s="378">
        <v>0.3</v>
      </c>
      <c r="G137" s="32">
        <v>6</v>
      </c>
      <c r="H137" s="378">
        <v>1.8</v>
      </c>
      <c r="I137" s="378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0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9"/>
      <c r="Q137" s="389"/>
      <c r="R137" s="389"/>
      <c r="S137" s="390"/>
      <c r="T137" s="34"/>
      <c r="U137" s="34"/>
      <c r="V137" s="35" t="s">
        <v>66</v>
      </c>
      <c r="W137" s="379">
        <v>0</v>
      </c>
      <c r="X137" s="380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402"/>
      <c r="B138" s="386"/>
      <c r="C138" s="386"/>
      <c r="D138" s="386"/>
      <c r="E138" s="386"/>
      <c r="F138" s="386"/>
      <c r="G138" s="386"/>
      <c r="H138" s="386"/>
      <c r="I138" s="386"/>
      <c r="J138" s="386"/>
      <c r="K138" s="386"/>
      <c r="L138" s="386"/>
      <c r="M138" s="386"/>
      <c r="N138" s="403"/>
      <c r="O138" s="393" t="s">
        <v>70</v>
      </c>
      <c r="P138" s="394"/>
      <c r="Q138" s="394"/>
      <c r="R138" s="394"/>
      <c r="S138" s="394"/>
      <c r="T138" s="394"/>
      <c r="U138" s="395"/>
      <c r="V138" s="37" t="s">
        <v>71</v>
      </c>
      <c r="W138" s="381">
        <f>IFERROR(W133/H133,"0")+IFERROR(W134/H134,"0")+IFERROR(W135/H135,"0")+IFERROR(W136/H136,"0")+IFERROR(W137/H137,"0")</f>
        <v>111.57407407407406</v>
      </c>
      <c r="X138" s="381">
        <f>IFERROR(X133/H133,"0")+IFERROR(X134/H134,"0")+IFERROR(X135/H135,"0")+IFERROR(X136/H136,"0")+IFERROR(X137/H137,"0")</f>
        <v>113</v>
      </c>
      <c r="Y138" s="381">
        <f>IFERROR(IF(Y133="",0,Y133),"0")+IFERROR(IF(Y134="",0,Y134),"0")+IFERROR(IF(Y135="",0,Y135),"0")+IFERROR(IF(Y136="",0,Y136),"0")+IFERROR(IF(Y137="",0,Y137),"0")</f>
        <v>1.24905</v>
      </c>
      <c r="Z138" s="382"/>
      <c r="AA138" s="382"/>
    </row>
    <row r="139" spans="1:67" x14ac:dyDescent="0.2">
      <c r="A139" s="38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403"/>
      <c r="O139" s="393" t="s">
        <v>70</v>
      </c>
      <c r="P139" s="394"/>
      <c r="Q139" s="394"/>
      <c r="R139" s="394"/>
      <c r="S139" s="394"/>
      <c r="T139" s="394"/>
      <c r="U139" s="395"/>
      <c r="V139" s="37" t="s">
        <v>66</v>
      </c>
      <c r="W139" s="381">
        <f>IFERROR(SUM(W133:W137),"0")</f>
        <v>458</v>
      </c>
      <c r="X139" s="381">
        <f>IFERROR(SUM(X133:X137),"0")</f>
        <v>464.70000000000005</v>
      </c>
      <c r="Y139" s="37"/>
      <c r="Z139" s="382"/>
      <c r="AA139" s="382"/>
    </row>
    <row r="140" spans="1:67" ht="27.75" hidden="1" customHeight="1" x14ac:dyDescent="0.2">
      <c r="A140" s="545" t="s">
        <v>227</v>
      </c>
      <c r="B140" s="546"/>
      <c r="C140" s="546"/>
      <c r="D140" s="546"/>
      <c r="E140" s="546"/>
      <c r="F140" s="546"/>
      <c r="G140" s="546"/>
      <c r="H140" s="546"/>
      <c r="I140" s="546"/>
      <c r="J140" s="546"/>
      <c r="K140" s="546"/>
      <c r="L140" s="546"/>
      <c r="M140" s="546"/>
      <c r="N140" s="546"/>
      <c r="O140" s="546"/>
      <c r="P140" s="546"/>
      <c r="Q140" s="546"/>
      <c r="R140" s="546"/>
      <c r="S140" s="546"/>
      <c r="T140" s="546"/>
      <c r="U140" s="546"/>
      <c r="V140" s="546"/>
      <c r="W140" s="546"/>
      <c r="X140" s="546"/>
      <c r="Y140" s="546"/>
      <c r="Z140" s="48"/>
      <c r="AA140" s="48"/>
    </row>
    <row r="141" spans="1:67" ht="16.5" hidden="1" customHeight="1" x14ac:dyDescent="0.25">
      <c r="A141" s="385" t="s">
        <v>228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74"/>
      <c r="AA141" s="374"/>
    </row>
    <row r="142" spans="1:67" ht="14.25" hidden="1" customHeight="1" x14ac:dyDescent="0.25">
      <c r="A142" s="387" t="s">
        <v>108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75"/>
      <c r="AA142" s="375"/>
    </row>
    <row r="143" spans="1:67" ht="27" hidden="1" customHeight="1" x14ac:dyDescent="0.25">
      <c r="A143" s="54" t="s">
        <v>229</v>
      </c>
      <c r="B143" s="54" t="s">
        <v>230</v>
      </c>
      <c r="C143" s="31">
        <v>4301011223</v>
      </c>
      <c r="D143" s="392">
        <v>4607091383423</v>
      </c>
      <c r="E143" s="390"/>
      <c r="F143" s="378">
        <v>1.35</v>
      </c>
      <c r="G143" s="32">
        <v>8</v>
      </c>
      <c r="H143" s="378">
        <v>10.8</v>
      </c>
      <c r="I143" s="378">
        <v>11.375999999999999</v>
      </c>
      <c r="J143" s="32">
        <v>56</v>
      </c>
      <c r="K143" s="32" t="s">
        <v>103</v>
      </c>
      <c r="L143" s="33" t="s">
        <v>123</v>
      </c>
      <c r="M143" s="33"/>
      <c r="N143" s="32">
        <v>35</v>
      </c>
      <c r="O143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9"/>
      <c r="Q143" s="389"/>
      <c r="R143" s="389"/>
      <c r="S143" s="390"/>
      <c r="T143" s="34"/>
      <c r="U143" s="34"/>
      <c r="V143" s="35" t="s">
        <v>66</v>
      </c>
      <c r="W143" s="379">
        <v>0</v>
      </c>
      <c r="X143" s="380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231</v>
      </c>
      <c r="B144" s="54" t="s">
        <v>232</v>
      </c>
      <c r="C144" s="31">
        <v>4301011338</v>
      </c>
      <c r="D144" s="392">
        <v>4607091381405</v>
      </c>
      <c r="E144" s="390"/>
      <c r="F144" s="378">
        <v>1.35</v>
      </c>
      <c r="G144" s="32">
        <v>8</v>
      </c>
      <c r="H144" s="378">
        <v>10.8</v>
      </c>
      <c r="I144" s="378">
        <v>11.375999999999999</v>
      </c>
      <c r="J144" s="32">
        <v>56</v>
      </c>
      <c r="K144" s="32" t="s">
        <v>103</v>
      </c>
      <c r="L144" s="33" t="s">
        <v>65</v>
      </c>
      <c r="M144" s="33"/>
      <c r="N144" s="32">
        <v>35</v>
      </c>
      <c r="O144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4" s="389"/>
      <c r="Q144" s="389"/>
      <c r="R144" s="389"/>
      <c r="S144" s="390"/>
      <c r="T144" s="34"/>
      <c r="U144" s="34"/>
      <c r="V144" s="35" t="s">
        <v>66</v>
      </c>
      <c r="W144" s="379">
        <v>0</v>
      </c>
      <c r="X144" s="380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37.5" hidden="1" customHeight="1" x14ac:dyDescent="0.25">
      <c r="A145" s="54" t="s">
        <v>233</v>
      </c>
      <c r="B145" s="54" t="s">
        <v>234</v>
      </c>
      <c r="C145" s="31">
        <v>4301011333</v>
      </c>
      <c r="D145" s="392">
        <v>4607091386516</v>
      </c>
      <c r="E145" s="390"/>
      <c r="F145" s="378">
        <v>1.4</v>
      </c>
      <c r="G145" s="32">
        <v>8</v>
      </c>
      <c r="H145" s="378">
        <v>11.2</v>
      </c>
      <c r="I145" s="378">
        <v>11.776</v>
      </c>
      <c r="J145" s="32">
        <v>56</v>
      </c>
      <c r="K145" s="32" t="s">
        <v>103</v>
      </c>
      <c r="L145" s="33" t="s">
        <v>65</v>
      </c>
      <c r="M145" s="33"/>
      <c r="N145" s="32">
        <v>30</v>
      </c>
      <c r="O145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5" s="389"/>
      <c r="Q145" s="389"/>
      <c r="R145" s="389"/>
      <c r="S145" s="390"/>
      <c r="T145" s="34"/>
      <c r="U145" s="34"/>
      <c r="V145" s="35" t="s">
        <v>66</v>
      </c>
      <c r="W145" s="379">
        <v>0</v>
      </c>
      <c r="X145" s="380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idden="1" x14ac:dyDescent="0.2">
      <c r="A146" s="402"/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403"/>
      <c r="O146" s="393" t="s">
        <v>70</v>
      </c>
      <c r="P146" s="394"/>
      <c r="Q146" s="394"/>
      <c r="R146" s="394"/>
      <c r="S146" s="394"/>
      <c r="T146" s="394"/>
      <c r="U146" s="395"/>
      <c r="V146" s="37" t="s">
        <v>71</v>
      </c>
      <c r="W146" s="381">
        <f>IFERROR(W143/H143,"0")+IFERROR(W144/H144,"0")+IFERROR(W145/H145,"0")</f>
        <v>0</v>
      </c>
      <c r="X146" s="381">
        <f>IFERROR(X143/H143,"0")+IFERROR(X144/H144,"0")+IFERROR(X145/H145,"0")</f>
        <v>0</v>
      </c>
      <c r="Y146" s="381">
        <f>IFERROR(IF(Y143="",0,Y143),"0")+IFERROR(IF(Y144="",0,Y144),"0")+IFERROR(IF(Y145="",0,Y145),"0")</f>
        <v>0</v>
      </c>
      <c r="Z146" s="382"/>
      <c r="AA146" s="382"/>
    </row>
    <row r="147" spans="1:67" hidden="1" x14ac:dyDescent="0.2">
      <c r="A147" s="38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403"/>
      <c r="O147" s="393" t="s">
        <v>70</v>
      </c>
      <c r="P147" s="394"/>
      <c r="Q147" s="394"/>
      <c r="R147" s="394"/>
      <c r="S147" s="394"/>
      <c r="T147" s="394"/>
      <c r="U147" s="395"/>
      <c r="V147" s="37" t="s">
        <v>66</v>
      </c>
      <c r="W147" s="381">
        <f>IFERROR(SUM(W143:W145),"0")</f>
        <v>0</v>
      </c>
      <c r="X147" s="381">
        <f>IFERROR(SUM(X143:X145),"0")</f>
        <v>0</v>
      </c>
      <c r="Y147" s="37"/>
      <c r="Z147" s="382"/>
      <c r="AA147" s="382"/>
    </row>
    <row r="148" spans="1:67" ht="16.5" hidden="1" customHeight="1" x14ac:dyDescent="0.25">
      <c r="A148" s="385" t="s">
        <v>235</v>
      </c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6"/>
      <c r="O148" s="386"/>
      <c r="P148" s="386"/>
      <c r="Q148" s="386"/>
      <c r="R148" s="386"/>
      <c r="S148" s="386"/>
      <c r="T148" s="386"/>
      <c r="U148" s="386"/>
      <c r="V148" s="386"/>
      <c r="W148" s="386"/>
      <c r="X148" s="386"/>
      <c r="Y148" s="386"/>
      <c r="Z148" s="374"/>
      <c r="AA148" s="374"/>
    </row>
    <row r="149" spans="1:67" ht="14.25" hidden="1" customHeight="1" x14ac:dyDescent="0.25">
      <c r="A149" s="387" t="s">
        <v>61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75"/>
      <c r="AA149" s="375"/>
    </row>
    <row r="150" spans="1:67" ht="27" customHeight="1" x14ac:dyDescent="0.25">
      <c r="A150" s="54" t="s">
        <v>236</v>
      </c>
      <c r="B150" s="54" t="s">
        <v>237</v>
      </c>
      <c r="C150" s="31">
        <v>4301031191</v>
      </c>
      <c r="D150" s="392">
        <v>4680115880993</v>
      </c>
      <c r="E150" s="390"/>
      <c r="F150" s="378">
        <v>0.7</v>
      </c>
      <c r="G150" s="32">
        <v>6</v>
      </c>
      <c r="H150" s="378">
        <v>4.2</v>
      </c>
      <c r="I150" s="378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89"/>
      <c r="Q150" s="389"/>
      <c r="R150" s="389"/>
      <c r="S150" s="390"/>
      <c r="T150" s="34"/>
      <c r="U150" s="34"/>
      <c r="V150" s="35" t="s">
        <v>66</v>
      </c>
      <c r="W150" s="379">
        <v>127</v>
      </c>
      <c r="X150" s="380">
        <f t="shared" ref="X150:X158" si="29">IFERROR(IF(W150="",0,CEILING((W150/$H150),1)*$H150),"")</f>
        <v>130.20000000000002</v>
      </c>
      <c r="Y150" s="36">
        <f>IFERROR(IF(X150=0,"",ROUNDUP(X150/H150,0)*0.00753),"")</f>
        <v>0.23343</v>
      </c>
      <c r="Z150" s="56"/>
      <c r="AA150" s="57"/>
      <c r="AE150" s="64"/>
      <c r="BB150" s="143" t="s">
        <v>1</v>
      </c>
      <c r="BL150" s="64">
        <f t="shared" ref="BL150:BL158" si="30">IFERROR(W150*I150/H150,"0")</f>
        <v>134.86190476190475</v>
      </c>
      <c r="BM150" s="64">
        <f t="shared" ref="BM150:BM158" si="31">IFERROR(X150*I150/H150,"0")</f>
        <v>138.26000000000002</v>
      </c>
      <c r="BN150" s="64">
        <f t="shared" ref="BN150:BN158" si="32">IFERROR(1/J150*(W150/H150),"0")</f>
        <v>0.19383394383394381</v>
      </c>
      <c r="BO150" s="64">
        <f t="shared" ref="BO150:BO158" si="33">IFERROR(1/J150*(X150/H150),"0")</f>
        <v>0.19871794871794873</v>
      </c>
    </row>
    <row r="151" spans="1:67" ht="27" hidden="1" customHeight="1" x14ac:dyDescent="0.25">
      <c r="A151" s="54" t="s">
        <v>238</v>
      </c>
      <c r="B151" s="54" t="s">
        <v>239</v>
      </c>
      <c r="C151" s="31">
        <v>4301031204</v>
      </c>
      <c r="D151" s="392">
        <v>4680115881761</v>
      </c>
      <c r="E151" s="390"/>
      <c r="F151" s="378">
        <v>0.7</v>
      </c>
      <c r="G151" s="32">
        <v>6</v>
      </c>
      <c r="H151" s="378">
        <v>4.2</v>
      </c>
      <c r="I151" s="378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89"/>
      <c r="Q151" s="389"/>
      <c r="R151" s="389"/>
      <c r="S151" s="390"/>
      <c r="T151" s="34"/>
      <c r="U151" s="34"/>
      <c r="V151" s="35" t="s">
        <v>66</v>
      </c>
      <c r="W151" s="379">
        <v>0</v>
      </c>
      <c r="X151" s="380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4301031201</v>
      </c>
      <c r="D152" s="392">
        <v>4680115881563</v>
      </c>
      <c r="E152" s="390"/>
      <c r="F152" s="378">
        <v>0.7</v>
      </c>
      <c r="G152" s="32">
        <v>6</v>
      </c>
      <c r="H152" s="378">
        <v>4.2</v>
      </c>
      <c r="I152" s="378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89"/>
      <c r="Q152" s="389"/>
      <c r="R152" s="389"/>
      <c r="S152" s="390"/>
      <c r="T152" s="34"/>
      <c r="U152" s="34"/>
      <c r="V152" s="35" t="s">
        <v>66</v>
      </c>
      <c r="W152" s="379">
        <v>123</v>
      </c>
      <c r="X152" s="380">
        <f t="shared" si="29"/>
        <v>126</v>
      </c>
      <c r="Y152" s="36">
        <f>IFERROR(IF(X152=0,"",ROUNDUP(X152/H152,0)*0.00753),"")</f>
        <v>0.22590000000000002</v>
      </c>
      <c r="Z152" s="56"/>
      <c r="AA152" s="57"/>
      <c r="AE152" s="64"/>
      <c r="BB152" s="145" t="s">
        <v>1</v>
      </c>
      <c r="BL152" s="64">
        <f t="shared" si="30"/>
        <v>128.85714285714286</v>
      </c>
      <c r="BM152" s="64">
        <f t="shared" si="31"/>
        <v>132.00000000000003</v>
      </c>
      <c r="BN152" s="64">
        <f t="shared" si="32"/>
        <v>0.18772893772893773</v>
      </c>
      <c r="BO152" s="64">
        <f t="shared" si="33"/>
        <v>0.19230769230769229</v>
      </c>
    </row>
    <row r="153" spans="1:67" ht="27" customHeight="1" x14ac:dyDescent="0.25">
      <c r="A153" s="54" t="s">
        <v>242</v>
      </c>
      <c r="B153" s="54" t="s">
        <v>243</v>
      </c>
      <c r="C153" s="31">
        <v>4301031199</v>
      </c>
      <c r="D153" s="392">
        <v>4680115880986</v>
      </c>
      <c r="E153" s="390"/>
      <c r="F153" s="378">
        <v>0.35</v>
      </c>
      <c r="G153" s="32">
        <v>6</v>
      </c>
      <c r="H153" s="378">
        <v>2.1</v>
      </c>
      <c r="I153" s="378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89"/>
      <c r="Q153" s="389"/>
      <c r="R153" s="389"/>
      <c r="S153" s="390"/>
      <c r="T153" s="34"/>
      <c r="U153" s="34"/>
      <c r="V153" s="35" t="s">
        <v>66</v>
      </c>
      <c r="W153" s="379">
        <v>106</v>
      </c>
      <c r="X153" s="380">
        <f t="shared" si="29"/>
        <v>107.10000000000001</v>
      </c>
      <c r="Y153" s="36">
        <f>IFERROR(IF(X153=0,"",ROUNDUP(X153/H153,0)*0.00502),"")</f>
        <v>0.25602000000000003</v>
      </c>
      <c r="Z153" s="56"/>
      <c r="AA153" s="57"/>
      <c r="AE153" s="64"/>
      <c r="BB153" s="146" t="s">
        <v>1</v>
      </c>
      <c r="BL153" s="64">
        <f t="shared" si="30"/>
        <v>112.56190476190476</v>
      </c>
      <c r="BM153" s="64">
        <f t="shared" si="31"/>
        <v>113.73</v>
      </c>
      <c r="BN153" s="64">
        <f t="shared" si="32"/>
        <v>0.21571021571021573</v>
      </c>
      <c r="BO153" s="64">
        <f t="shared" si="33"/>
        <v>0.21794871794871798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4301031190</v>
      </c>
      <c r="D154" s="392">
        <v>4680115880207</v>
      </c>
      <c r="E154" s="390"/>
      <c r="F154" s="378">
        <v>0.4</v>
      </c>
      <c r="G154" s="32">
        <v>6</v>
      </c>
      <c r="H154" s="378">
        <v>2.4</v>
      </c>
      <c r="I154" s="378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39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89"/>
      <c r="Q154" s="389"/>
      <c r="R154" s="389"/>
      <c r="S154" s="390"/>
      <c r="T154" s="34"/>
      <c r="U154" s="34"/>
      <c r="V154" s="35" t="s">
        <v>66</v>
      </c>
      <c r="W154" s="379">
        <v>0</v>
      </c>
      <c r="X154" s="380">
        <f t="shared" si="29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4301031205</v>
      </c>
      <c r="D155" s="392">
        <v>4680115881785</v>
      </c>
      <c r="E155" s="390"/>
      <c r="F155" s="378">
        <v>0.35</v>
      </c>
      <c r="G155" s="32">
        <v>6</v>
      </c>
      <c r="H155" s="378">
        <v>2.1</v>
      </c>
      <c r="I155" s="378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89"/>
      <c r="Q155" s="389"/>
      <c r="R155" s="389"/>
      <c r="S155" s="390"/>
      <c r="T155" s="34"/>
      <c r="U155" s="34"/>
      <c r="V155" s="35" t="s">
        <v>66</v>
      </c>
      <c r="W155" s="379">
        <v>0</v>
      </c>
      <c r="X155" s="380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4301031202</v>
      </c>
      <c r="D156" s="392">
        <v>4680115881679</v>
      </c>
      <c r="E156" s="390"/>
      <c r="F156" s="378">
        <v>0.35</v>
      </c>
      <c r="G156" s="32">
        <v>6</v>
      </c>
      <c r="H156" s="378">
        <v>2.1</v>
      </c>
      <c r="I156" s="378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89"/>
      <c r="Q156" s="389"/>
      <c r="R156" s="389"/>
      <c r="S156" s="390"/>
      <c r="T156" s="34"/>
      <c r="U156" s="34"/>
      <c r="V156" s="35" t="s">
        <v>66</v>
      </c>
      <c r="W156" s="379">
        <v>148</v>
      </c>
      <c r="X156" s="380">
        <f t="shared" si="29"/>
        <v>149.1</v>
      </c>
      <c r="Y156" s="36">
        <f>IFERROR(IF(X156=0,"",ROUNDUP(X156/H156,0)*0.00502),"")</f>
        <v>0.35642000000000001</v>
      </c>
      <c r="Z156" s="56"/>
      <c r="AA156" s="57"/>
      <c r="AE156" s="64"/>
      <c r="BB156" s="149" t="s">
        <v>1</v>
      </c>
      <c r="BL156" s="64">
        <f t="shared" si="30"/>
        <v>155.04761904761907</v>
      </c>
      <c r="BM156" s="64">
        <f t="shared" si="31"/>
        <v>156.20000000000002</v>
      </c>
      <c r="BN156" s="64">
        <f t="shared" si="32"/>
        <v>0.30118030118030115</v>
      </c>
      <c r="BO156" s="64">
        <f t="shared" si="33"/>
        <v>0.30341880341880345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4301031158</v>
      </c>
      <c r="D157" s="392">
        <v>4680115880191</v>
      </c>
      <c r="E157" s="390"/>
      <c r="F157" s="378">
        <v>0.4</v>
      </c>
      <c r="G157" s="32">
        <v>6</v>
      </c>
      <c r="H157" s="378">
        <v>2.4</v>
      </c>
      <c r="I157" s="378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89"/>
      <c r="Q157" s="389"/>
      <c r="R157" s="389"/>
      <c r="S157" s="390"/>
      <c r="T157" s="34"/>
      <c r="U157" s="34"/>
      <c r="V157" s="35" t="s">
        <v>66</v>
      </c>
      <c r="W157" s="379">
        <v>0</v>
      </c>
      <c r="X157" s="380">
        <f t="shared" si="29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16.5" hidden="1" customHeight="1" x14ac:dyDescent="0.25">
      <c r="A158" s="54" t="s">
        <v>252</v>
      </c>
      <c r="B158" s="54" t="s">
        <v>253</v>
      </c>
      <c r="C158" s="31">
        <v>4301031245</v>
      </c>
      <c r="D158" s="392">
        <v>4680115883963</v>
      </c>
      <c r="E158" s="390"/>
      <c r="F158" s="378">
        <v>0.28000000000000003</v>
      </c>
      <c r="G158" s="32">
        <v>6</v>
      </c>
      <c r="H158" s="378">
        <v>1.68</v>
      </c>
      <c r="I158" s="378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89"/>
      <c r="Q158" s="389"/>
      <c r="R158" s="389"/>
      <c r="S158" s="390"/>
      <c r="T158" s="34"/>
      <c r="U158" s="34"/>
      <c r="V158" s="35" t="s">
        <v>66</v>
      </c>
      <c r="W158" s="379">
        <v>0</v>
      </c>
      <c r="X158" s="380">
        <f t="shared" si="29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x14ac:dyDescent="0.2">
      <c r="A159" s="402"/>
      <c r="B159" s="386"/>
      <c r="C159" s="386"/>
      <c r="D159" s="386"/>
      <c r="E159" s="386"/>
      <c r="F159" s="386"/>
      <c r="G159" s="386"/>
      <c r="H159" s="386"/>
      <c r="I159" s="386"/>
      <c r="J159" s="386"/>
      <c r="K159" s="386"/>
      <c r="L159" s="386"/>
      <c r="M159" s="386"/>
      <c r="N159" s="403"/>
      <c r="O159" s="393" t="s">
        <v>70</v>
      </c>
      <c r="P159" s="394"/>
      <c r="Q159" s="394"/>
      <c r="R159" s="394"/>
      <c r="S159" s="394"/>
      <c r="T159" s="394"/>
      <c r="U159" s="395"/>
      <c r="V159" s="37" t="s">
        <v>71</v>
      </c>
      <c r="W159" s="381">
        <f>IFERROR(W150/H150,"0")+IFERROR(W151/H151,"0")+IFERROR(W152/H152,"0")+IFERROR(W153/H153,"0")+IFERROR(W154/H154,"0")+IFERROR(W155/H155,"0")+IFERROR(W156/H156,"0")+IFERROR(W157/H157,"0")+IFERROR(W158/H158,"0")</f>
        <v>180.47619047619048</v>
      </c>
      <c r="X159" s="381">
        <f>IFERROR(X150/H150,"0")+IFERROR(X151/H151,"0")+IFERROR(X152/H152,"0")+IFERROR(X153/H153,"0")+IFERROR(X154/H154,"0")+IFERROR(X155/H155,"0")+IFERROR(X156/H156,"0")+IFERROR(X157/H157,"0")+IFERROR(X158/H158,"0")</f>
        <v>183</v>
      </c>
      <c r="Y159" s="381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1.0717700000000001</v>
      </c>
      <c r="Z159" s="382"/>
      <c r="AA159" s="382"/>
    </row>
    <row r="160" spans="1:67" x14ac:dyDescent="0.2">
      <c r="A160" s="38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403"/>
      <c r="O160" s="393" t="s">
        <v>70</v>
      </c>
      <c r="P160" s="394"/>
      <c r="Q160" s="394"/>
      <c r="R160" s="394"/>
      <c r="S160" s="394"/>
      <c r="T160" s="394"/>
      <c r="U160" s="395"/>
      <c r="V160" s="37" t="s">
        <v>66</v>
      </c>
      <c r="W160" s="381">
        <f>IFERROR(SUM(W150:W158),"0")</f>
        <v>504</v>
      </c>
      <c r="X160" s="381">
        <f>IFERROR(SUM(X150:X158),"0")</f>
        <v>512.40000000000009</v>
      </c>
      <c r="Y160" s="37"/>
      <c r="Z160" s="382"/>
      <c r="AA160" s="382"/>
    </row>
    <row r="161" spans="1:67" ht="16.5" hidden="1" customHeight="1" x14ac:dyDescent="0.25">
      <c r="A161" s="385" t="s">
        <v>254</v>
      </c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6"/>
      <c r="P161" s="386"/>
      <c r="Q161" s="386"/>
      <c r="R161" s="386"/>
      <c r="S161" s="386"/>
      <c r="T161" s="386"/>
      <c r="U161" s="386"/>
      <c r="V161" s="386"/>
      <c r="W161" s="386"/>
      <c r="X161" s="386"/>
      <c r="Y161" s="386"/>
      <c r="Z161" s="374"/>
      <c r="AA161" s="374"/>
    </row>
    <row r="162" spans="1:67" ht="14.25" hidden="1" customHeight="1" x14ac:dyDescent="0.25">
      <c r="A162" s="387" t="s">
        <v>108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75"/>
      <c r="AA162" s="375"/>
    </row>
    <row r="163" spans="1:67" ht="16.5" hidden="1" customHeight="1" x14ac:dyDescent="0.25">
      <c r="A163" s="54" t="s">
        <v>255</v>
      </c>
      <c r="B163" s="54" t="s">
        <v>256</v>
      </c>
      <c r="C163" s="31">
        <v>4301011450</v>
      </c>
      <c r="D163" s="392">
        <v>4680115881402</v>
      </c>
      <c r="E163" s="390"/>
      <c r="F163" s="378">
        <v>1.35</v>
      </c>
      <c r="G163" s="32">
        <v>8</v>
      </c>
      <c r="H163" s="378">
        <v>10.8</v>
      </c>
      <c r="I163" s="378">
        <v>11.28</v>
      </c>
      <c r="J163" s="32">
        <v>56</v>
      </c>
      <c r="K163" s="32" t="s">
        <v>103</v>
      </c>
      <c r="L163" s="33" t="s">
        <v>104</v>
      </c>
      <c r="M163" s="33"/>
      <c r="N163" s="32">
        <v>55</v>
      </c>
      <c r="O163" s="6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89"/>
      <c r="Q163" s="389"/>
      <c r="R163" s="389"/>
      <c r="S163" s="390"/>
      <c r="T163" s="34"/>
      <c r="U163" s="34"/>
      <c r="V163" s="35" t="s">
        <v>66</v>
      </c>
      <c r="W163" s="379">
        <v>0</v>
      </c>
      <c r="X163" s="380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257</v>
      </c>
      <c r="B164" s="54" t="s">
        <v>258</v>
      </c>
      <c r="C164" s="31">
        <v>4301011454</v>
      </c>
      <c r="D164" s="392">
        <v>4680115881396</v>
      </c>
      <c r="E164" s="390"/>
      <c r="F164" s="378">
        <v>0.45</v>
      </c>
      <c r="G164" s="32">
        <v>6</v>
      </c>
      <c r="H164" s="378">
        <v>2.7</v>
      </c>
      <c r="I164" s="378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89"/>
      <c r="Q164" s="389"/>
      <c r="R164" s="389"/>
      <c r="S164" s="390"/>
      <c r="T164" s="34"/>
      <c r="U164" s="34"/>
      <c r="V164" s="35" t="s">
        <v>66</v>
      </c>
      <c r="W164" s="379">
        <v>0</v>
      </c>
      <c r="X164" s="380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402"/>
      <c r="B165" s="386"/>
      <c r="C165" s="386"/>
      <c r="D165" s="386"/>
      <c r="E165" s="386"/>
      <c r="F165" s="386"/>
      <c r="G165" s="386"/>
      <c r="H165" s="386"/>
      <c r="I165" s="386"/>
      <c r="J165" s="386"/>
      <c r="K165" s="386"/>
      <c r="L165" s="386"/>
      <c r="M165" s="386"/>
      <c r="N165" s="403"/>
      <c r="O165" s="393" t="s">
        <v>70</v>
      </c>
      <c r="P165" s="394"/>
      <c r="Q165" s="394"/>
      <c r="R165" s="394"/>
      <c r="S165" s="394"/>
      <c r="T165" s="394"/>
      <c r="U165" s="395"/>
      <c r="V165" s="37" t="s">
        <v>71</v>
      </c>
      <c r="W165" s="381">
        <f>IFERROR(W163/H163,"0")+IFERROR(W164/H164,"0")</f>
        <v>0</v>
      </c>
      <c r="X165" s="381">
        <f>IFERROR(X163/H163,"0")+IFERROR(X164/H164,"0")</f>
        <v>0</v>
      </c>
      <c r="Y165" s="381">
        <f>IFERROR(IF(Y163="",0,Y163),"0")+IFERROR(IF(Y164="",0,Y164),"0")</f>
        <v>0</v>
      </c>
      <c r="Z165" s="382"/>
      <c r="AA165" s="382"/>
    </row>
    <row r="166" spans="1:67" hidden="1" x14ac:dyDescent="0.2">
      <c r="A166" s="38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403"/>
      <c r="O166" s="393" t="s">
        <v>70</v>
      </c>
      <c r="P166" s="394"/>
      <c r="Q166" s="394"/>
      <c r="R166" s="394"/>
      <c r="S166" s="394"/>
      <c r="T166" s="394"/>
      <c r="U166" s="395"/>
      <c r="V166" s="37" t="s">
        <v>66</v>
      </c>
      <c r="W166" s="381">
        <f>IFERROR(SUM(W163:W164),"0")</f>
        <v>0</v>
      </c>
      <c r="X166" s="381">
        <f>IFERROR(SUM(X163:X164),"0")</f>
        <v>0</v>
      </c>
      <c r="Y166" s="37"/>
      <c r="Z166" s="382"/>
      <c r="AA166" s="382"/>
    </row>
    <row r="167" spans="1:67" ht="14.25" hidden="1" customHeight="1" x14ac:dyDescent="0.25">
      <c r="A167" s="387" t="s">
        <v>100</v>
      </c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6"/>
      <c r="P167" s="386"/>
      <c r="Q167" s="386"/>
      <c r="R167" s="386"/>
      <c r="S167" s="386"/>
      <c r="T167" s="386"/>
      <c r="U167" s="386"/>
      <c r="V167" s="386"/>
      <c r="W167" s="386"/>
      <c r="X167" s="386"/>
      <c r="Y167" s="386"/>
      <c r="Z167" s="375"/>
      <c r="AA167" s="375"/>
    </row>
    <row r="168" spans="1:67" ht="16.5" hidden="1" customHeight="1" x14ac:dyDescent="0.25">
      <c r="A168" s="54" t="s">
        <v>259</v>
      </c>
      <c r="B168" s="54" t="s">
        <v>260</v>
      </c>
      <c r="C168" s="31">
        <v>4301020262</v>
      </c>
      <c r="D168" s="392">
        <v>4680115882935</v>
      </c>
      <c r="E168" s="390"/>
      <c r="F168" s="378">
        <v>1.35</v>
      </c>
      <c r="G168" s="32">
        <v>8</v>
      </c>
      <c r="H168" s="378">
        <v>10.8</v>
      </c>
      <c r="I168" s="378">
        <v>11.28</v>
      </c>
      <c r="J168" s="32">
        <v>56</v>
      </c>
      <c r="K168" s="32" t="s">
        <v>103</v>
      </c>
      <c r="L168" s="33" t="s">
        <v>123</v>
      </c>
      <c r="M168" s="33"/>
      <c r="N168" s="32">
        <v>50</v>
      </c>
      <c r="O168" s="5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89"/>
      <c r="Q168" s="389"/>
      <c r="R168" s="389"/>
      <c r="S168" s="390"/>
      <c r="T168" s="34"/>
      <c r="U168" s="34"/>
      <c r="V168" s="35" t="s">
        <v>66</v>
      </c>
      <c r="W168" s="379">
        <v>0</v>
      </c>
      <c r="X168" s="380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261</v>
      </c>
      <c r="B169" s="54" t="s">
        <v>262</v>
      </c>
      <c r="C169" s="31">
        <v>4301020220</v>
      </c>
      <c r="D169" s="392">
        <v>4680115880764</v>
      </c>
      <c r="E169" s="390"/>
      <c r="F169" s="378">
        <v>0.35</v>
      </c>
      <c r="G169" s="32">
        <v>6</v>
      </c>
      <c r="H169" s="378">
        <v>2.1</v>
      </c>
      <c r="I169" s="378">
        <v>2.2999999999999998</v>
      </c>
      <c r="J169" s="32">
        <v>156</v>
      </c>
      <c r="K169" s="32" t="s">
        <v>64</v>
      </c>
      <c r="L169" s="33" t="s">
        <v>104</v>
      </c>
      <c r="M169" s="33"/>
      <c r="N169" s="32">
        <v>50</v>
      </c>
      <c r="O169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89"/>
      <c r="Q169" s="389"/>
      <c r="R169" s="389"/>
      <c r="S169" s="390"/>
      <c r="T169" s="34"/>
      <c r="U169" s="34"/>
      <c r="V169" s="35" t="s">
        <v>66</v>
      </c>
      <c r="W169" s="379">
        <v>16</v>
      </c>
      <c r="X169" s="380">
        <f>IFERROR(IF(W169="",0,CEILING((W169/$H169),1)*$H169),"")</f>
        <v>16.8</v>
      </c>
      <c r="Y169" s="36">
        <f>IFERROR(IF(X169=0,"",ROUNDUP(X169/H169,0)*0.00753),"")</f>
        <v>6.0240000000000002E-2</v>
      </c>
      <c r="Z169" s="56"/>
      <c r="AA169" s="57"/>
      <c r="AE169" s="64"/>
      <c r="BB169" s="155" t="s">
        <v>1</v>
      </c>
      <c r="BL169" s="64">
        <f>IFERROR(W169*I169/H169,"0")</f>
        <v>17.523809523809522</v>
      </c>
      <c r="BM169" s="64">
        <f>IFERROR(X169*I169/H169,"0")</f>
        <v>18.399999999999999</v>
      </c>
      <c r="BN169" s="64">
        <f>IFERROR(1/J169*(W169/H169),"0")</f>
        <v>4.8840048840048833E-2</v>
      </c>
      <c r="BO169" s="64">
        <f>IFERROR(1/J169*(X169/H169),"0")</f>
        <v>5.128205128205128E-2</v>
      </c>
    </row>
    <row r="170" spans="1:67" x14ac:dyDescent="0.2">
      <c r="A170" s="402"/>
      <c r="B170" s="386"/>
      <c r="C170" s="386"/>
      <c r="D170" s="386"/>
      <c r="E170" s="386"/>
      <c r="F170" s="386"/>
      <c r="G170" s="386"/>
      <c r="H170" s="386"/>
      <c r="I170" s="386"/>
      <c r="J170" s="386"/>
      <c r="K170" s="386"/>
      <c r="L170" s="386"/>
      <c r="M170" s="386"/>
      <c r="N170" s="403"/>
      <c r="O170" s="393" t="s">
        <v>70</v>
      </c>
      <c r="P170" s="394"/>
      <c r="Q170" s="394"/>
      <c r="R170" s="394"/>
      <c r="S170" s="394"/>
      <c r="T170" s="394"/>
      <c r="U170" s="395"/>
      <c r="V170" s="37" t="s">
        <v>71</v>
      </c>
      <c r="W170" s="381">
        <f>IFERROR(W168/H168,"0")+IFERROR(W169/H169,"0")</f>
        <v>7.6190476190476186</v>
      </c>
      <c r="X170" s="381">
        <f>IFERROR(X168/H168,"0")+IFERROR(X169/H169,"0")</f>
        <v>8</v>
      </c>
      <c r="Y170" s="381">
        <f>IFERROR(IF(Y168="",0,Y168),"0")+IFERROR(IF(Y169="",0,Y169),"0")</f>
        <v>6.0240000000000002E-2</v>
      </c>
      <c r="Z170" s="382"/>
      <c r="AA170" s="382"/>
    </row>
    <row r="171" spans="1:67" x14ac:dyDescent="0.2">
      <c r="A171" s="38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403"/>
      <c r="O171" s="393" t="s">
        <v>70</v>
      </c>
      <c r="P171" s="394"/>
      <c r="Q171" s="394"/>
      <c r="R171" s="394"/>
      <c r="S171" s="394"/>
      <c r="T171" s="394"/>
      <c r="U171" s="395"/>
      <c r="V171" s="37" t="s">
        <v>66</v>
      </c>
      <c r="W171" s="381">
        <f>IFERROR(SUM(W168:W169),"0")</f>
        <v>16</v>
      </c>
      <c r="X171" s="381">
        <f>IFERROR(SUM(X168:X169),"0")</f>
        <v>16.8</v>
      </c>
      <c r="Y171" s="37"/>
      <c r="Z171" s="382"/>
      <c r="AA171" s="382"/>
    </row>
    <row r="172" spans="1:67" ht="14.25" hidden="1" customHeight="1" x14ac:dyDescent="0.25">
      <c r="A172" s="387" t="s">
        <v>61</v>
      </c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386"/>
      <c r="O172" s="386"/>
      <c r="P172" s="386"/>
      <c r="Q172" s="386"/>
      <c r="R172" s="386"/>
      <c r="S172" s="386"/>
      <c r="T172" s="386"/>
      <c r="U172" s="386"/>
      <c r="V172" s="386"/>
      <c r="W172" s="386"/>
      <c r="X172" s="386"/>
      <c r="Y172" s="386"/>
      <c r="Z172" s="375"/>
      <c r="AA172" s="375"/>
    </row>
    <row r="173" spans="1:67" ht="27" customHeight="1" x14ac:dyDescent="0.25">
      <c r="A173" s="54" t="s">
        <v>263</v>
      </c>
      <c r="B173" s="54" t="s">
        <v>264</v>
      </c>
      <c r="C173" s="31">
        <v>4301031224</v>
      </c>
      <c r="D173" s="392">
        <v>4680115882683</v>
      </c>
      <c r="E173" s="390"/>
      <c r="F173" s="378">
        <v>0.9</v>
      </c>
      <c r="G173" s="32">
        <v>6</v>
      </c>
      <c r="H173" s="378">
        <v>5.4</v>
      </c>
      <c r="I173" s="378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89"/>
      <c r="Q173" s="389"/>
      <c r="R173" s="389"/>
      <c r="S173" s="390"/>
      <c r="T173" s="34"/>
      <c r="U173" s="34"/>
      <c r="V173" s="35" t="s">
        <v>66</v>
      </c>
      <c r="W173" s="379">
        <v>312</v>
      </c>
      <c r="X173" s="380">
        <f>IFERROR(IF(W173="",0,CEILING((W173/$H173),1)*$H173),"")</f>
        <v>313.20000000000005</v>
      </c>
      <c r="Y173" s="36">
        <f>IFERROR(IF(X173=0,"",ROUNDUP(X173/H173,0)*0.00937),"")</f>
        <v>0.54345999999999994</v>
      </c>
      <c r="Z173" s="56"/>
      <c r="AA173" s="57"/>
      <c r="AE173" s="64"/>
      <c r="BB173" s="156" t="s">
        <v>1</v>
      </c>
      <c r="BL173" s="64">
        <f>IFERROR(W173*I173/H173,"0")</f>
        <v>324.13333333333333</v>
      </c>
      <c r="BM173" s="64">
        <f>IFERROR(X173*I173/H173,"0")</f>
        <v>325.38000000000005</v>
      </c>
      <c r="BN173" s="64">
        <f>IFERROR(1/J173*(W173/H173),"0")</f>
        <v>0.4814814814814814</v>
      </c>
      <c r="BO173" s="64">
        <f>IFERROR(1/J173*(X173/H173),"0")</f>
        <v>0.48333333333333339</v>
      </c>
    </row>
    <row r="174" spans="1:67" ht="27" customHeight="1" x14ac:dyDescent="0.25">
      <c r="A174" s="54" t="s">
        <v>265</v>
      </c>
      <c r="B174" s="54" t="s">
        <v>266</v>
      </c>
      <c r="C174" s="31">
        <v>4301031230</v>
      </c>
      <c r="D174" s="392">
        <v>4680115882690</v>
      </c>
      <c r="E174" s="390"/>
      <c r="F174" s="378">
        <v>0.9</v>
      </c>
      <c r="G174" s="32">
        <v>6</v>
      </c>
      <c r="H174" s="378">
        <v>5.4</v>
      </c>
      <c r="I174" s="378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89"/>
      <c r="Q174" s="389"/>
      <c r="R174" s="389"/>
      <c r="S174" s="390"/>
      <c r="T174" s="34"/>
      <c r="U174" s="34"/>
      <c r="V174" s="35" t="s">
        <v>66</v>
      </c>
      <c r="W174" s="379">
        <v>198</v>
      </c>
      <c r="X174" s="380">
        <f>IFERROR(IF(W174="",0,CEILING((W174/$H174),1)*$H174),"")</f>
        <v>199.8</v>
      </c>
      <c r="Y174" s="36">
        <f>IFERROR(IF(X174=0,"",ROUNDUP(X174/H174,0)*0.00937),"")</f>
        <v>0.34669</v>
      </c>
      <c r="Z174" s="56"/>
      <c r="AA174" s="57"/>
      <c r="AE174" s="64"/>
      <c r="BB174" s="157" t="s">
        <v>1</v>
      </c>
      <c r="BL174" s="64">
        <f>IFERROR(W174*I174/H174,"0")</f>
        <v>205.7</v>
      </c>
      <c r="BM174" s="64">
        <f>IFERROR(X174*I174/H174,"0")</f>
        <v>207.57000000000002</v>
      </c>
      <c r="BN174" s="64">
        <f>IFERROR(1/J174*(W174/H174),"0")</f>
        <v>0.30555555555555552</v>
      </c>
      <c r="BO174" s="64">
        <f>IFERROR(1/J174*(X174/H174),"0")</f>
        <v>0.30833333333333335</v>
      </c>
    </row>
    <row r="175" spans="1:67" ht="27" hidden="1" customHeight="1" x14ac:dyDescent="0.25">
      <c r="A175" s="54" t="s">
        <v>267</v>
      </c>
      <c r="B175" s="54" t="s">
        <v>268</v>
      </c>
      <c r="C175" s="31">
        <v>4301031220</v>
      </c>
      <c r="D175" s="392">
        <v>4680115882669</v>
      </c>
      <c r="E175" s="390"/>
      <c r="F175" s="378">
        <v>0.9</v>
      </c>
      <c r="G175" s="32">
        <v>6</v>
      </c>
      <c r="H175" s="378">
        <v>5.4</v>
      </c>
      <c r="I175" s="378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89"/>
      <c r="Q175" s="389"/>
      <c r="R175" s="389"/>
      <c r="S175" s="390"/>
      <c r="T175" s="34"/>
      <c r="U175" s="34"/>
      <c r="V175" s="35" t="s">
        <v>66</v>
      </c>
      <c r="W175" s="379">
        <v>0</v>
      </c>
      <c r="X175" s="380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269</v>
      </c>
      <c r="B176" s="54" t="s">
        <v>270</v>
      </c>
      <c r="C176" s="31">
        <v>4301031221</v>
      </c>
      <c r="D176" s="392">
        <v>4680115882676</v>
      </c>
      <c r="E176" s="390"/>
      <c r="F176" s="378">
        <v>0.9</v>
      </c>
      <c r="G176" s="32">
        <v>6</v>
      </c>
      <c r="H176" s="378">
        <v>5.4</v>
      </c>
      <c r="I176" s="378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89"/>
      <c r="Q176" s="389"/>
      <c r="R176" s="389"/>
      <c r="S176" s="390"/>
      <c r="T176" s="34"/>
      <c r="U176" s="34"/>
      <c r="V176" s="35" t="s">
        <v>66</v>
      </c>
      <c r="W176" s="379">
        <v>269</v>
      </c>
      <c r="X176" s="380">
        <f>IFERROR(IF(W176="",0,CEILING((W176/$H176),1)*$H176),"")</f>
        <v>270</v>
      </c>
      <c r="Y176" s="36">
        <f>IFERROR(IF(X176=0,"",ROUNDUP(X176/H176,0)*0.00937),"")</f>
        <v>0.46849999999999997</v>
      </c>
      <c r="Z176" s="56"/>
      <c r="AA176" s="57"/>
      <c r="AE176" s="64"/>
      <c r="BB176" s="159" t="s">
        <v>1</v>
      </c>
      <c r="BL176" s="64">
        <f>IFERROR(W176*I176/H176,"0")</f>
        <v>279.46111111111111</v>
      </c>
      <c r="BM176" s="64">
        <f>IFERROR(X176*I176/H176,"0")</f>
        <v>280.5</v>
      </c>
      <c r="BN176" s="64">
        <f>IFERROR(1/J176*(W176/H176),"0")</f>
        <v>0.41512345679012341</v>
      </c>
      <c r="BO176" s="64">
        <f>IFERROR(1/J176*(X176/H176),"0")</f>
        <v>0.41666666666666669</v>
      </c>
    </row>
    <row r="177" spans="1:67" x14ac:dyDescent="0.2">
      <c r="A177" s="402"/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403"/>
      <c r="O177" s="393" t="s">
        <v>70</v>
      </c>
      <c r="P177" s="394"/>
      <c r="Q177" s="394"/>
      <c r="R177" s="394"/>
      <c r="S177" s="394"/>
      <c r="T177" s="394"/>
      <c r="U177" s="395"/>
      <c r="V177" s="37" t="s">
        <v>71</v>
      </c>
      <c r="W177" s="381">
        <f>IFERROR(W173/H173,"0")+IFERROR(W174/H174,"0")+IFERROR(W175/H175,"0")+IFERROR(W176/H176,"0")</f>
        <v>144.25925925925924</v>
      </c>
      <c r="X177" s="381">
        <f>IFERROR(X173/H173,"0")+IFERROR(X174/H174,"0")+IFERROR(X175/H175,"0")+IFERROR(X176/H176,"0")</f>
        <v>145</v>
      </c>
      <c r="Y177" s="381">
        <f>IFERROR(IF(Y173="",0,Y173),"0")+IFERROR(IF(Y174="",0,Y174),"0")+IFERROR(IF(Y175="",0,Y175),"0")+IFERROR(IF(Y176="",0,Y176),"0")</f>
        <v>1.3586499999999999</v>
      </c>
      <c r="Z177" s="382"/>
      <c r="AA177" s="382"/>
    </row>
    <row r="178" spans="1:67" x14ac:dyDescent="0.2">
      <c r="A178" s="38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403"/>
      <c r="O178" s="393" t="s">
        <v>70</v>
      </c>
      <c r="P178" s="394"/>
      <c r="Q178" s="394"/>
      <c r="R178" s="394"/>
      <c r="S178" s="394"/>
      <c r="T178" s="394"/>
      <c r="U178" s="395"/>
      <c r="V178" s="37" t="s">
        <v>66</v>
      </c>
      <c r="W178" s="381">
        <f>IFERROR(SUM(W173:W176),"0")</f>
        <v>779</v>
      </c>
      <c r="X178" s="381">
        <f>IFERROR(SUM(X173:X176),"0")</f>
        <v>783</v>
      </c>
      <c r="Y178" s="37"/>
      <c r="Z178" s="382"/>
      <c r="AA178" s="382"/>
    </row>
    <row r="179" spans="1:67" ht="14.25" hidden="1" customHeight="1" x14ac:dyDescent="0.25">
      <c r="A179" s="387" t="s">
        <v>72</v>
      </c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386"/>
      <c r="O179" s="386"/>
      <c r="P179" s="386"/>
      <c r="Q179" s="386"/>
      <c r="R179" s="386"/>
      <c r="S179" s="386"/>
      <c r="T179" s="386"/>
      <c r="U179" s="386"/>
      <c r="V179" s="386"/>
      <c r="W179" s="386"/>
      <c r="X179" s="386"/>
      <c r="Y179" s="386"/>
      <c r="Z179" s="375"/>
      <c r="AA179" s="375"/>
    </row>
    <row r="180" spans="1:67" ht="27" hidden="1" customHeight="1" x14ac:dyDescent="0.25">
      <c r="A180" s="54" t="s">
        <v>271</v>
      </c>
      <c r="B180" s="54" t="s">
        <v>272</v>
      </c>
      <c r="C180" s="31">
        <v>4301051409</v>
      </c>
      <c r="D180" s="392">
        <v>4680115881556</v>
      </c>
      <c r="E180" s="390"/>
      <c r="F180" s="378">
        <v>1</v>
      </c>
      <c r="G180" s="32">
        <v>4</v>
      </c>
      <c r="H180" s="378">
        <v>4</v>
      </c>
      <c r="I180" s="378">
        <v>4.4080000000000004</v>
      </c>
      <c r="J180" s="32">
        <v>104</v>
      </c>
      <c r="K180" s="32" t="s">
        <v>103</v>
      </c>
      <c r="L180" s="33" t="s">
        <v>123</v>
      </c>
      <c r="M180" s="33"/>
      <c r="N180" s="32">
        <v>45</v>
      </c>
      <c r="O180" s="7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0" s="389"/>
      <c r="Q180" s="389"/>
      <c r="R180" s="389"/>
      <c r="S180" s="390"/>
      <c r="T180" s="34"/>
      <c r="U180" s="34"/>
      <c r="V180" s="35" t="s">
        <v>66</v>
      </c>
      <c r="W180" s="379">
        <v>0</v>
      </c>
      <c r="X180" s="380">
        <f t="shared" ref="X180:X199" si="34">IFERROR(IF(W180="",0,CEILING((W180/$H180),1)*$H180),"")</f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ref="BL180:BL199" si="35">IFERROR(W180*I180/H180,"0")</f>
        <v>0</v>
      </c>
      <c r="BM180" s="64">
        <f t="shared" ref="BM180:BM199" si="36">IFERROR(X180*I180/H180,"0")</f>
        <v>0</v>
      </c>
      <c r="BN180" s="64">
        <f t="shared" ref="BN180:BN199" si="37">IFERROR(1/J180*(W180/H180),"0")</f>
        <v>0</v>
      </c>
      <c r="BO180" s="64">
        <f t="shared" ref="BO180:BO199" si="38">IFERROR(1/J180*(X180/H180),"0")</f>
        <v>0</v>
      </c>
    </row>
    <row r="181" spans="1:67" ht="27" hidden="1" customHeight="1" x14ac:dyDescent="0.25">
      <c r="A181" s="54" t="s">
        <v>273</v>
      </c>
      <c r="B181" s="54" t="s">
        <v>274</v>
      </c>
      <c r="C181" s="31">
        <v>4301051408</v>
      </c>
      <c r="D181" s="392">
        <v>4680115881594</v>
      </c>
      <c r="E181" s="390"/>
      <c r="F181" s="378">
        <v>1.35</v>
      </c>
      <c r="G181" s="32">
        <v>6</v>
      </c>
      <c r="H181" s="378">
        <v>8.1</v>
      </c>
      <c r="I181" s="378">
        <v>8.6639999999999997</v>
      </c>
      <c r="J181" s="32">
        <v>56</v>
      </c>
      <c r="K181" s="32" t="s">
        <v>103</v>
      </c>
      <c r="L181" s="33" t="s">
        <v>123</v>
      </c>
      <c r="M181" s="33"/>
      <c r="N181" s="32">
        <v>40</v>
      </c>
      <c r="O181" s="5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89"/>
      <c r="Q181" s="389"/>
      <c r="R181" s="389"/>
      <c r="S181" s="390"/>
      <c r="T181" s="34"/>
      <c r="U181" s="34"/>
      <c r="V181" s="35" t="s">
        <v>66</v>
      </c>
      <c r="W181" s="379">
        <v>0</v>
      </c>
      <c r="X181" s="380">
        <f t="shared" si="34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4301051505</v>
      </c>
      <c r="D182" s="392">
        <v>4680115881587</v>
      </c>
      <c r="E182" s="390"/>
      <c r="F182" s="378">
        <v>1</v>
      </c>
      <c r="G182" s="32">
        <v>4</v>
      </c>
      <c r="H182" s="378">
        <v>4</v>
      </c>
      <c r="I182" s="378">
        <v>4.4080000000000004</v>
      </c>
      <c r="J182" s="32">
        <v>104</v>
      </c>
      <c r="K182" s="32" t="s">
        <v>103</v>
      </c>
      <c r="L182" s="33" t="s">
        <v>65</v>
      </c>
      <c r="M182" s="33"/>
      <c r="N182" s="32">
        <v>40</v>
      </c>
      <c r="O182" s="59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89"/>
      <c r="Q182" s="389"/>
      <c r="R182" s="389"/>
      <c r="S182" s="390"/>
      <c r="T182" s="34"/>
      <c r="U182" s="34"/>
      <c r="V182" s="35" t="s">
        <v>66</v>
      </c>
      <c r="W182" s="379">
        <v>0</v>
      </c>
      <c r="X182" s="380">
        <f t="shared" si="34"/>
        <v>0</v>
      </c>
      <c r="Y182" s="36" t="str">
        <f>IFERROR(IF(X182=0,"",ROUNDUP(X182/H182,0)*0.01196),"")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16.5" customHeight="1" x14ac:dyDescent="0.25">
      <c r="A183" s="54" t="s">
        <v>277</v>
      </c>
      <c r="B183" s="54" t="s">
        <v>278</v>
      </c>
      <c r="C183" s="31">
        <v>4301051380</v>
      </c>
      <c r="D183" s="392">
        <v>4680115880962</v>
      </c>
      <c r="E183" s="390"/>
      <c r="F183" s="378">
        <v>1.3</v>
      </c>
      <c r="G183" s="32">
        <v>6</v>
      </c>
      <c r="H183" s="378">
        <v>7.8</v>
      </c>
      <c r="I183" s="378">
        <v>8.3640000000000008</v>
      </c>
      <c r="J183" s="32">
        <v>56</v>
      </c>
      <c r="K183" s="32" t="s">
        <v>103</v>
      </c>
      <c r="L183" s="33" t="s">
        <v>65</v>
      </c>
      <c r="M183" s="33"/>
      <c r="N183" s="32">
        <v>40</v>
      </c>
      <c r="O183" s="74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89"/>
      <c r="Q183" s="389"/>
      <c r="R183" s="389"/>
      <c r="S183" s="390"/>
      <c r="T183" s="34"/>
      <c r="U183" s="34"/>
      <c r="V183" s="35" t="s">
        <v>66</v>
      </c>
      <c r="W183" s="379">
        <v>258</v>
      </c>
      <c r="X183" s="380">
        <f t="shared" si="34"/>
        <v>265.2</v>
      </c>
      <c r="Y183" s="36">
        <f>IFERROR(IF(X183=0,"",ROUNDUP(X183/H183,0)*0.02175),"")</f>
        <v>0.73949999999999994</v>
      </c>
      <c r="Z183" s="56"/>
      <c r="AA183" s="57"/>
      <c r="AE183" s="64"/>
      <c r="BB183" s="163" t="s">
        <v>1</v>
      </c>
      <c r="BL183" s="64">
        <f t="shared" si="35"/>
        <v>276.65538461538466</v>
      </c>
      <c r="BM183" s="64">
        <f t="shared" si="36"/>
        <v>284.37600000000003</v>
      </c>
      <c r="BN183" s="64">
        <f t="shared" si="37"/>
        <v>0.59065934065934067</v>
      </c>
      <c r="BO183" s="64">
        <f t="shared" si="38"/>
        <v>0.6071428571428571</v>
      </c>
    </row>
    <row r="184" spans="1:67" ht="16.5" hidden="1" customHeight="1" x14ac:dyDescent="0.25">
      <c r="A184" s="54" t="s">
        <v>277</v>
      </c>
      <c r="B184" s="54" t="s">
        <v>279</v>
      </c>
      <c r="C184" s="31">
        <v>4301051754</v>
      </c>
      <c r="D184" s="392">
        <v>4680115880962</v>
      </c>
      <c r="E184" s="390"/>
      <c r="F184" s="378">
        <v>1.3</v>
      </c>
      <c r="G184" s="32">
        <v>6</v>
      </c>
      <c r="H184" s="378">
        <v>7.8</v>
      </c>
      <c r="I184" s="378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449" t="s">
        <v>280</v>
      </c>
      <c r="P184" s="389"/>
      <c r="Q184" s="389"/>
      <c r="R184" s="389"/>
      <c r="S184" s="390"/>
      <c r="T184" s="34"/>
      <c r="U184" s="34"/>
      <c r="V184" s="35" t="s">
        <v>66</v>
      </c>
      <c r="W184" s="379">
        <v>0</v>
      </c>
      <c r="X184" s="380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hidden="1" customHeight="1" x14ac:dyDescent="0.25">
      <c r="A185" s="54" t="s">
        <v>281</v>
      </c>
      <c r="B185" s="54" t="s">
        <v>282</v>
      </c>
      <c r="C185" s="31">
        <v>4301051411</v>
      </c>
      <c r="D185" s="392">
        <v>4680115881617</v>
      </c>
      <c r="E185" s="390"/>
      <c r="F185" s="378">
        <v>1.35</v>
      </c>
      <c r="G185" s="32">
        <v>6</v>
      </c>
      <c r="H185" s="378">
        <v>8.1</v>
      </c>
      <c r="I185" s="378">
        <v>8.6460000000000008</v>
      </c>
      <c r="J185" s="32">
        <v>56</v>
      </c>
      <c r="K185" s="32" t="s">
        <v>103</v>
      </c>
      <c r="L185" s="33" t="s">
        <v>123</v>
      </c>
      <c r="M185" s="33"/>
      <c r="N185" s="32">
        <v>40</v>
      </c>
      <c r="O185" s="7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9"/>
      <c r="Q185" s="389"/>
      <c r="R185" s="389"/>
      <c r="S185" s="390"/>
      <c r="T185" s="34"/>
      <c r="U185" s="34"/>
      <c r="V185" s="35" t="s">
        <v>66</v>
      </c>
      <c r="W185" s="379">
        <v>0</v>
      </c>
      <c r="X185" s="380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16.5" customHeight="1" x14ac:dyDescent="0.25">
      <c r="A186" s="54" t="s">
        <v>283</v>
      </c>
      <c r="B186" s="54" t="s">
        <v>284</v>
      </c>
      <c r="C186" s="31">
        <v>4301051538</v>
      </c>
      <c r="D186" s="392">
        <v>4680115880573</v>
      </c>
      <c r="E186" s="390"/>
      <c r="F186" s="378">
        <v>1.45</v>
      </c>
      <c r="G186" s="32">
        <v>6</v>
      </c>
      <c r="H186" s="378">
        <v>8.6999999999999993</v>
      </c>
      <c r="I186" s="378">
        <v>9.2639999999999993</v>
      </c>
      <c r="J186" s="32">
        <v>56</v>
      </c>
      <c r="K186" s="32" t="s">
        <v>103</v>
      </c>
      <c r="L186" s="33" t="s">
        <v>65</v>
      </c>
      <c r="M186" s="33"/>
      <c r="N186" s="32">
        <v>45</v>
      </c>
      <c r="O186" s="74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9"/>
      <c r="Q186" s="389"/>
      <c r="R186" s="389"/>
      <c r="S186" s="390"/>
      <c r="T186" s="34"/>
      <c r="U186" s="34"/>
      <c r="V186" s="35" t="s">
        <v>66</v>
      </c>
      <c r="W186" s="379">
        <v>354</v>
      </c>
      <c r="X186" s="380">
        <f t="shared" si="34"/>
        <v>356.7</v>
      </c>
      <c r="Y186" s="36">
        <f>IFERROR(IF(X186=0,"",ROUNDUP(X186/H186,0)*0.02175),"")</f>
        <v>0.89174999999999993</v>
      </c>
      <c r="Z186" s="56"/>
      <c r="AA186" s="57"/>
      <c r="AE186" s="64"/>
      <c r="BB186" s="166" t="s">
        <v>1</v>
      </c>
      <c r="BL186" s="64">
        <f t="shared" si="35"/>
        <v>376.94896551724139</v>
      </c>
      <c r="BM186" s="64">
        <f t="shared" si="36"/>
        <v>379.82400000000001</v>
      </c>
      <c r="BN186" s="64">
        <f t="shared" si="37"/>
        <v>0.72660098522167482</v>
      </c>
      <c r="BO186" s="64">
        <f t="shared" si="38"/>
        <v>0.7321428571428571</v>
      </c>
    </row>
    <row r="187" spans="1:67" ht="16.5" hidden="1" customHeight="1" x14ac:dyDescent="0.25">
      <c r="A187" s="54" t="s">
        <v>283</v>
      </c>
      <c r="B187" s="54" t="s">
        <v>285</v>
      </c>
      <c r="C187" s="31">
        <v>4301051632</v>
      </c>
      <c r="D187" s="392">
        <v>4680115880573</v>
      </c>
      <c r="E187" s="390"/>
      <c r="F187" s="378">
        <v>1.45</v>
      </c>
      <c r="G187" s="32">
        <v>6</v>
      </c>
      <c r="H187" s="378">
        <v>8.6999999999999993</v>
      </c>
      <c r="I187" s="378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33" t="s">
        <v>286</v>
      </c>
      <c r="P187" s="389"/>
      <c r="Q187" s="389"/>
      <c r="R187" s="389"/>
      <c r="S187" s="390"/>
      <c r="T187" s="34" t="s">
        <v>287</v>
      </c>
      <c r="U187" s="34"/>
      <c r="V187" s="35" t="s">
        <v>66</v>
      </c>
      <c r="W187" s="379">
        <v>0</v>
      </c>
      <c r="X187" s="380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27" customHeight="1" x14ac:dyDescent="0.25">
      <c r="A188" s="54" t="s">
        <v>288</v>
      </c>
      <c r="B188" s="54" t="s">
        <v>289</v>
      </c>
      <c r="C188" s="31">
        <v>4301051487</v>
      </c>
      <c r="D188" s="392">
        <v>4680115881228</v>
      </c>
      <c r="E188" s="390"/>
      <c r="F188" s="378">
        <v>0.4</v>
      </c>
      <c r="G188" s="32">
        <v>6</v>
      </c>
      <c r="H188" s="378">
        <v>2.4</v>
      </c>
      <c r="I188" s="378">
        <v>2.6720000000000002</v>
      </c>
      <c r="J188" s="32">
        <v>156</v>
      </c>
      <c r="K188" s="32" t="s">
        <v>64</v>
      </c>
      <c r="L188" s="33" t="s">
        <v>65</v>
      </c>
      <c r="M188" s="33"/>
      <c r="N188" s="32">
        <v>40</v>
      </c>
      <c r="O188" s="5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89"/>
      <c r="Q188" s="389"/>
      <c r="R188" s="389"/>
      <c r="S188" s="390"/>
      <c r="T188" s="34"/>
      <c r="U188" s="34"/>
      <c r="V188" s="35" t="s">
        <v>66</v>
      </c>
      <c r="W188" s="379">
        <v>200</v>
      </c>
      <c r="X188" s="380">
        <f t="shared" si="34"/>
        <v>201.6</v>
      </c>
      <c r="Y188" s="36">
        <f>IFERROR(IF(X188=0,"",ROUNDUP(X188/H188,0)*0.00753),"")</f>
        <v>0.63251999999999997</v>
      </c>
      <c r="Z188" s="56"/>
      <c r="AA188" s="57"/>
      <c r="AE188" s="64"/>
      <c r="BB188" s="168" t="s">
        <v>1</v>
      </c>
      <c r="BL188" s="64">
        <f t="shared" si="35"/>
        <v>222.66666666666666</v>
      </c>
      <c r="BM188" s="64">
        <f t="shared" si="36"/>
        <v>224.44800000000001</v>
      </c>
      <c r="BN188" s="64">
        <f t="shared" si="37"/>
        <v>0.53418803418803418</v>
      </c>
      <c r="BO188" s="64">
        <f t="shared" si="38"/>
        <v>0.53846153846153844</v>
      </c>
    </row>
    <row r="189" spans="1:67" ht="27" hidden="1" customHeight="1" x14ac:dyDescent="0.25">
      <c r="A189" s="54" t="s">
        <v>290</v>
      </c>
      <c r="B189" s="54" t="s">
        <v>291</v>
      </c>
      <c r="C189" s="31">
        <v>4301051506</v>
      </c>
      <c r="D189" s="392">
        <v>4680115881037</v>
      </c>
      <c r="E189" s="390"/>
      <c r="F189" s="378">
        <v>0.84</v>
      </c>
      <c r="G189" s="32">
        <v>4</v>
      </c>
      <c r="H189" s="378">
        <v>3.36</v>
      </c>
      <c r="I189" s="378">
        <v>3.6179999999999999</v>
      </c>
      <c r="J189" s="32">
        <v>120</v>
      </c>
      <c r="K189" s="32" t="s">
        <v>64</v>
      </c>
      <c r="L189" s="33" t="s">
        <v>65</v>
      </c>
      <c r="M189" s="33"/>
      <c r="N189" s="32">
        <v>40</v>
      </c>
      <c r="O189" s="6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89"/>
      <c r="Q189" s="389"/>
      <c r="R189" s="389"/>
      <c r="S189" s="390"/>
      <c r="T189" s="34"/>
      <c r="U189" s="34"/>
      <c r="V189" s="35" t="s">
        <v>66</v>
      </c>
      <c r="W189" s="379">
        <v>0</v>
      </c>
      <c r="X189" s="380">
        <f t="shared" si="34"/>
        <v>0</v>
      </c>
      <c r="Y189" s="36" t="str">
        <f>IFERROR(IF(X189=0,"",ROUNDUP(X189/H189,0)*0.00937),"")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customHeight="1" x14ac:dyDescent="0.25">
      <c r="A190" s="54" t="s">
        <v>292</v>
      </c>
      <c r="B190" s="54" t="s">
        <v>293</v>
      </c>
      <c r="C190" s="31">
        <v>4301051384</v>
      </c>
      <c r="D190" s="392">
        <v>4680115881211</v>
      </c>
      <c r="E190" s="390"/>
      <c r="F190" s="378">
        <v>0.4</v>
      </c>
      <c r="G190" s="32">
        <v>6</v>
      </c>
      <c r="H190" s="378">
        <v>2.4</v>
      </c>
      <c r="I190" s="378">
        <v>2.6</v>
      </c>
      <c r="J190" s="32">
        <v>156</v>
      </c>
      <c r="K190" s="32" t="s">
        <v>64</v>
      </c>
      <c r="L190" s="33" t="s">
        <v>65</v>
      </c>
      <c r="M190" s="33"/>
      <c r="N190" s="32">
        <v>45</v>
      </c>
      <c r="O190" s="71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89"/>
      <c r="Q190" s="389"/>
      <c r="R190" s="389"/>
      <c r="S190" s="390"/>
      <c r="T190" s="34"/>
      <c r="U190" s="34"/>
      <c r="V190" s="35" t="s">
        <v>66</v>
      </c>
      <c r="W190" s="379">
        <v>206</v>
      </c>
      <c r="X190" s="380">
        <f t="shared" si="34"/>
        <v>206.4</v>
      </c>
      <c r="Y190" s="36">
        <f>IFERROR(IF(X190=0,"",ROUNDUP(X190/H190,0)*0.00753),"")</f>
        <v>0.64758000000000004</v>
      </c>
      <c r="Z190" s="56"/>
      <c r="AA190" s="57"/>
      <c r="AE190" s="64"/>
      <c r="BB190" s="170" t="s">
        <v>1</v>
      </c>
      <c r="BL190" s="64">
        <f t="shared" si="35"/>
        <v>223.16666666666669</v>
      </c>
      <c r="BM190" s="64">
        <f t="shared" si="36"/>
        <v>223.6</v>
      </c>
      <c r="BN190" s="64">
        <f t="shared" si="37"/>
        <v>0.55021367521367526</v>
      </c>
      <c r="BO190" s="64">
        <f t="shared" si="38"/>
        <v>0.55128205128205121</v>
      </c>
    </row>
    <row r="191" spans="1:67" ht="27" hidden="1" customHeight="1" x14ac:dyDescent="0.25">
      <c r="A191" s="54" t="s">
        <v>294</v>
      </c>
      <c r="B191" s="54" t="s">
        <v>295</v>
      </c>
      <c r="C191" s="31">
        <v>4301051378</v>
      </c>
      <c r="D191" s="392">
        <v>4680115881020</v>
      </c>
      <c r="E191" s="390"/>
      <c r="F191" s="378">
        <v>0.84</v>
      </c>
      <c r="G191" s="32">
        <v>4</v>
      </c>
      <c r="H191" s="378">
        <v>3.36</v>
      </c>
      <c r="I191" s="378">
        <v>3.57</v>
      </c>
      <c r="J191" s="32">
        <v>120</v>
      </c>
      <c r="K191" s="32" t="s">
        <v>64</v>
      </c>
      <c r="L191" s="33" t="s">
        <v>65</v>
      </c>
      <c r="M191" s="33"/>
      <c r="N191" s="32">
        <v>45</v>
      </c>
      <c r="O191" s="4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89"/>
      <c r="Q191" s="389"/>
      <c r="R191" s="389"/>
      <c r="S191" s="390"/>
      <c r="T191" s="34"/>
      <c r="U191" s="34"/>
      <c r="V191" s="35" t="s">
        <v>66</v>
      </c>
      <c r="W191" s="379">
        <v>0</v>
      </c>
      <c r="X191" s="380">
        <f t="shared" si="34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customHeight="1" x14ac:dyDescent="0.25">
      <c r="A192" s="54" t="s">
        <v>296</v>
      </c>
      <c r="B192" s="54" t="s">
        <v>297</v>
      </c>
      <c r="C192" s="31">
        <v>4301051407</v>
      </c>
      <c r="D192" s="392">
        <v>4680115882195</v>
      </c>
      <c r="E192" s="390"/>
      <c r="F192" s="378">
        <v>0.4</v>
      </c>
      <c r="G192" s="32">
        <v>6</v>
      </c>
      <c r="H192" s="378">
        <v>2.4</v>
      </c>
      <c r="I192" s="378">
        <v>2.69</v>
      </c>
      <c r="J192" s="32">
        <v>156</v>
      </c>
      <c r="K192" s="32" t="s">
        <v>64</v>
      </c>
      <c r="L192" s="33" t="s">
        <v>123</v>
      </c>
      <c r="M192" s="33"/>
      <c r="N192" s="32">
        <v>40</v>
      </c>
      <c r="O192" s="5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89"/>
      <c r="Q192" s="389"/>
      <c r="R192" s="389"/>
      <c r="S192" s="390"/>
      <c r="T192" s="34"/>
      <c r="U192" s="34"/>
      <c r="V192" s="35" t="s">
        <v>66</v>
      </c>
      <c r="W192" s="379">
        <v>37</v>
      </c>
      <c r="X192" s="380">
        <f t="shared" si="34"/>
        <v>38.4</v>
      </c>
      <c r="Y192" s="36">
        <f t="shared" ref="Y192:Y199" si="39">IFERROR(IF(X192=0,"",ROUNDUP(X192/H192,0)*0.00753),"")</f>
        <v>0.12048</v>
      </c>
      <c r="Z192" s="56"/>
      <c r="AA192" s="57"/>
      <c r="AE192" s="64"/>
      <c r="BB192" s="172" t="s">
        <v>1</v>
      </c>
      <c r="BL192" s="64">
        <f t="shared" si="35"/>
        <v>41.470833333333339</v>
      </c>
      <c r="BM192" s="64">
        <f t="shared" si="36"/>
        <v>43.04</v>
      </c>
      <c r="BN192" s="64">
        <f t="shared" si="37"/>
        <v>9.8824786324786335E-2</v>
      </c>
      <c r="BO192" s="64">
        <f t="shared" si="38"/>
        <v>0.10256410256410256</v>
      </c>
    </row>
    <row r="193" spans="1:67" ht="27" customHeight="1" x14ac:dyDescent="0.25">
      <c r="A193" s="54" t="s">
        <v>298</v>
      </c>
      <c r="B193" s="54" t="s">
        <v>299</v>
      </c>
      <c r="C193" s="31">
        <v>4301051468</v>
      </c>
      <c r="D193" s="392">
        <v>4680115880092</v>
      </c>
      <c r="E193" s="390"/>
      <c r="F193" s="378">
        <v>0.4</v>
      </c>
      <c r="G193" s="32">
        <v>6</v>
      </c>
      <c r="H193" s="378">
        <v>2.4</v>
      </c>
      <c r="I193" s="378">
        <v>2.6720000000000002</v>
      </c>
      <c r="J193" s="32">
        <v>156</v>
      </c>
      <c r="K193" s="32" t="s">
        <v>64</v>
      </c>
      <c r="L193" s="33" t="s">
        <v>123</v>
      </c>
      <c r="M193" s="33"/>
      <c r="N193" s="32">
        <v>45</v>
      </c>
      <c r="O193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9"/>
      <c r="Q193" s="389"/>
      <c r="R193" s="389"/>
      <c r="S193" s="390"/>
      <c r="T193" s="34"/>
      <c r="U193" s="34"/>
      <c r="V193" s="35" t="s">
        <v>66</v>
      </c>
      <c r="W193" s="379">
        <v>310</v>
      </c>
      <c r="X193" s="380">
        <f t="shared" si="34"/>
        <v>312</v>
      </c>
      <c r="Y193" s="36">
        <f t="shared" si="39"/>
        <v>0.97889999999999999</v>
      </c>
      <c r="Z193" s="56"/>
      <c r="AA193" s="57"/>
      <c r="AE193" s="64"/>
      <c r="BB193" s="173" t="s">
        <v>1</v>
      </c>
      <c r="BL193" s="64">
        <f t="shared" si="35"/>
        <v>345.13333333333338</v>
      </c>
      <c r="BM193" s="64">
        <f t="shared" si="36"/>
        <v>347.36000000000007</v>
      </c>
      <c r="BN193" s="64">
        <f t="shared" si="37"/>
        <v>0.82799145299145305</v>
      </c>
      <c r="BO193" s="64">
        <f t="shared" si="38"/>
        <v>0.83333333333333326</v>
      </c>
    </row>
    <row r="194" spans="1:67" ht="27" hidden="1" customHeight="1" x14ac:dyDescent="0.25">
      <c r="A194" s="54" t="s">
        <v>298</v>
      </c>
      <c r="B194" s="54" t="s">
        <v>300</v>
      </c>
      <c r="C194" s="31">
        <v>4301051630</v>
      </c>
      <c r="D194" s="392">
        <v>4680115880092</v>
      </c>
      <c r="E194" s="390"/>
      <c r="F194" s="378">
        <v>0.4</v>
      </c>
      <c r="G194" s="32">
        <v>6</v>
      </c>
      <c r="H194" s="378">
        <v>2.4</v>
      </c>
      <c r="I194" s="378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1" t="s">
        <v>301</v>
      </c>
      <c r="P194" s="389"/>
      <c r="Q194" s="389"/>
      <c r="R194" s="389"/>
      <c r="S194" s="390"/>
      <c r="T194" s="34"/>
      <c r="U194" s="34"/>
      <c r="V194" s="35" t="s">
        <v>66</v>
      </c>
      <c r="W194" s="379">
        <v>0</v>
      </c>
      <c r="X194" s="380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customHeight="1" x14ac:dyDescent="0.25">
      <c r="A195" s="54" t="s">
        <v>302</v>
      </c>
      <c r="B195" s="54" t="s">
        <v>303</v>
      </c>
      <c r="C195" s="31">
        <v>4301051469</v>
      </c>
      <c r="D195" s="392">
        <v>4680115880221</v>
      </c>
      <c r="E195" s="390"/>
      <c r="F195" s="378">
        <v>0.4</v>
      </c>
      <c r="G195" s="32">
        <v>6</v>
      </c>
      <c r="H195" s="378">
        <v>2.4</v>
      </c>
      <c r="I195" s="378">
        <v>2.6720000000000002</v>
      </c>
      <c r="J195" s="32">
        <v>156</v>
      </c>
      <c r="K195" s="32" t="s">
        <v>64</v>
      </c>
      <c r="L195" s="33" t="s">
        <v>123</v>
      </c>
      <c r="M195" s="33"/>
      <c r="N195" s="32">
        <v>45</v>
      </c>
      <c r="O195" s="41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89"/>
      <c r="Q195" s="389"/>
      <c r="R195" s="389"/>
      <c r="S195" s="390"/>
      <c r="T195" s="34"/>
      <c r="U195" s="34"/>
      <c r="V195" s="35" t="s">
        <v>66</v>
      </c>
      <c r="W195" s="379">
        <v>242</v>
      </c>
      <c r="X195" s="380">
        <f t="shared" si="34"/>
        <v>242.39999999999998</v>
      </c>
      <c r="Y195" s="36">
        <f t="shared" si="39"/>
        <v>0.76053000000000004</v>
      </c>
      <c r="Z195" s="56"/>
      <c r="AA195" s="57"/>
      <c r="AE195" s="64"/>
      <c r="BB195" s="175" t="s">
        <v>1</v>
      </c>
      <c r="BL195" s="64">
        <f t="shared" si="35"/>
        <v>269.42666666666668</v>
      </c>
      <c r="BM195" s="64">
        <f t="shared" si="36"/>
        <v>269.87199999999996</v>
      </c>
      <c r="BN195" s="64">
        <f t="shared" si="37"/>
        <v>0.6463675213675214</v>
      </c>
      <c r="BO195" s="64">
        <f t="shared" si="38"/>
        <v>0.64743589743589747</v>
      </c>
    </row>
    <row r="196" spans="1:67" ht="27" hidden="1" customHeight="1" x14ac:dyDescent="0.25">
      <c r="A196" s="54" t="s">
        <v>302</v>
      </c>
      <c r="B196" s="54" t="s">
        <v>304</v>
      </c>
      <c r="C196" s="31">
        <v>4301051631</v>
      </c>
      <c r="D196" s="392">
        <v>4680115880221</v>
      </c>
      <c r="E196" s="390"/>
      <c r="F196" s="378">
        <v>0.4</v>
      </c>
      <c r="G196" s="32">
        <v>6</v>
      </c>
      <c r="H196" s="378">
        <v>2.4</v>
      </c>
      <c r="I196" s="378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4" t="s">
        <v>305</v>
      </c>
      <c r="P196" s="389"/>
      <c r="Q196" s="389"/>
      <c r="R196" s="389"/>
      <c r="S196" s="390"/>
      <c r="T196" s="34"/>
      <c r="U196" s="34"/>
      <c r="V196" s="35" t="s">
        <v>66</v>
      </c>
      <c r="W196" s="379">
        <v>0</v>
      </c>
      <c r="X196" s="380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16.5" customHeight="1" x14ac:dyDescent="0.25">
      <c r="A197" s="54" t="s">
        <v>306</v>
      </c>
      <c r="B197" s="54" t="s">
        <v>307</v>
      </c>
      <c r="C197" s="31">
        <v>4301051326</v>
      </c>
      <c r="D197" s="392">
        <v>4680115880504</v>
      </c>
      <c r="E197" s="390"/>
      <c r="F197" s="378">
        <v>0.4</v>
      </c>
      <c r="G197" s="32">
        <v>6</v>
      </c>
      <c r="H197" s="378">
        <v>2.4</v>
      </c>
      <c r="I197" s="378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0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89"/>
      <c r="Q197" s="389"/>
      <c r="R197" s="389"/>
      <c r="S197" s="390"/>
      <c r="T197" s="34"/>
      <c r="U197" s="34"/>
      <c r="V197" s="35" t="s">
        <v>66</v>
      </c>
      <c r="W197" s="379">
        <v>64</v>
      </c>
      <c r="X197" s="380">
        <f t="shared" si="34"/>
        <v>64.8</v>
      </c>
      <c r="Y197" s="36">
        <f t="shared" si="39"/>
        <v>0.20331000000000002</v>
      </c>
      <c r="Z197" s="56"/>
      <c r="AA197" s="57"/>
      <c r="AE197" s="64"/>
      <c r="BB197" s="177" t="s">
        <v>1</v>
      </c>
      <c r="BL197" s="64">
        <f t="shared" si="35"/>
        <v>71.253333333333345</v>
      </c>
      <c r="BM197" s="64">
        <f t="shared" si="36"/>
        <v>72.144000000000005</v>
      </c>
      <c r="BN197" s="64">
        <f t="shared" si="37"/>
        <v>0.17094017094017094</v>
      </c>
      <c r="BO197" s="64">
        <f t="shared" si="38"/>
        <v>0.17307692307692307</v>
      </c>
    </row>
    <row r="198" spans="1:67" ht="16.5" hidden="1" customHeight="1" x14ac:dyDescent="0.25">
      <c r="A198" s="54" t="s">
        <v>306</v>
      </c>
      <c r="B198" s="54" t="s">
        <v>308</v>
      </c>
      <c r="C198" s="31">
        <v>4301051753</v>
      </c>
      <c r="D198" s="392">
        <v>4680115880504</v>
      </c>
      <c r="E198" s="390"/>
      <c r="F198" s="378">
        <v>0.4</v>
      </c>
      <c r="G198" s="32">
        <v>6</v>
      </c>
      <c r="H198" s="378">
        <v>2.4</v>
      </c>
      <c r="I198" s="378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8" t="s">
        <v>309</v>
      </c>
      <c r="P198" s="389"/>
      <c r="Q198" s="389"/>
      <c r="R198" s="389"/>
      <c r="S198" s="390"/>
      <c r="T198" s="34"/>
      <c r="U198" s="34"/>
      <c r="V198" s="35" t="s">
        <v>66</v>
      </c>
      <c r="W198" s="379">
        <v>0</v>
      </c>
      <c r="X198" s="380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27" customHeight="1" x14ac:dyDescent="0.25">
      <c r="A199" s="54" t="s">
        <v>310</v>
      </c>
      <c r="B199" s="54" t="s">
        <v>311</v>
      </c>
      <c r="C199" s="31">
        <v>4301051410</v>
      </c>
      <c r="D199" s="392">
        <v>4680115882164</v>
      </c>
      <c r="E199" s="390"/>
      <c r="F199" s="378">
        <v>0.4</v>
      </c>
      <c r="G199" s="32">
        <v>6</v>
      </c>
      <c r="H199" s="378">
        <v>2.4</v>
      </c>
      <c r="I199" s="378">
        <v>2.6779999999999999</v>
      </c>
      <c r="J199" s="32">
        <v>156</v>
      </c>
      <c r="K199" s="32" t="s">
        <v>64</v>
      </c>
      <c r="L199" s="33" t="s">
        <v>123</v>
      </c>
      <c r="M199" s="33"/>
      <c r="N199" s="32">
        <v>40</v>
      </c>
      <c r="O199" s="7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9" s="389"/>
      <c r="Q199" s="389"/>
      <c r="R199" s="389"/>
      <c r="S199" s="390"/>
      <c r="T199" s="34"/>
      <c r="U199" s="34"/>
      <c r="V199" s="35" t="s">
        <v>66</v>
      </c>
      <c r="W199" s="379">
        <v>192</v>
      </c>
      <c r="X199" s="380">
        <f t="shared" si="34"/>
        <v>192</v>
      </c>
      <c r="Y199" s="36">
        <f t="shared" si="39"/>
        <v>0.60240000000000005</v>
      </c>
      <c r="Z199" s="56"/>
      <c r="AA199" s="57"/>
      <c r="AE199" s="64"/>
      <c r="BB199" s="179" t="s">
        <v>1</v>
      </c>
      <c r="BL199" s="64">
        <f t="shared" si="35"/>
        <v>214.23999999999998</v>
      </c>
      <c r="BM199" s="64">
        <f t="shared" si="36"/>
        <v>214.23999999999998</v>
      </c>
      <c r="BN199" s="64">
        <f t="shared" si="37"/>
        <v>0.51282051282051277</v>
      </c>
      <c r="BO199" s="64">
        <f t="shared" si="38"/>
        <v>0.51282051282051277</v>
      </c>
    </row>
    <row r="200" spans="1:67" x14ac:dyDescent="0.2">
      <c r="A200" s="402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403"/>
      <c r="O200" s="393" t="s">
        <v>70</v>
      </c>
      <c r="P200" s="394"/>
      <c r="Q200" s="394"/>
      <c r="R200" s="394"/>
      <c r="S200" s="394"/>
      <c r="T200" s="394"/>
      <c r="U200" s="395"/>
      <c r="V200" s="37" t="s">
        <v>71</v>
      </c>
      <c r="W200" s="381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</f>
        <v>595.01657824933693</v>
      </c>
      <c r="X200" s="381">
        <f>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</f>
        <v>599</v>
      </c>
      <c r="Y200" s="381">
        <f>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</f>
        <v>5.5769700000000011</v>
      </c>
      <c r="Z200" s="382"/>
      <c r="AA200" s="382"/>
    </row>
    <row r="201" spans="1:67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403"/>
      <c r="O201" s="393" t="s">
        <v>70</v>
      </c>
      <c r="P201" s="394"/>
      <c r="Q201" s="394"/>
      <c r="R201" s="394"/>
      <c r="S201" s="394"/>
      <c r="T201" s="394"/>
      <c r="U201" s="395"/>
      <c r="V201" s="37" t="s">
        <v>66</v>
      </c>
      <c r="W201" s="381">
        <f>IFERROR(SUM(W180:W199),"0")</f>
        <v>1863</v>
      </c>
      <c r="X201" s="381">
        <f>IFERROR(SUM(X180:X199),"0")</f>
        <v>1879.5000000000002</v>
      </c>
      <c r="Y201" s="37"/>
      <c r="Z201" s="382"/>
      <c r="AA201" s="382"/>
    </row>
    <row r="202" spans="1:67" ht="14.25" hidden="1" customHeight="1" x14ac:dyDescent="0.25">
      <c r="A202" s="387" t="s">
        <v>204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75"/>
      <c r="AA202" s="375"/>
    </row>
    <row r="203" spans="1:67" ht="16.5" hidden="1" customHeight="1" x14ac:dyDescent="0.25">
      <c r="A203" s="54" t="s">
        <v>312</v>
      </c>
      <c r="B203" s="54" t="s">
        <v>313</v>
      </c>
      <c r="C203" s="31">
        <v>4301060360</v>
      </c>
      <c r="D203" s="392">
        <v>4680115882874</v>
      </c>
      <c r="E203" s="390"/>
      <c r="F203" s="378">
        <v>0.8</v>
      </c>
      <c r="G203" s="32">
        <v>4</v>
      </c>
      <c r="H203" s="378">
        <v>3.2</v>
      </c>
      <c r="I203" s="378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3" s="389"/>
      <c r="Q203" s="389"/>
      <c r="R203" s="389"/>
      <c r="S203" s="390"/>
      <c r="T203" s="34"/>
      <c r="U203" s="34"/>
      <c r="V203" s="35" t="s">
        <v>66</v>
      </c>
      <c r="W203" s="379">
        <v>0</v>
      </c>
      <c r="X203" s="380">
        <f t="shared" ref="X203:X208" si="40"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0" t="s">
        <v>1</v>
      </c>
      <c r="BL203" s="64">
        <f t="shared" ref="BL203:BL208" si="41">IFERROR(W203*I203/H203,"0")</f>
        <v>0</v>
      </c>
      <c r="BM203" s="64">
        <f t="shared" ref="BM203:BM208" si="42">IFERROR(X203*I203/H203,"0")</f>
        <v>0</v>
      </c>
      <c r="BN203" s="64">
        <f t="shared" ref="BN203:BN208" si="43">IFERROR(1/J203*(W203/H203),"0")</f>
        <v>0</v>
      </c>
      <c r="BO203" s="64">
        <f t="shared" ref="BO203:BO208" si="44">IFERROR(1/J203*(X203/H203),"0")</f>
        <v>0</v>
      </c>
    </row>
    <row r="204" spans="1:67" ht="27" hidden="1" customHeight="1" x14ac:dyDescent="0.25">
      <c r="A204" s="54" t="s">
        <v>314</v>
      </c>
      <c r="B204" s="54" t="s">
        <v>315</v>
      </c>
      <c r="C204" s="31">
        <v>4301060359</v>
      </c>
      <c r="D204" s="392">
        <v>4680115884434</v>
      </c>
      <c r="E204" s="390"/>
      <c r="F204" s="378">
        <v>0.8</v>
      </c>
      <c r="G204" s="32">
        <v>4</v>
      </c>
      <c r="H204" s="378">
        <v>3.2</v>
      </c>
      <c r="I204" s="378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4" s="389"/>
      <c r="Q204" s="389"/>
      <c r="R204" s="389"/>
      <c r="S204" s="390"/>
      <c r="T204" s="34"/>
      <c r="U204" s="34"/>
      <c r="V204" s="35" t="s">
        <v>66</v>
      </c>
      <c r="W204" s="379">
        <v>0</v>
      </c>
      <c r="X204" s="380">
        <f t="shared" si="40"/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si="41"/>
        <v>0</v>
      </c>
      <c r="BM204" s="64">
        <f t="shared" si="42"/>
        <v>0</v>
      </c>
      <c r="BN204" s="64">
        <f t="shared" si="43"/>
        <v>0</v>
      </c>
      <c r="BO204" s="64">
        <f t="shared" si="44"/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4301060339</v>
      </c>
      <c r="D205" s="392">
        <v>4680115880818</v>
      </c>
      <c r="E205" s="390"/>
      <c r="F205" s="378">
        <v>0.4</v>
      </c>
      <c r="G205" s="32">
        <v>6</v>
      </c>
      <c r="H205" s="378">
        <v>2.4</v>
      </c>
      <c r="I205" s="378">
        <v>2.6720000000000002</v>
      </c>
      <c r="J205" s="32">
        <v>156</v>
      </c>
      <c r="K205" s="32" t="s">
        <v>64</v>
      </c>
      <c r="L205" s="33" t="s">
        <v>65</v>
      </c>
      <c r="M205" s="33"/>
      <c r="N205" s="32">
        <v>40</v>
      </c>
      <c r="O205" s="58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89"/>
      <c r="Q205" s="389"/>
      <c r="R205" s="389"/>
      <c r="S205" s="390"/>
      <c r="T205" s="34"/>
      <c r="U205" s="34"/>
      <c r="V205" s="35" t="s">
        <v>66</v>
      </c>
      <c r="W205" s="379">
        <v>45</v>
      </c>
      <c r="X205" s="380">
        <f t="shared" si="40"/>
        <v>45.6</v>
      </c>
      <c r="Y205" s="36">
        <f>IFERROR(IF(X205=0,"",ROUNDUP(X205/H205,0)*0.00753),"")</f>
        <v>0.14307</v>
      </c>
      <c r="Z205" s="56"/>
      <c r="AA205" s="57"/>
      <c r="AE205" s="64"/>
      <c r="BB205" s="182" t="s">
        <v>1</v>
      </c>
      <c r="BL205" s="64">
        <f t="shared" si="41"/>
        <v>50.100000000000009</v>
      </c>
      <c r="BM205" s="64">
        <f t="shared" si="42"/>
        <v>50.768000000000008</v>
      </c>
      <c r="BN205" s="64">
        <f t="shared" si="43"/>
        <v>0.12019230769230768</v>
      </c>
      <c r="BO205" s="64">
        <f t="shared" si="44"/>
        <v>0.12179487179487179</v>
      </c>
    </row>
    <row r="206" spans="1:67" ht="27" hidden="1" customHeight="1" x14ac:dyDescent="0.25">
      <c r="A206" s="54" t="s">
        <v>316</v>
      </c>
      <c r="B206" s="54" t="s">
        <v>318</v>
      </c>
      <c r="C206" s="31">
        <v>4301060375</v>
      </c>
      <c r="D206" s="392">
        <v>4680115880818</v>
      </c>
      <c r="E206" s="390"/>
      <c r="F206" s="378">
        <v>0.4</v>
      </c>
      <c r="G206" s="32">
        <v>6</v>
      </c>
      <c r="H206" s="378">
        <v>2.4</v>
      </c>
      <c r="I206" s="378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6" t="s">
        <v>319</v>
      </c>
      <c r="P206" s="389"/>
      <c r="Q206" s="389"/>
      <c r="R206" s="389"/>
      <c r="S206" s="390"/>
      <c r="T206" s="34"/>
      <c r="U206" s="34"/>
      <c r="V206" s="35" t="s">
        <v>66</v>
      </c>
      <c r="W206" s="379">
        <v>0</v>
      </c>
      <c r="X206" s="380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16.5" customHeight="1" x14ac:dyDescent="0.25">
      <c r="A207" s="54" t="s">
        <v>320</v>
      </c>
      <c r="B207" s="54" t="s">
        <v>321</v>
      </c>
      <c r="C207" s="31">
        <v>4301060338</v>
      </c>
      <c r="D207" s="392">
        <v>4680115880801</v>
      </c>
      <c r="E207" s="390"/>
      <c r="F207" s="378">
        <v>0.4</v>
      </c>
      <c r="G207" s="32">
        <v>6</v>
      </c>
      <c r="H207" s="378">
        <v>2.4</v>
      </c>
      <c r="I207" s="378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7" s="389"/>
      <c r="Q207" s="389"/>
      <c r="R207" s="389"/>
      <c r="S207" s="390"/>
      <c r="T207" s="34"/>
      <c r="U207" s="34"/>
      <c r="V207" s="35" t="s">
        <v>66</v>
      </c>
      <c r="W207" s="379">
        <v>47</v>
      </c>
      <c r="X207" s="380">
        <f t="shared" si="40"/>
        <v>48</v>
      </c>
      <c r="Y207" s="36">
        <f>IFERROR(IF(X207=0,"",ROUNDUP(X207/H207,0)*0.00753),"")</f>
        <v>0.15060000000000001</v>
      </c>
      <c r="Z207" s="56"/>
      <c r="AA207" s="57"/>
      <c r="AE207" s="64"/>
      <c r="BB207" s="184" t="s">
        <v>1</v>
      </c>
      <c r="BL207" s="64">
        <f t="shared" si="41"/>
        <v>52.326666666666668</v>
      </c>
      <c r="BM207" s="64">
        <f t="shared" si="42"/>
        <v>53.440000000000005</v>
      </c>
      <c r="BN207" s="64">
        <f t="shared" si="43"/>
        <v>0.12553418803418803</v>
      </c>
      <c r="BO207" s="64">
        <f t="shared" si="44"/>
        <v>0.12820512820512819</v>
      </c>
    </row>
    <row r="208" spans="1:67" ht="16.5" hidden="1" customHeight="1" x14ac:dyDescent="0.25">
      <c r="A208" s="54" t="s">
        <v>320</v>
      </c>
      <c r="B208" s="54" t="s">
        <v>322</v>
      </c>
      <c r="C208" s="31">
        <v>4301060389</v>
      </c>
      <c r="D208" s="392">
        <v>4680115880801</v>
      </c>
      <c r="E208" s="390"/>
      <c r="F208" s="378">
        <v>0.4</v>
      </c>
      <c r="G208" s="32">
        <v>6</v>
      </c>
      <c r="H208" s="378">
        <v>2.4</v>
      </c>
      <c r="I208" s="378">
        <v>2.6720000000000002</v>
      </c>
      <c r="J208" s="32">
        <v>156</v>
      </c>
      <c r="K208" s="32" t="s">
        <v>64</v>
      </c>
      <c r="L208" s="33" t="s">
        <v>123</v>
      </c>
      <c r="M208" s="33"/>
      <c r="N208" s="32">
        <v>40</v>
      </c>
      <c r="O208" s="470" t="s">
        <v>323</v>
      </c>
      <c r="P208" s="389"/>
      <c r="Q208" s="389"/>
      <c r="R208" s="389"/>
      <c r="S208" s="390"/>
      <c r="T208" s="34"/>
      <c r="U208" s="34"/>
      <c r="V208" s="35" t="s">
        <v>66</v>
      </c>
      <c r="W208" s="379">
        <v>0</v>
      </c>
      <c r="X208" s="380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x14ac:dyDescent="0.2">
      <c r="A209" s="402"/>
      <c r="B209" s="386"/>
      <c r="C209" s="386"/>
      <c r="D209" s="386"/>
      <c r="E209" s="386"/>
      <c r="F209" s="386"/>
      <c r="G209" s="386"/>
      <c r="H209" s="386"/>
      <c r="I209" s="386"/>
      <c r="J209" s="386"/>
      <c r="K209" s="386"/>
      <c r="L209" s="386"/>
      <c r="M209" s="386"/>
      <c r="N209" s="403"/>
      <c r="O209" s="393" t="s">
        <v>70</v>
      </c>
      <c r="P209" s="394"/>
      <c r="Q209" s="394"/>
      <c r="R209" s="394"/>
      <c r="S209" s="394"/>
      <c r="T209" s="394"/>
      <c r="U209" s="395"/>
      <c r="V209" s="37" t="s">
        <v>71</v>
      </c>
      <c r="W209" s="381">
        <f>IFERROR(W203/H203,"0")+IFERROR(W204/H204,"0")+IFERROR(W205/H205,"0")+IFERROR(W206/H206,"0")+IFERROR(W207/H207,"0")+IFERROR(W208/H208,"0")</f>
        <v>38.333333333333336</v>
      </c>
      <c r="X209" s="381">
        <f>IFERROR(X203/H203,"0")+IFERROR(X204/H204,"0")+IFERROR(X205/H205,"0")+IFERROR(X206/H206,"0")+IFERROR(X207/H207,"0")+IFERROR(X208/H208,"0")</f>
        <v>39</v>
      </c>
      <c r="Y209" s="381">
        <f>IFERROR(IF(Y203="",0,Y203),"0")+IFERROR(IF(Y204="",0,Y204),"0")+IFERROR(IF(Y205="",0,Y205),"0")+IFERROR(IF(Y206="",0,Y206),"0")+IFERROR(IF(Y207="",0,Y207),"0")+IFERROR(IF(Y208="",0,Y208),"0")</f>
        <v>0.29366999999999999</v>
      </c>
      <c r="Z209" s="382"/>
      <c r="AA209" s="382"/>
    </row>
    <row r="210" spans="1:67" x14ac:dyDescent="0.2">
      <c r="A210" s="386"/>
      <c r="B210" s="386"/>
      <c r="C210" s="386"/>
      <c r="D210" s="386"/>
      <c r="E210" s="386"/>
      <c r="F210" s="386"/>
      <c r="G210" s="386"/>
      <c r="H210" s="386"/>
      <c r="I210" s="386"/>
      <c r="J210" s="386"/>
      <c r="K210" s="386"/>
      <c r="L210" s="386"/>
      <c r="M210" s="386"/>
      <c r="N210" s="403"/>
      <c r="O210" s="393" t="s">
        <v>70</v>
      </c>
      <c r="P210" s="394"/>
      <c r="Q210" s="394"/>
      <c r="R210" s="394"/>
      <c r="S210" s="394"/>
      <c r="T210" s="394"/>
      <c r="U210" s="395"/>
      <c r="V210" s="37" t="s">
        <v>66</v>
      </c>
      <c r="W210" s="381">
        <f>IFERROR(SUM(W203:W208),"0")</f>
        <v>92</v>
      </c>
      <c r="X210" s="381">
        <f>IFERROR(SUM(X203:X208),"0")</f>
        <v>93.6</v>
      </c>
      <c r="Y210" s="37"/>
      <c r="Z210" s="382"/>
      <c r="AA210" s="382"/>
    </row>
    <row r="211" spans="1:67" ht="16.5" hidden="1" customHeight="1" x14ac:dyDescent="0.25">
      <c r="A211" s="385" t="s">
        <v>324</v>
      </c>
      <c r="B211" s="386"/>
      <c r="C211" s="386"/>
      <c r="D211" s="386"/>
      <c r="E211" s="386"/>
      <c r="F211" s="386"/>
      <c r="G211" s="386"/>
      <c r="H211" s="386"/>
      <c r="I211" s="386"/>
      <c r="J211" s="386"/>
      <c r="K211" s="386"/>
      <c r="L211" s="386"/>
      <c r="M211" s="386"/>
      <c r="N211" s="386"/>
      <c r="O211" s="386"/>
      <c r="P211" s="386"/>
      <c r="Q211" s="386"/>
      <c r="R211" s="386"/>
      <c r="S211" s="386"/>
      <c r="T211" s="386"/>
      <c r="U211" s="386"/>
      <c r="V211" s="386"/>
      <c r="W211" s="386"/>
      <c r="X211" s="386"/>
      <c r="Y211" s="386"/>
      <c r="Z211" s="374"/>
      <c r="AA211" s="374"/>
    </row>
    <row r="212" spans="1:67" ht="14.25" hidden="1" customHeight="1" x14ac:dyDescent="0.25">
      <c r="A212" s="387" t="s">
        <v>108</v>
      </c>
      <c r="B212" s="386"/>
      <c r="C212" s="386"/>
      <c r="D212" s="386"/>
      <c r="E212" s="386"/>
      <c r="F212" s="386"/>
      <c r="G212" s="386"/>
      <c r="H212" s="386"/>
      <c r="I212" s="386"/>
      <c r="J212" s="386"/>
      <c r="K212" s="386"/>
      <c r="L212" s="386"/>
      <c r="M212" s="386"/>
      <c r="N212" s="386"/>
      <c r="O212" s="386"/>
      <c r="P212" s="386"/>
      <c r="Q212" s="386"/>
      <c r="R212" s="386"/>
      <c r="S212" s="386"/>
      <c r="T212" s="386"/>
      <c r="U212" s="386"/>
      <c r="V212" s="386"/>
      <c r="W212" s="386"/>
      <c r="X212" s="386"/>
      <c r="Y212" s="386"/>
      <c r="Z212" s="375"/>
      <c r="AA212" s="375"/>
    </row>
    <row r="213" spans="1:67" ht="27" hidden="1" customHeight="1" x14ac:dyDescent="0.25">
      <c r="A213" s="54" t="s">
        <v>325</v>
      </c>
      <c r="B213" s="54" t="s">
        <v>326</v>
      </c>
      <c r="C213" s="31">
        <v>4301011717</v>
      </c>
      <c r="D213" s="392">
        <v>4680115884274</v>
      </c>
      <c r="E213" s="390"/>
      <c r="F213" s="378">
        <v>1.45</v>
      </c>
      <c r="G213" s="32">
        <v>8</v>
      </c>
      <c r="H213" s="378">
        <v>11.6</v>
      </c>
      <c r="I213" s="378">
        <v>12.08</v>
      </c>
      <c r="J213" s="32">
        <v>56</v>
      </c>
      <c r="K213" s="32" t="s">
        <v>103</v>
      </c>
      <c r="L213" s="33" t="s">
        <v>104</v>
      </c>
      <c r="M213" s="33"/>
      <c r="N213" s="32">
        <v>55</v>
      </c>
      <c r="O213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9"/>
      <c r="Q213" s="389"/>
      <c r="R213" s="389"/>
      <c r="S213" s="390"/>
      <c r="T213" s="34"/>
      <c r="U213" s="34"/>
      <c r="V213" s="35" t="s">
        <v>66</v>
      </c>
      <c r="W213" s="379">
        <v>0</v>
      </c>
      <c r="X213" s="380">
        <f t="shared" ref="X213:X218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8" si="46">IFERROR(W213*I213/H213,"0")</f>
        <v>0</v>
      </c>
      <c r="BM213" s="64">
        <f t="shared" ref="BM213:BM218" si="47">IFERROR(X213*I213/H213,"0")</f>
        <v>0</v>
      </c>
      <c r="BN213" s="64">
        <f t="shared" ref="BN213:BN218" si="48">IFERROR(1/J213*(W213/H213),"0")</f>
        <v>0</v>
      </c>
      <c r="BO213" s="64">
        <f t="shared" ref="BO213:BO218" si="49">IFERROR(1/J213*(X213/H213),"0")</f>
        <v>0</v>
      </c>
    </row>
    <row r="214" spans="1:67" ht="27" hidden="1" customHeight="1" x14ac:dyDescent="0.25">
      <c r="A214" s="54" t="s">
        <v>327</v>
      </c>
      <c r="B214" s="54" t="s">
        <v>328</v>
      </c>
      <c r="C214" s="31">
        <v>4301011719</v>
      </c>
      <c r="D214" s="392">
        <v>4680115884298</v>
      </c>
      <c r="E214" s="390"/>
      <c r="F214" s="378">
        <v>1.45</v>
      </c>
      <c r="G214" s="32">
        <v>8</v>
      </c>
      <c r="H214" s="378">
        <v>11.6</v>
      </c>
      <c r="I214" s="378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6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89"/>
      <c r="Q214" s="389"/>
      <c r="R214" s="389"/>
      <c r="S214" s="390"/>
      <c r="T214" s="34"/>
      <c r="U214" s="34"/>
      <c r="V214" s="35" t="s">
        <v>66</v>
      </c>
      <c r="W214" s="379">
        <v>0</v>
      </c>
      <c r="X214" s="380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4301011733</v>
      </c>
      <c r="D215" s="392">
        <v>4680115884250</v>
      </c>
      <c r="E215" s="390"/>
      <c r="F215" s="378">
        <v>1.45</v>
      </c>
      <c r="G215" s="32">
        <v>8</v>
      </c>
      <c r="H215" s="378">
        <v>11.6</v>
      </c>
      <c r="I215" s="378">
        <v>12.08</v>
      </c>
      <c r="J215" s="32">
        <v>56</v>
      </c>
      <c r="K215" s="32" t="s">
        <v>103</v>
      </c>
      <c r="L215" s="33" t="s">
        <v>123</v>
      </c>
      <c r="M215" s="33"/>
      <c r="N215" s="32">
        <v>55</v>
      </c>
      <c r="O215" s="43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89"/>
      <c r="Q215" s="389"/>
      <c r="R215" s="389"/>
      <c r="S215" s="390"/>
      <c r="T215" s="34"/>
      <c r="U215" s="34"/>
      <c r="V215" s="35" t="s">
        <v>66</v>
      </c>
      <c r="W215" s="379">
        <v>120</v>
      </c>
      <c r="X215" s="380">
        <f t="shared" si="45"/>
        <v>127.6</v>
      </c>
      <c r="Y215" s="36">
        <f>IFERROR(IF(X215=0,"",ROUNDUP(X215/H215,0)*0.02175),"")</f>
        <v>0.23924999999999999</v>
      </c>
      <c r="Z215" s="56"/>
      <c r="AA215" s="57"/>
      <c r="AE215" s="64"/>
      <c r="BB215" s="188" t="s">
        <v>1</v>
      </c>
      <c r="BL215" s="64">
        <f t="shared" si="46"/>
        <v>124.9655172413793</v>
      </c>
      <c r="BM215" s="64">
        <f t="shared" si="47"/>
        <v>132.88</v>
      </c>
      <c r="BN215" s="64">
        <f t="shared" si="48"/>
        <v>0.18472906403940886</v>
      </c>
      <c r="BO215" s="64">
        <f t="shared" si="49"/>
        <v>0.19642857142857142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4301011718</v>
      </c>
      <c r="D216" s="392">
        <v>4680115884281</v>
      </c>
      <c r="E216" s="390"/>
      <c r="F216" s="378">
        <v>0.4</v>
      </c>
      <c r="G216" s="32">
        <v>10</v>
      </c>
      <c r="H216" s="378">
        <v>4</v>
      </c>
      <c r="I216" s="378">
        <v>4.24</v>
      </c>
      <c r="J216" s="32">
        <v>120</v>
      </c>
      <c r="K216" s="32" t="s">
        <v>64</v>
      </c>
      <c r="L216" s="33" t="s">
        <v>104</v>
      </c>
      <c r="M216" s="33"/>
      <c r="N216" s="32">
        <v>55</v>
      </c>
      <c r="O216" s="5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89"/>
      <c r="Q216" s="389"/>
      <c r="R216" s="389"/>
      <c r="S216" s="390"/>
      <c r="T216" s="34"/>
      <c r="U216" s="34"/>
      <c r="V216" s="35" t="s">
        <v>66</v>
      </c>
      <c r="W216" s="379">
        <v>0</v>
      </c>
      <c r="X216" s="380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4301011720</v>
      </c>
      <c r="D217" s="392">
        <v>4680115884199</v>
      </c>
      <c r="E217" s="390"/>
      <c r="F217" s="378">
        <v>0.37</v>
      </c>
      <c r="G217" s="32">
        <v>10</v>
      </c>
      <c r="H217" s="378">
        <v>3.7</v>
      </c>
      <c r="I217" s="378">
        <v>3.94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3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89"/>
      <c r="Q217" s="389"/>
      <c r="R217" s="389"/>
      <c r="S217" s="390"/>
      <c r="T217" s="34"/>
      <c r="U217" s="34"/>
      <c r="V217" s="35" t="s">
        <v>66</v>
      </c>
      <c r="W217" s="379">
        <v>0</v>
      </c>
      <c r="X217" s="380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4301011716</v>
      </c>
      <c r="D218" s="392">
        <v>4680115884267</v>
      </c>
      <c r="E218" s="390"/>
      <c r="F218" s="378">
        <v>0.4</v>
      </c>
      <c r="G218" s="32">
        <v>10</v>
      </c>
      <c r="H218" s="378">
        <v>4</v>
      </c>
      <c r="I218" s="378">
        <v>4.24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89"/>
      <c r="Q218" s="389"/>
      <c r="R218" s="389"/>
      <c r="S218" s="390"/>
      <c r="T218" s="34"/>
      <c r="U218" s="34"/>
      <c r="V218" s="35" t="s">
        <v>66</v>
      </c>
      <c r="W218" s="379">
        <v>0</v>
      </c>
      <c r="X218" s="380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402"/>
      <c r="B219" s="386"/>
      <c r="C219" s="386"/>
      <c r="D219" s="386"/>
      <c r="E219" s="386"/>
      <c r="F219" s="386"/>
      <c r="G219" s="386"/>
      <c r="H219" s="386"/>
      <c r="I219" s="386"/>
      <c r="J219" s="386"/>
      <c r="K219" s="386"/>
      <c r="L219" s="386"/>
      <c r="M219" s="386"/>
      <c r="N219" s="403"/>
      <c r="O219" s="393" t="s">
        <v>70</v>
      </c>
      <c r="P219" s="394"/>
      <c r="Q219" s="394"/>
      <c r="R219" s="394"/>
      <c r="S219" s="394"/>
      <c r="T219" s="394"/>
      <c r="U219" s="395"/>
      <c r="V219" s="37" t="s">
        <v>71</v>
      </c>
      <c r="W219" s="381">
        <f>IFERROR(W213/H213,"0")+IFERROR(W214/H214,"0")+IFERROR(W215/H215,"0")+IFERROR(W216/H216,"0")+IFERROR(W217/H217,"0")+IFERROR(W218/H218,"0")</f>
        <v>10.344827586206897</v>
      </c>
      <c r="X219" s="381">
        <f>IFERROR(X213/H213,"0")+IFERROR(X214/H214,"0")+IFERROR(X215/H215,"0")+IFERROR(X216/H216,"0")+IFERROR(X217/H217,"0")+IFERROR(X218/H218,"0")</f>
        <v>11</v>
      </c>
      <c r="Y219" s="381">
        <f>IFERROR(IF(Y213="",0,Y213),"0")+IFERROR(IF(Y214="",0,Y214),"0")+IFERROR(IF(Y215="",0,Y215),"0")+IFERROR(IF(Y216="",0,Y216),"0")+IFERROR(IF(Y217="",0,Y217),"0")+IFERROR(IF(Y218="",0,Y218),"0")</f>
        <v>0.23924999999999999</v>
      </c>
      <c r="Z219" s="382"/>
      <c r="AA219" s="382"/>
    </row>
    <row r="220" spans="1:67" x14ac:dyDescent="0.2">
      <c r="A220" s="38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403"/>
      <c r="O220" s="393" t="s">
        <v>70</v>
      </c>
      <c r="P220" s="394"/>
      <c r="Q220" s="394"/>
      <c r="R220" s="394"/>
      <c r="S220" s="394"/>
      <c r="T220" s="394"/>
      <c r="U220" s="395"/>
      <c r="V220" s="37" t="s">
        <v>66</v>
      </c>
      <c r="W220" s="381">
        <f>IFERROR(SUM(W213:W218),"0")</f>
        <v>120</v>
      </c>
      <c r="X220" s="381">
        <f>IFERROR(SUM(X213:X218),"0")</f>
        <v>127.6</v>
      </c>
      <c r="Y220" s="37"/>
      <c r="Z220" s="382"/>
      <c r="AA220" s="382"/>
    </row>
    <row r="221" spans="1:67" ht="14.25" hidden="1" customHeight="1" x14ac:dyDescent="0.25">
      <c r="A221" s="387" t="s">
        <v>61</v>
      </c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6"/>
      <c r="O221" s="386"/>
      <c r="P221" s="386"/>
      <c r="Q221" s="386"/>
      <c r="R221" s="386"/>
      <c r="S221" s="386"/>
      <c r="T221" s="386"/>
      <c r="U221" s="386"/>
      <c r="V221" s="386"/>
      <c r="W221" s="386"/>
      <c r="X221" s="386"/>
      <c r="Y221" s="386"/>
      <c r="Z221" s="375"/>
      <c r="AA221" s="375"/>
    </row>
    <row r="222" spans="1:67" ht="27" hidden="1" customHeight="1" x14ac:dyDescent="0.25">
      <c r="A222" s="54" t="s">
        <v>337</v>
      </c>
      <c r="B222" s="54" t="s">
        <v>338</v>
      </c>
      <c r="C222" s="31">
        <v>4301031151</v>
      </c>
      <c r="D222" s="392">
        <v>4607091389845</v>
      </c>
      <c r="E222" s="390"/>
      <c r="F222" s="378">
        <v>0.35</v>
      </c>
      <c r="G222" s="32">
        <v>6</v>
      </c>
      <c r="H222" s="378">
        <v>2.1</v>
      </c>
      <c r="I222" s="378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89"/>
      <c r="Q222" s="389"/>
      <c r="R222" s="389"/>
      <c r="S222" s="390"/>
      <c r="T222" s="34"/>
      <c r="U222" s="34"/>
      <c r="V222" s="35" t="s">
        <v>66</v>
      </c>
      <c r="W222" s="379">
        <v>0</v>
      </c>
      <c r="X222" s="380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2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hidden="1" customHeight="1" x14ac:dyDescent="0.25">
      <c r="A223" s="54" t="s">
        <v>339</v>
      </c>
      <c r="B223" s="54" t="s">
        <v>340</v>
      </c>
      <c r="C223" s="31">
        <v>4301031259</v>
      </c>
      <c r="D223" s="392">
        <v>4680115882881</v>
      </c>
      <c r="E223" s="390"/>
      <c r="F223" s="378">
        <v>0.28000000000000003</v>
      </c>
      <c r="G223" s="32">
        <v>6</v>
      </c>
      <c r="H223" s="378">
        <v>1.68</v>
      </c>
      <c r="I223" s="378">
        <v>1.81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3" s="389"/>
      <c r="Q223" s="389"/>
      <c r="R223" s="389"/>
      <c r="S223" s="390"/>
      <c r="T223" s="34"/>
      <c r="U223" s="34"/>
      <c r="V223" s="35" t="s">
        <v>66</v>
      </c>
      <c r="W223" s="379">
        <v>0</v>
      </c>
      <c r="X223" s="380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idden="1" x14ac:dyDescent="0.2">
      <c r="A224" s="402"/>
      <c r="B224" s="386"/>
      <c r="C224" s="386"/>
      <c r="D224" s="386"/>
      <c r="E224" s="386"/>
      <c r="F224" s="386"/>
      <c r="G224" s="386"/>
      <c r="H224" s="386"/>
      <c r="I224" s="386"/>
      <c r="J224" s="386"/>
      <c r="K224" s="386"/>
      <c r="L224" s="386"/>
      <c r="M224" s="386"/>
      <c r="N224" s="403"/>
      <c r="O224" s="393" t="s">
        <v>70</v>
      </c>
      <c r="P224" s="394"/>
      <c r="Q224" s="394"/>
      <c r="R224" s="394"/>
      <c r="S224" s="394"/>
      <c r="T224" s="394"/>
      <c r="U224" s="395"/>
      <c r="V224" s="37" t="s">
        <v>71</v>
      </c>
      <c r="W224" s="381">
        <f>IFERROR(W222/H222,"0")+IFERROR(W223/H223,"0")</f>
        <v>0</v>
      </c>
      <c r="X224" s="381">
        <f>IFERROR(X222/H222,"0")+IFERROR(X223/H223,"0")</f>
        <v>0</v>
      </c>
      <c r="Y224" s="381">
        <f>IFERROR(IF(Y222="",0,Y222),"0")+IFERROR(IF(Y223="",0,Y223),"0")</f>
        <v>0</v>
      </c>
      <c r="Z224" s="382"/>
      <c r="AA224" s="382"/>
    </row>
    <row r="225" spans="1:67" hidden="1" x14ac:dyDescent="0.2">
      <c r="A225" s="386"/>
      <c r="B225" s="386"/>
      <c r="C225" s="386"/>
      <c r="D225" s="386"/>
      <c r="E225" s="386"/>
      <c r="F225" s="386"/>
      <c r="G225" s="386"/>
      <c r="H225" s="386"/>
      <c r="I225" s="386"/>
      <c r="J225" s="386"/>
      <c r="K225" s="386"/>
      <c r="L225" s="386"/>
      <c r="M225" s="386"/>
      <c r="N225" s="403"/>
      <c r="O225" s="393" t="s">
        <v>70</v>
      </c>
      <c r="P225" s="394"/>
      <c r="Q225" s="394"/>
      <c r="R225" s="394"/>
      <c r="S225" s="394"/>
      <c r="T225" s="394"/>
      <c r="U225" s="395"/>
      <c r="V225" s="37" t="s">
        <v>66</v>
      </c>
      <c r="W225" s="381">
        <f>IFERROR(SUM(W222:W223),"0")</f>
        <v>0</v>
      </c>
      <c r="X225" s="381">
        <f>IFERROR(SUM(X222:X223),"0")</f>
        <v>0</v>
      </c>
      <c r="Y225" s="37"/>
      <c r="Z225" s="382"/>
      <c r="AA225" s="382"/>
    </row>
    <row r="226" spans="1:67" ht="16.5" hidden="1" customHeight="1" x14ac:dyDescent="0.25">
      <c r="A226" s="385" t="s">
        <v>341</v>
      </c>
      <c r="B226" s="386"/>
      <c r="C226" s="386"/>
      <c r="D226" s="386"/>
      <c r="E226" s="386"/>
      <c r="F226" s="386"/>
      <c r="G226" s="386"/>
      <c r="H226" s="386"/>
      <c r="I226" s="386"/>
      <c r="J226" s="386"/>
      <c r="K226" s="386"/>
      <c r="L226" s="386"/>
      <c r="M226" s="386"/>
      <c r="N226" s="386"/>
      <c r="O226" s="386"/>
      <c r="P226" s="386"/>
      <c r="Q226" s="386"/>
      <c r="R226" s="386"/>
      <c r="S226" s="386"/>
      <c r="T226" s="386"/>
      <c r="U226" s="386"/>
      <c r="V226" s="386"/>
      <c r="W226" s="386"/>
      <c r="X226" s="386"/>
      <c r="Y226" s="386"/>
      <c r="Z226" s="374"/>
      <c r="AA226" s="374"/>
    </row>
    <row r="227" spans="1:67" ht="14.25" hidden="1" customHeight="1" x14ac:dyDescent="0.25">
      <c r="A227" s="387" t="s">
        <v>108</v>
      </c>
      <c r="B227" s="386"/>
      <c r="C227" s="386"/>
      <c r="D227" s="386"/>
      <c r="E227" s="386"/>
      <c r="F227" s="386"/>
      <c r="G227" s="386"/>
      <c r="H227" s="386"/>
      <c r="I227" s="386"/>
      <c r="J227" s="386"/>
      <c r="K227" s="386"/>
      <c r="L227" s="386"/>
      <c r="M227" s="386"/>
      <c r="N227" s="386"/>
      <c r="O227" s="386"/>
      <c r="P227" s="386"/>
      <c r="Q227" s="386"/>
      <c r="R227" s="386"/>
      <c r="S227" s="386"/>
      <c r="T227" s="386"/>
      <c r="U227" s="386"/>
      <c r="V227" s="386"/>
      <c r="W227" s="386"/>
      <c r="X227" s="386"/>
      <c r="Y227" s="386"/>
      <c r="Z227" s="375"/>
      <c r="AA227" s="375"/>
    </row>
    <row r="228" spans="1:67" ht="27" customHeight="1" x14ac:dyDescent="0.25">
      <c r="A228" s="54" t="s">
        <v>342</v>
      </c>
      <c r="B228" s="54" t="s">
        <v>343</v>
      </c>
      <c r="C228" s="31">
        <v>4301011826</v>
      </c>
      <c r="D228" s="392">
        <v>4680115884137</v>
      </c>
      <c r="E228" s="390"/>
      <c r="F228" s="378">
        <v>1.45</v>
      </c>
      <c r="G228" s="32">
        <v>8</v>
      </c>
      <c r="H228" s="378">
        <v>11.6</v>
      </c>
      <c r="I228" s="378">
        <v>12.08</v>
      </c>
      <c r="J228" s="32">
        <v>56</v>
      </c>
      <c r="K228" s="32" t="s">
        <v>103</v>
      </c>
      <c r="L228" s="33" t="s">
        <v>104</v>
      </c>
      <c r="M228" s="33"/>
      <c r="N228" s="32">
        <v>55</v>
      </c>
      <c r="O228" s="7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8" s="389"/>
      <c r="Q228" s="389"/>
      <c r="R228" s="389"/>
      <c r="S228" s="390"/>
      <c r="T228" s="34"/>
      <c r="U228" s="34"/>
      <c r="V228" s="35" t="s">
        <v>66</v>
      </c>
      <c r="W228" s="379">
        <v>100</v>
      </c>
      <c r="X228" s="380">
        <f t="shared" ref="X228:X233" si="50">IFERROR(IF(W228="",0,CEILING((W228/$H228),1)*$H228),"")</f>
        <v>104.39999999999999</v>
      </c>
      <c r="Y228" s="36">
        <f>IFERROR(IF(X228=0,"",ROUNDUP(X228/H228,0)*0.02175),"")</f>
        <v>0.19574999999999998</v>
      </c>
      <c r="Z228" s="56"/>
      <c r="AA228" s="57"/>
      <c r="AE228" s="64"/>
      <c r="BB228" s="194" t="s">
        <v>1</v>
      </c>
      <c r="BL228" s="64">
        <f t="shared" ref="BL228:BL233" si="51">IFERROR(W228*I228/H228,"0")</f>
        <v>104.13793103448276</v>
      </c>
      <c r="BM228" s="64">
        <f t="shared" ref="BM228:BM233" si="52">IFERROR(X228*I228/H228,"0")</f>
        <v>108.71999999999998</v>
      </c>
      <c r="BN228" s="64">
        <f t="shared" ref="BN228:BN233" si="53">IFERROR(1/J228*(W228/H228),"0")</f>
        <v>0.1539408866995074</v>
      </c>
      <c r="BO228" s="64">
        <f t="shared" ref="BO228:BO233" si="54">IFERROR(1/J228*(X228/H228),"0")</f>
        <v>0.1607142857142857</v>
      </c>
    </row>
    <row r="229" spans="1:67" ht="27" hidden="1" customHeight="1" x14ac:dyDescent="0.25">
      <c r="A229" s="54" t="s">
        <v>344</v>
      </c>
      <c r="B229" s="54" t="s">
        <v>345</v>
      </c>
      <c r="C229" s="31">
        <v>4301011724</v>
      </c>
      <c r="D229" s="392">
        <v>4680115884236</v>
      </c>
      <c r="E229" s="390"/>
      <c r="F229" s="378">
        <v>1.45</v>
      </c>
      <c r="G229" s="32">
        <v>8</v>
      </c>
      <c r="H229" s="378">
        <v>11.6</v>
      </c>
      <c r="I229" s="378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9" s="389"/>
      <c r="Q229" s="389"/>
      <c r="R229" s="389"/>
      <c r="S229" s="390"/>
      <c r="T229" s="34"/>
      <c r="U229" s="34"/>
      <c r="V229" s="35" t="s">
        <v>66</v>
      </c>
      <c r="W229" s="379">
        <v>0</v>
      </c>
      <c r="X229" s="380">
        <f t="shared" si="50"/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si="51"/>
        <v>0</v>
      </c>
      <c r="BM229" s="64">
        <f t="shared" si="52"/>
        <v>0</v>
      </c>
      <c r="BN229" s="64">
        <f t="shared" si="53"/>
        <v>0</v>
      </c>
      <c r="BO229" s="64">
        <f t="shared" si="54"/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4301011721</v>
      </c>
      <c r="D230" s="392">
        <v>4680115884175</v>
      </c>
      <c r="E230" s="390"/>
      <c r="F230" s="378">
        <v>1.45</v>
      </c>
      <c r="G230" s="32">
        <v>8</v>
      </c>
      <c r="H230" s="378">
        <v>11.6</v>
      </c>
      <c r="I230" s="378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0" s="389"/>
      <c r="Q230" s="389"/>
      <c r="R230" s="389"/>
      <c r="S230" s="390"/>
      <c r="T230" s="34"/>
      <c r="U230" s="34"/>
      <c r="V230" s="35" t="s">
        <v>66</v>
      </c>
      <c r="W230" s="379">
        <v>0</v>
      </c>
      <c r="X230" s="380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4301011824</v>
      </c>
      <c r="D231" s="392">
        <v>4680115884144</v>
      </c>
      <c r="E231" s="390"/>
      <c r="F231" s="378">
        <v>0.4</v>
      </c>
      <c r="G231" s="32">
        <v>10</v>
      </c>
      <c r="H231" s="378">
        <v>4</v>
      </c>
      <c r="I231" s="378">
        <v>4.24</v>
      </c>
      <c r="J231" s="32">
        <v>120</v>
      </c>
      <c r="K231" s="32" t="s">
        <v>64</v>
      </c>
      <c r="L231" s="33" t="s">
        <v>104</v>
      </c>
      <c r="M231" s="33"/>
      <c r="N231" s="32">
        <v>55</v>
      </c>
      <c r="O231" s="7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1" s="389"/>
      <c r="Q231" s="389"/>
      <c r="R231" s="389"/>
      <c r="S231" s="390"/>
      <c r="T231" s="34"/>
      <c r="U231" s="34"/>
      <c r="V231" s="35" t="s">
        <v>66</v>
      </c>
      <c r="W231" s="379">
        <v>0</v>
      </c>
      <c r="X231" s="380">
        <f t="shared" si="50"/>
        <v>0</v>
      </c>
      <c r="Y231" s="36" t="str">
        <f>IFERROR(IF(X231=0,"",ROUNDUP(X231/H231,0)*0.00937),"")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4301011726</v>
      </c>
      <c r="D232" s="392">
        <v>4680115884182</v>
      </c>
      <c r="E232" s="390"/>
      <c r="F232" s="378">
        <v>0.37</v>
      </c>
      <c r="G232" s="32">
        <v>10</v>
      </c>
      <c r="H232" s="378">
        <v>3.7</v>
      </c>
      <c r="I232" s="378">
        <v>3.94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2" s="389"/>
      <c r="Q232" s="389"/>
      <c r="R232" s="389"/>
      <c r="S232" s="390"/>
      <c r="T232" s="34"/>
      <c r="U232" s="34"/>
      <c r="V232" s="35" t="s">
        <v>66</v>
      </c>
      <c r="W232" s="379">
        <v>0</v>
      </c>
      <c r="X232" s="380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4301011722</v>
      </c>
      <c r="D233" s="392">
        <v>4680115884205</v>
      </c>
      <c r="E233" s="390"/>
      <c r="F233" s="378">
        <v>0.4</v>
      </c>
      <c r="G233" s="32">
        <v>10</v>
      </c>
      <c r="H233" s="378">
        <v>4</v>
      </c>
      <c r="I233" s="378">
        <v>4.24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3" s="389"/>
      <c r="Q233" s="389"/>
      <c r="R233" s="389"/>
      <c r="S233" s="390"/>
      <c r="T233" s="34"/>
      <c r="U233" s="34"/>
      <c r="V233" s="35" t="s">
        <v>66</v>
      </c>
      <c r="W233" s="379">
        <v>0</v>
      </c>
      <c r="X233" s="380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x14ac:dyDescent="0.2">
      <c r="A234" s="402"/>
      <c r="B234" s="386"/>
      <c r="C234" s="386"/>
      <c r="D234" s="386"/>
      <c r="E234" s="386"/>
      <c r="F234" s="386"/>
      <c r="G234" s="386"/>
      <c r="H234" s="386"/>
      <c r="I234" s="386"/>
      <c r="J234" s="386"/>
      <c r="K234" s="386"/>
      <c r="L234" s="386"/>
      <c r="M234" s="386"/>
      <c r="N234" s="403"/>
      <c r="O234" s="393" t="s">
        <v>70</v>
      </c>
      <c r="P234" s="394"/>
      <c r="Q234" s="394"/>
      <c r="R234" s="394"/>
      <c r="S234" s="394"/>
      <c r="T234" s="394"/>
      <c r="U234" s="395"/>
      <c r="V234" s="37" t="s">
        <v>71</v>
      </c>
      <c r="W234" s="381">
        <f>IFERROR(W228/H228,"0")+IFERROR(W229/H229,"0")+IFERROR(W230/H230,"0")+IFERROR(W231/H231,"0")+IFERROR(W232/H232,"0")+IFERROR(W233/H233,"0")</f>
        <v>8.6206896551724146</v>
      </c>
      <c r="X234" s="381">
        <f>IFERROR(X228/H228,"0")+IFERROR(X229/H229,"0")+IFERROR(X230/H230,"0")+IFERROR(X231/H231,"0")+IFERROR(X232/H232,"0")+IFERROR(X233/H233,"0")</f>
        <v>9</v>
      </c>
      <c r="Y234" s="381">
        <f>IFERROR(IF(Y228="",0,Y228),"0")+IFERROR(IF(Y229="",0,Y229),"0")+IFERROR(IF(Y230="",0,Y230),"0")+IFERROR(IF(Y231="",0,Y231),"0")+IFERROR(IF(Y232="",0,Y232),"0")+IFERROR(IF(Y233="",0,Y233),"0")</f>
        <v>0.19574999999999998</v>
      </c>
      <c r="Z234" s="382"/>
      <c r="AA234" s="382"/>
    </row>
    <row r="235" spans="1:67" x14ac:dyDescent="0.2">
      <c r="A235" s="386"/>
      <c r="B235" s="386"/>
      <c r="C235" s="386"/>
      <c r="D235" s="386"/>
      <c r="E235" s="386"/>
      <c r="F235" s="386"/>
      <c r="G235" s="386"/>
      <c r="H235" s="386"/>
      <c r="I235" s="386"/>
      <c r="J235" s="386"/>
      <c r="K235" s="386"/>
      <c r="L235" s="386"/>
      <c r="M235" s="386"/>
      <c r="N235" s="403"/>
      <c r="O235" s="393" t="s">
        <v>70</v>
      </c>
      <c r="P235" s="394"/>
      <c r="Q235" s="394"/>
      <c r="R235" s="394"/>
      <c r="S235" s="394"/>
      <c r="T235" s="394"/>
      <c r="U235" s="395"/>
      <c r="V235" s="37" t="s">
        <v>66</v>
      </c>
      <c r="W235" s="381">
        <f>IFERROR(SUM(W228:W233),"0")</f>
        <v>100</v>
      </c>
      <c r="X235" s="381">
        <f>IFERROR(SUM(X228:X233),"0")</f>
        <v>104.39999999999999</v>
      </c>
      <c r="Y235" s="37"/>
      <c r="Z235" s="382"/>
      <c r="AA235" s="382"/>
    </row>
    <row r="236" spans="1:67" ht="16.5" hidden="1" customHeight="1" x14ac:dyDescent="0.25">
      <c r="A236" s="385" t="s">
        <v>354</v>
      </c>
      <c r="B236" s="386"/>
      <c r="C236" s="386"/>
      <c r="D236" s="386"/>
      <c r="E236" s="386"/>
      <c r="F236" s="386"/>
      <c r="G236" s="386"/>
      <c r="H236" s="386"/>
      <c r="I236" s="386"/>
      <c r="J236" s="386"/>
      <c r="K236" s="386"/>
      <c r="L236" s="386"/>
      <c r="M236" s="386"/>
      <c r="N236" s="386"/>
      <c r="O236" s="386"/>
      <c r="P236" s="386"/>
      <c r="Q236" s="386"/>
      <c r="R236" s="386"/>
      <c r="S236" s="386"/>
      <c r="T236" s="386"/>
      <c r="U236" s="386"/>
      <c r="V236" s="386"/>
      <c r="W236" s="386"/>
      <c r="X236" s="386"/>
      <c r="Y236" s="386"/>
      <c r="Z236" s="374"/>
      <c r="AA236" s="374"/>
    </row>
    <row r="237" spans="1:67" ht="14.25" hidden="1" customHeight="1" x14ac:dyDescent="0.25">
      <c r="A237" s="387" t="s">
        <v>108</v>
      </c>
      <c r="B237" s="386"/>
      <c r="C237" s="386"/>
      <c r="D237" s="386"/>
      <c r="E237" s="386"/>
      <c r="F237" s="386"/>
      <c r="G237" s="386"/>
      <c r="H237" s="386"/>
      <c r="I237" s="386"/>
      <c r="J237" s="386"/>
      <c r="K237" s="386"/>
      <c r="L237" s="386"/>
      <c r="M237" s="386"/>
      <c r="N237" s="386"/>
      <c r="O237" s="386"/>
      <c r="P237" s="386"/>
      <c r="Q237" s="386"/>
      <c r="R237" s="386"/>
      <c r="S237" s="386"/>
      <c r="T237" s="386"/>
      <c r="U237" s="386"/>
      <c r="V237" s="386"/>
      <c r="W237" s="386"/>
      <c r="X237" s="386"/>
      <c r="Y237" s="386"/>
      <c r="Z237" s="375"/>
      <c r="AA237" s="375"/>
    </row>
    <row r="238" spans="1:67" ht="27" hidden="1" customHeight="1" x14ac:dyDescent="0.25">
      <c r="A238" s="54" t="s">
        <v>355</v>
      </c>
      <c r="B238" s="54" t="s">
        <v>356</v>
      </c>
      <c r="C238" s="31">
        <v>4301011346</v>
      </c>
      <c r="D238" s="392">
        <v>4607091387445</v>
      </c>
      <c r="E238" s="390"/>
      <c r="F238" s="378">
        <v>0.9</v>
      </c>
      <c r="G238" s="32">
        <v>10</v>
      </c>
      <c r="H238" s="378">
        <v>9</v>
      </c>
      <c r="I238" s="378">
        <v>9.6300000000000008</v>
      </c>
      <c r="J238" s="32">
        <v>56</v>
      </c>
      <c r="K238" s="32" t="s">
        <v>103</v>
      </c>
      <c r="L238" s="33" t="s">
        <v>104</v>
      </c>
      <c r="M238" s="33"/>
      <c r="N238" s="32">
        <v>31</v>
      </c>
      <c r="O238" s="68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8" s="389"/>
      <c r="Q238" s="389"/>
      <c r="R238" s="389"/>
      <c r="S238" s="390"/>
      <c r="T238" s="34"/>
      <c r="U238" s="34"/>
      <c r="V238" s="35" t="s">
        <v>66</v>
      </c>
      <c r="W238" s="379">
        <v>0</v>
      </c>
      <c r="X238" s="380">
        <f t="shared" ref="X238:X250" si="55">IFERROR(IF(W238="",0,CEILING((W238/$H238),1)*$H238),"")</f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ref="BL238:BL250" si="56">IFERROR(W238*I238/H238,"0")</f>
        <v>0</v>
      </c>
      <c r="BM238" s="64">
        <f t="shared" ref="BM238:BM250" si="57">IFERROR(X238*I238/H238,"0")</f>
        <v>0</v>
      </c>
      <c r="BN238" s="64">
        <f t="shared" ref="BN238:BN250" si="58">IFERROR(1/J238*(W238/H238),"0")</f>
        <v>0</v>
      </c>
      <c r="BO238" s="64">
        <f t="shared" ref="BO238:BO250" si="59">IFERROR(1/J238*(X238/H238),"0")</f>
        <v>0</v>
      </c>
    </row>
    <row r="239" spans="1:67" ht="27" hidden="1" customHeight="1" x14ac:dyDescent="0.25">
      <c r="A239" s="54" t="s">
        <v>357</v>
      </c>
      <c r="B239" s="54" t="s">
        <v>358</v>
      </c>
      <c r="C239" s="31">
        <v>4301011308</v>
      </c>
      <c r="D239" s="392">
        <v>4607091386004</v>
      </c>
      <c r="E239" s="390"/>
      <c r="F239" s="378">
        <v>1.35</v>
      </c>
      <c r="G239" s="32">
        <v>8</v>
      </c>
      <c r="H239" s="378">
        <v>10.8</v>
      </c>
      <c r="I239" s="378">
        <v>11.28</v>
      </c>
      <c r="J239" s="32">
        <v>56</v>
      </c>
      <c r="K239" s="32" t="s">
        <v>103</v>
      </c>
      <c r="L239" s="33" t="s">
        <v>104</v>
      </c>
      <c r="M239" s="33"/>
      <c r="N239" s="32">
        <v>55</v>
      </c>
      <c r="O239" s="50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89"/>
      <c r="Q239" s="389"/>
      <c r="R239" s="389"/>
      <c r="S239" s="390"/>
      <c r="T239" s="34"/>
      <c r="U239" s="34"/>
      <c r="V239" s="35" t="s">
        <v>66</v>
      </c>
      <c r="W239" s="379">
        <v>0</v>
      </c>
      <c r="X239" s="380">
        <f t="shared" si="55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6"/>
        <v>0</v>
      </c>
      <c r="BM239" s="64">
        <f t="shared" si="57"/>
        <v>0</v>
      </c>
      <c r="BN239" s="64">
        <f t="shared" si="58"/>
        <v>0</v>
      </c>
      <c r="BO239" s="64">
        <f t="shared" si="59"/>
        <v>0</v>
      </c>
    </row>
    <row r="240" spans="1:67" ht="27" hidden="1" customHeight="1" x14ac:dyDescent="0.25">
      <c r="A240" s="54" t="s">
        <v>357</v>
      </c>
      <c r="B240" s="54" t="s">
        <v>359</v>
      </c>
      <c r="C240" s="31">
        <v>4301011362</v>
      </c>
      <c r="D240" s="392">
        <v>4607091386004</v>
      </c>
      <c r="E240" s="390"/>
      <c r="F240" s="378">
        <v>1.35</v>
      </c>
      <c r="G240" s="32">
        <v>8</v>
      </c>
      <c r="H240" s="378">
        <v>10.8</v>
      </c>
      <c r="I240" s="378">
        <v>11.28</v>
      </c>
      <c r="J240" s="32">
        <v>48</v>
      </c>
      <c r="K240" s="32" t="s">
        <v>103</v>
      </c>
      <c r="L240" s="33" t="s">
        <v>112</v>
      </c>
      <c r="M240" s="33"/>
      <c r="N240" s="32">
        <v>55</v>
      </c>
      <c r="O240" s="5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9"/>
      <c r="Q240" s="389"/>
      <c r="R240" s="389"/>
      <c r="S240" s="390"/>
      <c r="T240" s="34"/>
      <c r="U240" s="34"/>
      <c r="V240" s="35" t="s">
        <v>66</v>
      </c>
      <c r="W240" s="379">
        <v>0</v>
      </c>
      <c r="X240" s="380">
        <f t="shared" si="55"/>
        <v>0</v>
      </c>
      <c r="Y240" s="36" t="str">
        <f>IFERROR(IF(X240=0,"",ROUNDUP(X240/H240,0)*0.02039),"")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360</v>
      </c>
      <c r="B241" s="54" t="s">
        <v>361</v>
      </c>
      <c r="C241" s="31">
        <v>4301011347</v>
      </c>
      <c r="D241" s="392">
        <v>4607091386073</v>
      </c>
      <c r="E241" s="390"/>
      <c r="F241" s="378">
        <v>0.9</v>
      </c>
      <c r="G241" s="32">
        <v>10</v>
      </c>
      <c r="H241" s="378">
        <v>9</v>
      </c>
      <c r="I241" s="378">
        <v>9.6300000000000008</v>
      </c>
      <c r="J241" s="32">
        <v>56</v>
      </c>
      <c r="K241" s="32" t="s">
        <v>103</v>
      </c>
      <c r="L241" s="33" t="s">
        <v>104</v>
      </c>
      <c r="M241" s="33"/>
      <c r="N241" s="32">
        <v>31</v>
      </c>
      <c r="O241" s="69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89"/>
      <c r="Q241" s="389"/>
      <c r="R241" s="389"/>
      <c r="S241" s="390"/>
      <c r="T241" s="34"/>
      <c r="U241" s="34"/>
      <c r="V241" s="35" t="s">
        <v>66</v>
      </c>
      <c r="W241" s="379">
        <v>0</v>
      </c>
      <c r="X241" s="380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4301010928</v>
      </c>
      <c r="D242" s="392">
        <v>4607091387322</v>
      </c>
      <c r="E242" s="390"/>
      <c r="F242" s="378">
        <v>1.35</v>
      </c>
      <c r="G242" s="32">
        <v>8</v>
      </c>
      <c r="H242" s="378">
        <v>10.8</v>
      </c>
      <c r="I242" s="378">
        <v>11.28</v>
      </c>
      <c r="J242" s="32">
        <v>56</v>
      </c>
      <c r="K242" s="32" t="s">
        <v>103</v>
      </c>
      <c r="L242" s="33" t="s">
        <v>104</v>
      </c>
      <c r="M242" s="33"/>
      <c r="N242" s="32">
        <v>55</v>
      </c>
      <c r="O242" s="4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89"/>
      <c r="Q242" s="389"/>
      <c r="R242" s="389"/>
      <c r="S242" s="390"/>
      <c r="T242" s="34"/>
      <c r="U242" s="34"/>
      <c r="V242" s="35" t="s">
        <v>66</v>
      </c>
      <c r="W242" s="379">
        <v>0</v>
      </c>
      <c r="X242" s="380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4301011311</v>
      </c>
      <c r="D243" s="392">
        <v>4607091387377</v>
      </c>
      <c r="E243" s="390"/>
      <c r="F243" s="378">
        <v>1.35</v>
      </c>
      <c r="G243" s="32">
        <v>8</v>
      </c>
      <c r="H243" s="378">
        <v>10.8</v>
      </c>
      <c r="I243" s="378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3" s="389"/>
      <c r="Q243" s="389"/>
      <c r="R243" s="389"/>
      <c r="S243" s="390"/>
      <c r="T243" s="34"/>
      <c r="U243" s="34"/>
      <c r="V243" s="35" t="s">
        <v>66</v>
      </c>
      <c r="W243" s="379">
        <v>0</v>
      </c>
      <c r="X243" s="380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4301010945</v>
      </c>
      <c r="D244" s="392">
        <v>4607091387353</v>
      </c>
      <c r="E244" s="390"/>
      <c r="F244" s="378">
        <v>1.35</v>
      </c>
      <c r="G244" s="32">
        <v>8</v>
      </c>
      <c r="H244" s="378">
        <v>10.8</v>
      </c>
      <c r="I244" s="378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2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4" s="389"/>
      <c r="Q244" s="389"/>
      <c r="R244" s="389"/>
      <c r="S244" s="390"/>
      <c r="T244" s="34"/>
      <c r="U244" s="34"/>
      <c r="V244" s="35" t="s">
        <v>66</v>
      </c>
      <c r="W244" s="379">
        <v>0</v>
      </c>
      <c r="X244" s="380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4301011328</v>
      </c>
      <c r="D245" s="392">
        <v>4607091386011</v>
      </c>
      <c r="E245" s="390"/>
      <c r="F245" s="378">
        <v>0.5</v>
      </c>
      <c r="G245" s="32">
        <v>10</v>
      </c>
      <c r="H245" s="378">
        <v>5</v>
      </c>
      <c r="I245" s="378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89"/>
      <c r="Q245" s="389"/>
      <c r="R245" s="389"/>
      <c r="S245" s="390"/>
      <c r="T245" s="34"/>
      <c r="U245" s="34"/>
      <c r="V245" s="35" t="s">
        <v>66</v>
      </c>
      <c r="W245" s="379">
        <v>0</v>
      </c>
      <c r="X245" s="380">
        <f t="shared" si="55"/>
        <v>0</v>
      </c>
      <c r="Y245" s="36" t="str">
        <f t="shared" ref="Y245:Y250" si="60"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4301011329</v>
      </c>
      <c r="D246" s="392">
        <v>4607091387308</v>
      </c>
      <c r="E246" s="390"/>
      <c r="F246" s="378">
        <v>0.5</v>
      </c>
      <c r="G246" s="32">
        <v>10</v>
      </c>
      <c r="H246" s="378">
        <v>5</v>
      </c>
      <c r="I246" s="378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89"/>
      <c r="Q246" s="389"/>
      <c r="R246" s="389"/>
      <c r="S246" s="390"/>
      <c r="T246" s="34"/>
      <c r="U246" s="34"/>
      <c r="V246" s="35" t="s">
        <v>66</v>
      </c>
      <c r="W246" s="379">
        <v>0</v>
      </c>
      <c r="X246" s="380">
        <f t="shared" si="55"/>
        <v>0</v>
      </c>
      <c r="Y246" s="36" t="str">
        <f t="shared" si="60"/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4301011049</v>
      </c>
      <c r="D247" s="392">
        <v>4607091387339</v>
      </c>
      <c r="E247" s="390"/>
      <c r="F247" s="378">
        <v>0.5</v>
      </c>
      <c r="G247" s="32">
        <v>10</v>
      </c>
      <c r="H247" s="378">
        <v>5</v>
      </c>
      <c r="I247" s="378">
        <v>5.24</v>
      </c>
      <c r="J247" s="32">
        <v>120</v>
      </c>
      <c r="K247" s="32" t="s">
        <v>64</v>
      </c>
      <c r="L247" s="33" t="s">
        <v>104</v>
      </c>
      <c r="M247" s="33"/>
      <c r="N247" s="32">
        <v>55</v>
      </c>
      <c r="O247" s="73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89"/>
      <c r="Q247" s="389"/>
      <c r="R247" s="389"/>
      <c r="S247" s="390"/>
      <c r="T247" s="34"/>
      <c r="U247" s="34"/>
      <c r="V247" s="35" t="s">
        <v>66</v>
      </c>
      <c r="W247" s="379">
        <v>0</v>
      </c>
      <c r="X247" s="380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4301011573</v>
      </c>
      <c r="D248" s="392">
        <v>4680115881938</v>
      </c>
      <c r="E248" s="390"/>
      <c r="F248" s="378">
        <v>0.4</v>
      </c>
      <c r="G248" s="32">
        <v>10</v>
      </c>
      <c r="H248" s="378">
        <v>4</v>
      </c>
      <c r="I248" s="378">
        <v>4.24</v>
      </c>
      <c r="J248" s="32">
        <v>120</v>
      </c>
      <c r="K248" s="32" t="s">
        <v>64</v>
      </c>
      <c r="L248" s="33" t="s">
        <v>104</v>
      </c>
      <c r="M248" s="33"/>
      <c r="N248" s="32">
        <v>90</v>
      </c>
      <c r="O248" s="7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89"/>
      <c r="Q248" s="389"/>
      <c r="R248" s="389"/>
      <c r="S248" s="390"/>
      <c r="T248" s="34"/>
      <c r="U248" s="34"/>
      <c r="V248" s="35" t="s">
        <v>66</v>
      </c>
      <c r="W248" s="379">
        <v>0</v>
      </c>
      <c r="X248" s="380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4301010944</v>
      </c>
      <c r="D249" s="392">
        <v>4607091387346</v>
      </c>
      <c r="E249" s="390"/>
      <c r="F249" s="378">
        <v>0.4</v>
      </c>
      <c r="G249" s="32">
        <v>10</v>
      </c>
      <c r="H249" s="378">
        <v>4</v>
      </c>
      <c r="I249" s="378">
        <v>4.24</v>
      </c>
      <c r="J249" s="32">
        <v>120</v>
      </c>
      <c r="K249" s="32" t="s">
        <v>64</v>
      </c>
      <c r="L249" s="33" t="s">
        <v>104</v>
      </c>
      <c r="M249" s="33"/>
      <c r="N249" s="32">
        <v>55</v>
      </c>
      <c r="O249" s="7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89"/>
      <c r="Q249" s="389"/>
      <c r="R249" s="389"/>
      <c r="S249" s="390"/>
      <c r="T249" s="34"/>
      <c r="U249" s="34"/>
      <c r="V249" s="35" t="s">
        <v>66</v>
      </c>
      <c r="W249" s="379">
        <v>0</v>
      </c>
      <c r="X249" s="380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4301011353</v>
      </c>
      <c r="D250" s="392">
        <v>4607091389807</v>
      </c>
      <c r="E250" s="390"/>
      <c r="F250" s="378">
        <v>0.4</v>
      </c>
      <c r="G250" s="32">
        <v>10</v>
      </c>
      <c r="H250" s="378">
        <v>4</v>
      </c>
      <c r="I250" s="378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89"/>
      <c r="Q250" s="389"/>
      <c r="R250" s="389"/>
      <c r="S250" s="390"/>
      <c r="T250" s="34"/>
      <c r="U250" s="34"/>
      <c r="V250" s="35" t="s">
        <v>66</v>
      </c>
      <c r="W250" s="379">
        <v>0</v>
      </c>
      <c r="X250" s="380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idden="1" x14ac:dyDescent="0.2">
      <c r="A251" s="402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403"/>
      <c r="O251" s="393" t="s">
        <v>70</v>
      </c>
      <c r="P251" s="394"/>
      <c r="Q251" s="394"/>
      <c r="R251" s="394"/>
      <c r="S251" s="394"/>
      <c r="T251" s="394"/>
      <c r="U251" s="395"/>
      <c r="V251" s="37" t="s">
        <v>71</v>
      </c>
      <c r="W251" s="381">
        <f>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81">
        <f>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81">
        <f>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82"/>
      <c r="AA251" s="382"/>
    </row>
    <row r="252" spans="1:67" hidden="1" x14ac:dyDescent="0.2">
      <c r="A252" s="38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403"/>
      <c r="O252" s="393" t="s">
        <v>70</v>
      </c>
      <c r="P252" s="394"/>
      <c r="Q252" s="394"/>
      <c r="R252" s="394"/>
      <c r="S252" s="394"/>
      <c r="T252" s="394"/>
      <c r="U252" s="395"/>
      <c r="V252" s="37" t="s">
        <v>66</v>
      </c>
      <c r="W252" s="381">
        <f>IFERROR(SUM(W238:W250),"0")</f>
        <v>0</v>
      </c>
      <c r="X252" s="381">
        <f>IFERROR(SUM(X238:X250),"0")</f>
        <v>0</v>
      </c>
      <c r="Y252" s="37"/>
      <c r="Z252" s="382"/>
      <c r="AA252" s="382"/>
    </row>
    <row r="253" spans="1:67" ht="14.25" hidden="1" customHeight="1" x14ac:dyDescent="0.25">
      <c r="A253" s="387" t="s">
        <v>61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75"/>
      <c r="AA253" s="375"/>
    </row>
    <row r="254" spans="1:67" ht="27" hidden="1" customHeight="1" x14ac:dyDescent="0.25">
      <c r="A254" s="54" t="s">
        <v>380</v>
      </c>
      <c r="B254" s="54" t="s">
        <v>381</v>
      </c>
      <c r="C254" s="31">
        <v>4301030878</v>
      </c>
      <c r="D254" s="392">
        <v>4607091387193</v>
      </c>
      <c r="E254" s="390"/>
      <c r="F254" s="378">
        <v>0.7</v>
      </c>
      <c r="G254" s="32">
        <v>6</v>
      </c>
      <c r="H254" s="378">
        <v>4.2</v>
      </c>
      <c r="I254" s="378">
        <v>4.46</v>
      </c>
      <c r="J254" s="32">
        <v>156</v>
      </c>
      <c r="K254" s="32" t="s">
        <v>64</v>
      </c>
      <c r="L254" s="33" t="s">
        <v>65</v>
      </c>
      <c r="M254" s="33"/>
      <c r="N254" s="32">
        <v>35</v>
      </c>
      <c r="O254" s="5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4" s="389"/>
      <c r="Q254" s="389"/>
      <c r="R254" s="389"/>
      <c r="S254" s="390"/>
      <c r="T254" s="34"/>
      <c r="U254" s="34"/>
      <c r="V254" s="35" t="s">
        <v>66</v>
      </c>
      <c r="W254" s="379">
        <v>0</v>
      </c>
      <c r="X254" s="380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382</v>
      </c>
      <c r="B255" s="54" t="s">
        <v>383</v>
      </c>
      <c r="C255" s="31">
        <v>4301031153</v>
      </c>
      <c r="D255" s="392">
        <v>4607091387230</v>
      </c>
      <c r="E255" s="390"/>
      <c r="F255" s="378">
        <v>0.7</v>
      </c>
      <c r="G255" s="32">
        <v>6</v>
      </c>
      <c r="H255" s="378">
        <v>4.2</v>
      </c>
      <c r="I255" s="378">
        <v>4.46</v>
      </c>
      <c r="J255" s="32">
        <v>156</v>
      </c>
      <c r="K255" s="32" t="s">
        <v>64</v>
      </c>
      <c r="L255" s="33" t="s">
        <v>65</v>
      </c>
      <c r="M255" s="33"/>
      <c r="N255" s="32">
        <v>40</v>
      </c>
      <c r="O255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5" s="389"/>
      <c r="Q255" s="389"/>
      <c r="R255" s="389"/>
      <c r="S255" s="390"/>
      <c r="T255" s="34"/>
      <c r="U255" s="34"/>
      <c r="V255" s="35" t="s">
        <v>66</v>
      </c>
      <c r="W255" s="379">
        <v>0</v>
      </c>
      <c r="X255" s="380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4301031152</v>
      </c>
      <c r="D256" s="392">
        <v>4607091387285</v>
      </c>
      <c r="E256" s="390"/>
      <c r="F256" s="378">
        <v>0.35</v>
      </c>
      <c r="G256" s="32">
        <v>6</v>
      </c>
      <c r="H256" s="378">
        <v>2.1</v>
      </c>
      <c r="I256" s="378">
        <v>2.23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4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6" s="389"/>
      <c r="Q256" s="389"/>
      <c r="R256" s="389"/>
      <c r="S256" s="390"/>
      <c r="T256" s="34"/>
      <c r="U256" s="34"/>
      <c r="V256" s="35" t="s">
        <v>66</v>
      </c>
      <c r="W256" s="379">
        <v>0</v>
      </c>
      <c r="X256" s="380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4301031164</v>
      </c>
      <c r="D257" s="392">
        <v>4680115880481</v>
      </c>
      <c r="E257" s="390"/>
      <c r="F257" s="378">
        <v>0.28000000000000003</v>
      </c>
      <c r="G257" s="32">
        <v>6</v>
      </c>
      <c r="H257" s="378">
        <v>1.68</v>
      </c>
      <c r="I257" s="378">
        <v>1.78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5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7" s="389"/>
      <c r="Q257" s="389"/>
      <c r="R257" s="389"/>
      <c r="S257" s="390"/>
      <c r="T257" s="34"/>
      <c r="U257" s="34"/>
      <c r="V257" s="35" t="s">
        <v>66</v>
      </c>
      <c r="W257" s="379">
        <v>0</v>
      </c>
      <c r="X257" s="380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idden="1" x14ac:dyDescent="0.2">
      <c r="A258" s="402"/>
      <c r="B258" s="386"/>
      <c r="C258" s="386"/>
      <c r="D258" s="386"/>
      <c r="E258" s="386"/>
      <c r="F258" s="386"/>
      <c r="G258" s="386"/>
      <c r="H258" s="386"/>
      <c r="I258" s="386"/>
      <c r="J258" s="386"/>
      <c r="K258" s="386"/>
      <c r="L258" s="386"/>
      <c r="M258" s="386"/>
      <c r="N258" s="403"/>
      <c r="O258" s="393" t="s">
        <v>70</v>
      </c>
      <c r="P258" s="394"/>
      <c r="Q258" s="394"/>
      <c r="R258" s="394"/>
      <c r="S258" s="394"/>
      <c r="T258" s="394"/>
      <c r="U258" s="395"/>
      <c r="V258" s="37" t="s">
        <v>71</v>
      </c>
      <c r="W258" s="381">
        <f>IFERROR(W254/H254,"0")+IFERROR(W255/H255,"0")+IFERROR(W256/H256,"0")+IFERROR(W257/H257,"0")</f>
        <v>0</v>
      </c>
      <c r="X258" s="381">
        <f>IFERROR(X254/H254,"0")+IFERROR(X255/H255,"0")+IFERROR(X256/H256,"0")+IFERROR(X257/H257,"0")</f>
        <v>0</v>
      </c>
      <c r="Y258" s="381">
        <f>IFERROR(IF(Y254="",0,Y254),"0")+IFERROR(IF(Y255="",0,Y255),"0")+IFERROR(IF(Y256="",0,Y256),"0")+IFERROR(IF(Y257="",0,Y257),"0")</f>
        <v>0</v>
      </c>
      <c r="Z258" s="382"/>
      <c r="AA258" s="382"/>
    </row>
    <row r="259" spans="1:67" hidden="1" x14ac:dyDescent="0.2">
      <c r="A259" s="38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403"/>
      <c r="O259" s="393" t="s">
        <v>70</v>
      </c>
      <c r="P259" s="394"/>
      <c r="Q259" s="394"/>
      <c r="R259" s="394"/>
      <c r="S259" s="394"/>
      <c r="T259" s="394"/>
      <c r="U259" s="395"/>
      <c r="V259" s="37" t="s">
        <v>66</v>
      </c>
      <c r="W259" s="381">
        <f>IFERROR(SUM(W254:W257),"0")</f>
        <v>0</v>
      </c>
      <c r="X259" s="381">
        <f>IFERROR(SUM(X254:X257),"0")</f>
        <v>0</v>
      </c>
      <c r="Y259" s="37"/>
      <c r="Z259" s="382"/>
      <c r="AA259" s="382"/>
    </row>
    <row r="260" spans="1:67" ht="14.25" hidden="1" customHeight="1" x14ac:dyDescent="0.25">
      <c r="A260" s="387" t="s">
        <v>72</v>
      </c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86"/>
      <c r="O260" s="386"/>
      <c r="P260" s="386"/>
      <c r="Q260" s="386"/>
      <c r="R260" s="386"/>
      <c r="S260" s="386"/>
      <c r="T260" s="386"/>
      <c r="U260" s="386"/>
      <c r="V260" s="386"/>
      <c r="W260" s="386"/>
      <c r="X260" s="386"/>
      <c r="Y260" s="386"/>
      <c r="Z260" s="375"/>
      <c r="AA260" s="375"/>
    </row>
    <row r="261" spans="1:67" ht="16.5" hidden="1" customHeight="1" x14ac:dyDescent="0.25">
      <c r="A261" s="54" t="s">
        <v>388</v>
      </c>
      <c r="B261" s="54" t="s">
        <v>389</v>
      </c>
      <c r="C261" s="31">
        <v>4301051100</v>
      </c>
      <c r="D261" s="392">
        <v>4607091387766</v>
      </c>
      <c r="E261" s="390"/>
      <c r="F261" s="378">
        <v>1.3</v>
      </c>
      <c r="G261" s="32">
        <v>6</v>
      </c>
      <c r="H261" s="378">
        <v>7.8</v>
      </c>
      <c r="I261" s="378">
        <v>8.3580000000000005</v>
      </c>
      <c r="J261" s="32">
        <v>56</v>
      </c>
      <c r="K261" s="32" t="s">
        <v>103</v>
      </c>
      <c r="L261" s="33" t="s">
        <v>123</v>
      </c>
      <c r="M261" s="33"/>
      <c r="N261" s="32">
        <v>40</v>
      </c>
      <c r="O261" s="5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1" s="389"/>
      <c r="Q261" s="389"/>
      <c r="R261" s="389"/>
      <c r="S261" s="390"/>
      <c r="T261" s="34"/>
      <c r="U261" s="34"/>
      <c r="V261" s="35" t="s">
        <v>66</v>
      </c>
      <c r="W261" s="379">
        <v>0</v>
      </c>
      <c r="X261" s="380">
        <f t="shared" ref="X261:X269" si="61">IFERROR(IF(W261="",0,CEILING((W261/$H261),1)*$H261),"")</f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ref="BL261:BL269" si="62">IFERROR(W261*I261/H261,"0")</f>
        <v>0</v>
      </c>
      <c r="BM261" s="64">
        <f t="shared" ref="BM261:BM269" si="63">IFERROR(X261*I261/H261,"0")</f>
        <v>0</v>
      </c>
      <c r="BN261" s="64">
        <f t="shared" ref="BN261:BN269" si="64">IFERROR(1/J261*(W261/H261),"0")</f>
        <v>0</v>
      </c>
      <c r="BO261" s="64">
        <f t="shared" ref="BO261:BO269" si="65">IFERROR(1/J261*(X261/H261),"0")</f>
        <v>0</v>
      </c>
    </row>
    <row r="262" spans="1:67" ht="27" hidden="1" customHeight="1" x14ac:dyDescent="0.25">
      <c r="A262" s="54" t="s">
        <v>390</v>
      </c>
      <c r="B262" s="54" t="s">
        <v>391</v>
      </c>
      <c r="C262" s="31">
        <v>4301051116</v>
      </c>
      <c r="D262" s="392">
        <v>4607091387957</v>
      </c>
      <c r="E262" s="390"/>
      <c r="F262" s="378">
        <v>1.3</v>
      </c>
      <c r="G262" s="32">
        <v>6</v>
      </c>
      <c r="H262" s="378">
        <v>7.8</v>
      </c>
      <c r="I262" s="378">
        <v>8.3640000000000008</v>
      </c>
      <c r="J262" s="32">
        <v>56</v>
      </c>
      <c r="K262" s="32" t="s">
        <v>103</v>
      </c>
      <c r="L262" s="33" t="s">
        <v>65</v>
      </c>
      <c r="M262" s="33"/>
      <c r="N262" s="32">
        <v>40</v>
      </c>
      <c r="O262" s="7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2" s="389"/>
      <c r="Q262" s="389"/>
      <c r="R262" s="389"/>
      <c r="S262" s="390"/>
      <c r="T262" s="34"/>
      <c r="U262" s="34"/>
      <c r="V262" s="35" t="s">
        <v>66</v>
      </c>
      <c r="W262" s="379">
        <v>0</v>
      </c>
      <c r="X262" s="380">
        <f t="shared" si="61"/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si="62"/>
        <v>0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4301051115</v>
      </c>
      <c r="D263" s="392">
        <v>4607091387964</v>
      </c>
      <c r="E263" s="390"/>
      <c r="F263" s="378">
        <v>1.35</v>
      </c>
      <c r="G263" s="32">
        <v>6</v>
      </c>
      <c r="H263" s="378">
        <v>8.1</v>
      </c>
      <c r="I263" s="378">
        <v>8.6460000000000008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6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3" s="389"/>
      <c r="Q263" s="389"/>
      <c r="R263" s="389"/>
      <c r="S263" s="390"/>
      <c r="T263" s="34"/>
      <c r="U263" s="34"/>
      <c r="V263" s="35" t="s">
        <v>66</v>
      </c>
      <c r="W263" s="379">
        <v>0</v>
      </c>
      <c r="X263" s="380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16.5" hidden="1" customHeight="1" x14ac:dyDescent="0.25">
      <c r="A264" s="54" t="s">
        <v>394</v>
      </c>
      <c r="B264" s="54" t="s">
        <v>395</v>
      </c>
      <c r="C264" s="31">
        <v>4301051731</v>
      </c>
      <c r="D264" s="392">
        <v>4680115884618</v>
      </c>
      <c r="E264" s="390"/>
      <c r="F264" s="378">
        <v>0.6</v>
      </c>
      <c r="G264" s="32">
        <v>6</v>
      </c>
      <c r="H264" s="378">
        <v>3.6</v>
      </c>
      <c r="I264" s="378">
        <v>3.81</v>
      </c>
      <c r="J264" s="32">
        <v>120</v>
      </c>
      <c r="K264" s="32" t="s">
        <v>64</v>
      </c>
      <c r="L264" s="33" t="s">
        <v>65</v>
      </c>
      <c r="M264" s="33"/>
      <c r="N264" s="32">
        <v>45</v>
      </c>
      <c r="O264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4" s="389"/>
      <c r="Q264" s="389"/>
      <c r="R264" s="389"/>
      <c r="S264" s="390"/>
      <c r="T264" s="34"/>
      <c r="U264" s="34"/>
      <c r="V264" s="35" t="s">
        <v>66</v>
      </c>
      <c r="W264" s="379">
        <v>0</v>
      </c>
      <c r="X264" s="380">
        <f t="shared" si="61"/>
        <v>0</v>
      </c>
      <c r="Y264" s="36" t="str">
        <f>IFERROR(IF(X264=0,"",ROUNDUP(X264/H264,0)*0.00937),"")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hidden="1" customHeight="1" x14ac:dyDescent="0.25">
      <c r="A265" s="54" t="s">
        <v>396</v>
      </c>
      <c r="B265" s="54" t="s">
        <v>397</v>
      </c>
      <c r="C265" s="31">
        <v>4301051134</v>
      </c>
      <c r="D265" s="392">
        <v>4607091381672</v>
      </c>
      <c r="E265" s="390"/>
      <c r="F265" s="378">
        <v>0.6</v>
      </c>
      <c r="G265" s="32">
        <v>6</v>
      </c>
      <c r="H265" s="378">
        <v>3.6</v>
      </c>
      <c r="I265" s="378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89"/>
      <c r="Q265" s="389"/>
      <c r="R265" s="389"/>
      <c r="S265" s="390"/>
      <c r="T265" s="34"/>
      <c r="U265" s="34"/>
      <c r="V265" s="35" t="s">
        <v>66</v>
      </c>
      <c r="W265" s="379">
        <v>0</v>
      </c>
      <c r="X265" s="380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4301051130</v>
      </c>
      <c r="D266" s="392">
        <v>4607091387537</v>
      </c>
      <c r="E266" s="390"/>
      <c r="F266" s="378">
        <v>0.45</v>
      </c>
      <c r="G266" s="32">
        <v>6</v>
      </c>
      <c r="H266" s="378">
        <v>2.7</v>
      </c>
      <c r="I266" s="378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7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89"/>
      <c r="Q266" s="389"/>
      <c r="R266" s="389"/>
      <c r="S266" s="390"/>
      <c r="T266" s="34"/>
      <c r="U266" s="34"/>
      <c r="V266" s="35" t="s">
        <v>66</v>
      </c>
      <c r="W266" s="379">
        <v>0</v>
      </c>
      <c r="X266" s="380">
        <f t="shared" si="61"/>
        <v>0</v>
      </c>
      <c r="Y266" s="36" t="str">
        <f>IFERROR(IF(X266=0,"",ROUNDUP(X266/H266,0)*0.00753),"")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4301051132</v>
      </c>
      <c r="D267" s="392">
        <v>4607091387513</v>
      </c>
      <c r="E267" s="390"/>
      <c r="F267" s="378">
        <v>0.45</v>
      </c>
      <c r="G267" s="32">
        <v>6</v>
      </c>
      <c r="H267" s="378">
        <v>2.7</v>
      </c>
      <c r="I267" s="378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89"/>
      <c r="Q267" s="389"/>
      <c r="R267" s="389"/>
      <c r="S267" s="390"/>
      <c r="T267" s="34"/>
      <c r="U267" s="34"/>
      <c r="V267" s="35" t="s">
        <v>66</v>
      </c>
      <c r="W267" s="379">
        <v>40</v>
      </c>
      <c r="X267" s="380">
        <f t="shared" si="61"/>
        <v>40.5</v>
      </c>
      <c r="Y267" s="36">
        <f>IFERROR(IF(X267=0,"",ROUNDUP(X267/H267,0)*0.00753),"")</f>
        <v>0.11295000000000001</v>
      </c>
      <c r="Z267" s="56"/>
      <c r="AA267" s="57"/>
      <c r="AE267" s="64"/>
      <c r="BB267" s="223" t="s">
        <v>1</v>
      </c>
      <c r="BL267" s="64">
        <f t="shared" si="62"/>
        <v>44.11851851851852</v>
      </c>
      <c r="BM267" s="64">
        <f t="shared" si="63"/>
        <v>44.67</v>
      </c>
      <c r="BN267" s="64">
        <f t="shared" si="64"/>
        <v>9.4966761633428293E-2</v>
      </c>
      <c r="BO267" s="64">
        <f t="shared" si="65"/>
        <v>9.6153846153846145E-2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4301051277</v>
      </c>
      <c r="D268" s="392">
        <v>4680115880511</v>
      </c>
      <c r="E268" s="390"/>
      <c r="F268" s="378">
        <v>0.33</v>
      </c>
      <c r="G268" s="32">
        <v>6</v>
      </c>
      <c r="H268" s="378">
        <v>1.98</v>
      </c>
      <c r="I268" s="378">
        <v>2.1800000000000002</v>
      </c>
      <c r="J268" s="32">
        <v>156</v>
      </c>
      <c r="K268" s="32" t="s">
        <v>64</v>
      </c>
      <c r="L268" s="33" t="s">
        <v>123</v>
      </c>
      <c r="M268" s="33"/>
      <c r="N268" s="32">
        <v>40</v>
      </c>
      <c r="O268" s="4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89"/>
      <c r="Q268" s="389"/>
      <c r="R268" s="389"/>
      <c r="S268" s="390"/>
      <c r="T268" s="34"/>
      <c r="U268" s="34"/>
      <c r="V268" s="35" t="s">
        <v>66</v>
      </c>
      <c r="W268" s="379">
        <v>0</v>
      </c>
      <c r="X268" s="380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4301051344</v>
      </c>
      <c r="D269" s="392">
        <v>4680115880412</v>
      </c>
      <c r="E269" s="390"/>
      <c r="F269" s="378">
        <v>0.33</v>
      </c>
      <c r="G269" s="32">
        <v>6</v>
      </c>
      <c r="H269" s="378">
        <v>1.98</v>
      </c>
      <c r="I269" s="378">
        <v>2.246</v>
      </c>
      <c r="J269" s="32">
        <v>156</v>
      </c>
      <c r="K269" s="32" t="s">
        <v>64</v>
      </c>
      <c r="L269" s="33" t="s">
        <v>123</v>
      </c>
      <c r="M269" s="33"/>
      <c r="N269" s="32">
        <v>45</v>
      </c>
      <c r="O269" s="64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89"/>
      <c r="Q269" s="389"/>
      <c r="R269" s="389"/>
      <c r="S269" s="390"/>
      <c r="T269" s="34"/>
      <c r="U269" s="34"/>
      <c r="V269" s="35" t="s">
        <v>66</v>
      </c>
      <c r="W269" s="379">
        <v>0</v>
      </c>
      <c r="X269" s="380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x14ac:dyDescent="0.2">
      <c r="A270" s="402"/>
      <c r="B270" s="386"/>
      <c r="C270" s="386"/>
      <c r="D270" s="386"/>
      <c r="E270" s="386"/>
      <c r="F270" s="386"/>
      <c r="G270" s="386"/>
      <c r="H270" s="386"/>
      <c r="I270" s="386"/>
      <c r="J270" s="386"/>
      <c r="K270" s="386"/>
      <c r="L270" s="386"/>
      <c r="M270" s="386"/>
      <c r="N270" s="403"/>
      <c r="O270" s="393" t="s">
        <v>70</v>
      </c>
      <c r="P270" s="394"/>
      <c r="Q270" s="394"/>
      <c r="R270" s="394"/>
      <c r="S270" s="394"/>
      <c r="T270" s="394"/>
      <c r="U270" s="395"/>
      <c r="V270" s="37" t="s">
        <v>71</v>
      </c>
      <c r="W270" s="381">
        <f>IFERROR(W261/H261,"0")+IFERROR(W262/H262,"0")+IFERROR(W263/H263,"0")+IFERROR(W264/H264,"0")+IFERROR(W265/H265,"0")+IFERROR(W266/H266,"0")+IFERROR(W267/H267,"0")+IFERROR(W268/H268,"0")+IFERROR(W269/H269,"0")</f>
        <v>14.814814814814813</v>
      </c>
      <c r="X270" s="381">
        <f>IFERROR(X261/H261,"0")+IFERROR(X262/H262,"0")+IFERROR(X263/H263,"0")+IFERROR(X264/H264,"0")+IFERROR(X265/H265,"0")+IFERROR(X266/H266,"0")+IFERROR(X267/H267,"0")+IFERROR(X268/H268,"0")+IFERROR(X269/H269,"0")</f>
        <v>14.999999999999998</v>
      </c>
      <c r="Y270" s="381">
        <f>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0.11295000000000001</v>
      </c>
      <c r="Z270" s="382"/>
      <c r="AA270" s="382"/>
    </row>
    <row r="271" spans="1:67" x14ac:dyDescent="0.2">
      <c r="A271" s="38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403"/>
      <c r="O271" s="393" t="s">
        <v>70</v>
      </c>
      <c r="P271" s="394"/>
      <c r="Q271" s="394"/>
      <c r="R271" s="394"/>
      <c r="S271" s="394"/>
      <c r="T271" s="394"/>
      <c r="U271" s="395"/>
      <c r="V271" s="37" t="s">
        <v>66</v>
      </c>
      <c r="W271" s="381">
        <f>IFERROR(SUM(W261:W269),"0")</f>
        <v>40</v>
      </c>
      <c r="X271" s="381">
        <f>IFERROR(SUM(X261:X269),"0")</f>
        <v>40.5</v>
      </c>
      <c r="Y271" s="37"/>
      <c r="Z271" s="382"/>
      <c r="AA271" s="382"/>
    </row>
    <row r="272" spans="1:67" ht="14.25" hidden="1" customHeight="1" x14ac:dyDescent="0.25">
      <c r="A272" s="387" t="s">
        <v>204</v>
      </c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6"/>
      <c r="P272" s="386"/>
      <c r="Q272" s="386"/>
      <c r="R272" s="386"/>
      <c r="S272" s="386"/>
      <c r="T272" s="386"/>
      <c r="U272" s="386"/>
      <c r="V272" s="386"/>
      <c r="W272" s="386"/>
      <c r="X272" s="386"/>
      <c r="Y272" s="386"/>
      <c r="Z272" s="375"/>
      <c r="AA272" s="375"/>
    </row>
    <row r="273" spans="1:67" ht="16.5" customHeight="1" x14ac:dyDescent="0.25">
      <c r="A273" s="54" t="s">
        <v>406</v>
      </c>
      <c r="B273" s="54" t="s">
        <v>407</v>
      </c>
      <c r="C273" s="31">
        <v>4301060326</v>
      </c>
      <c r="D273" s="392">
        <v>4607091380880</v>
      </c>
      <c r="E273" s="390"/>
      <c r="F273" s="378">
        <v>1.4</v>
      </c>
      <c r="G273" s="32">
        <v>6</v>
      </c>
      <c r="H273" s="378">
        <v>8.4</v>
      </c>
      <c r="I273" s="378">
        <v>8.9640000000000004</v>
      </c>
      <c r="J273" s="32">
        <v>56</v>
      </c>
      <c r="K273" s="32" t="s">
        <v>103</v>
      </c>
      <c r="L273" s="33" t="s">
        <v>65</v>
      </c>
      <c r="M273" s="33"/>
      <c r="N273" s="32">
        <v>30</v>
      </c>
      <c r="O273" s="45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3" s="389"/>
      <c r="Q273" s="389"/>
      <c r="R273" s="389"/>
      <c r="S273" s="390"/>
      <c r="T273" s="34"/>
      <c r="U273" s="34"/>
      <c r="V273" s="35" t="s">
        <v>66</v>
      </c>
      <c r="W273" s="379">
        <v>305</v>
      </c>
      <c r="X273" s="380">
        <f>IFERROR(IF(W273="",0,CEILING((W273/$H273),1)*$H273),"")</f>
        <v>310.8</v>
      </c>
      <c r="Y273" s="36">
        <f>IFERROR(IF(X273=0,"",ROUNDUP(X273/H273,0)*0.02175),"")</f>
        <v>0.80474999999999997</v>
      </c>
      <c r="Z273" s="56"/>
      <c r="AA273" s="57"/>
      <c r="AE273" s="64"/>
      <c r="BB273" s="226" t="s">
        <v>1</v>
      </c>
      <c r="BL273" s="64">
        <f>IFERROR(W273*I273/H273,"0")</f>
        <v>325.4785714285714</v>
      </c>
      <c r="BM273" s="64">
        <f>IFERROR(X273*I273/H273,"0")</f>
        <v>331.66800000000001</v>
      </c>
      <c r="BN273" s="64">
        <f>IFERROR(1/J273*(W273/H273),"0")</f>
        <v>0.64838435374149661</v>
      </c>
      <c r="BO273" s="64">
        <f>IFERROR(1/J273*(X273/H273),"0")</f>
        <v>0.6607142857142857</v>
      </c>
    </row>
    <row r="274" spans="1:67" ht="27" customHeight="1" x14ac:dyDescent="0.25">
      <c r="A274" s="54" t="s">
        <v>408</v>
      </c>
      <c r="B274" s="54" t="s">
        <v>409</v>
      </c>
      <c r="C274" s="31">
        <v>4301060308</v>
      </c>
      <c r="D274" s="392">
        <v>4607091384482</v>
      </c>
      <c r="E274" s="390"/>
      <c r="F274" s="378">
        <v>1.3</v>
      </c>
      <c r="G274" s="32">
        <v>6</v>
      </c>
      <c r="H274" s="378">
        <v>7.8</v>
      </c>
      <c r="I274" s="378">
        <v>8.3640000000000008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89"/>
      <c r="Q274" s="389"/>
      <c r="R274" s="389"/>
      <c r="S274" s="390"/>
      <c r="T274" s="34"/>
      <c r="U274" s="34"/>
      <c r="V274" s="35" t="s">
        <v>66</v>
      </c>
      <c r="W274" s="379">
        <v>444</v>
      </c>
      <c r="X274" s="380">
        <f>IFERROR(IF(W274="",0,CEILING((W274/$H274),1)*$H274),"")</f>
        <v>444.59999999999997</v>
      </c>
      <c r="Y274" s="36">
        <f>IFERROR(IF(X274=0,"",ROUNDUP(X274/H274,0)*0.02175),"")</f>
        <v>1.2397499999999999</v>
      </c>
      <c r="Z274" s="56"/>
      <c r="AA274" s="57"/>
      <c r="AE274" s="64"/>
      <c r="BB274" s="227" t="s">
        <v>1</v>
      </c>
      <c r="BL274" s="64">
        <f>IFERROR(W274*I274/H274,"0")</f>
        <v>476.10461538461544</v>
      </c>
      <c r="BM274" s="64">
        <f>IFERROR(X274*I274/H274,"0")</f>
        <v>476.74799999999999</v>
      </c>
      <c r="BN274" s="64">
        <f>IFERROR(1/J274*(W274/H274),"0")</f>
        <v>1.0164835164835164</v>
      </c>
      <c r="BO274" s="64">
        <f>IFERROR(1/J274*(X274/H274),"0")</f>
        <v>1.0178571428571428</v>
      </c>
    </row>
    <row r="275" spans="1:67" ht="16.5" customHeight="1" x14ac:dyDescent="0.25">
      <c r="A275" s="54" t="s">
        <v>410</v>
      </c>
      <c r="B275" s="54" t="s">
        <v>411</v>
      </c>
      <c r="C275" s="31">
        <v>4301060325</v>
      </c>
      <c r="D275" s="392">
        <v>4607091380897</v>
      </c>
      <c r="E275" s="390"/>
      <c r="F275" s="378">
        <v>1.4</v>
      </c>
      <c r="G275" s="32">
        <v>6</v>
      </c>
      <c r="H275" s="378">
        <v>8.4</v>
      </c>
      <c r="I275" s="378">
        <v>8.9640000000000004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89"/>
      <c r="Q275" s="389"/>
      <c r="R275" s="389"/>
      <c r="S275" s="390"/>
      <c r="T275" s="34"/>
      <c r="U275" s="34"/>
      <c r="V275" s="35" t="s">
        <v>66</v>
      </c>
      <c r="W275" s="379">
        <v>177</v>
      </c>
      <c r="X275" s="380">
        <f>IFERROR(IF(W275="",0,CEILING((W275/$H275),1)*$H275),"")</f>
        <v>184.8</v>
      </c>
      <c r="Y275" s="36">
        <f>IFERROR(IF(X275=0,"",ROUNDUP(X275/H275,0)*0.02175),"")</f>
        <v>0.47849999999999998</v>
      </c>
      <c r="Z275" s="56"/>
      <c r="AA275" s="57"/>
      <c r="AE275" s="64"/>
      <c r="BB275" s="228" t="s">
        <v>1</v>
      </c>
      <c r="BL275" s="64">
        <f>IFERROR(W275*I275/H275,"0")</f>
        <v>188.88428571428574</v>
      </c>
      <c r="BM275" s="64">
        <f>IFERROR(X275*I275/H275,"0")</f>
        <v>197.20800000000003</v>
      </c>
      <c r="BN275" s="64">
        <f>IFERROR(1/J275*(W275/H275),"0")</f>
        <v>0.37627551020408156</v>
      </c>
      <c r="BO275" s="64">
        <f>IFERROR(1/J275*(X275/H275),"0")</f>
        <v>0.39285714285714285</v>
      </c>
    </row>
    <row r="276" spans="1:67" x14ac:dyDescent="0.2">
      <c r="A276" s="402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403"/>
      <c r="O276" s="393" t="s">
        <v>70</v>
      </c>
      <c r="P276" s="394"/>
      <c r="Q276" s="394"/>
      <c r="R276" s="394"/>
      <c r="S276" s="394"/>
      <c r="T276" s="394"/>
      <c r="U276" s="395"/>
      <c r="V276" s="37" t="s">
        <v>71</v>
      </c>
      <c r="W276" s="381">
        <f>IFERROR(W273/H273,"0")+IFERROR(W274/H274,"0")+IFERROR(W275/H275,"0")</f>
        <v>114.3040293040293</v>
      </c>
      <c r="X276" s="381">
        <f>IFERROR(X273/H273,"0")+IFERROR(X274/H274,"0")+IFERROR(X275/H275,"0")</f>
        <v>116</v>
      </c>
      <c r="Y276" s="381">
        <f>IFERROR(IF(Y273="",0,Y273),"0")+IFERROR(IF(Y274="",0,Y274),"0")+IFERROR(IF(Y275="",0,Y275),"0")</f>
        <v>2.5229999999999997</v>
      </c>
      <c r="Z276" s="382"/>
      <c r="AA276" s="382"/>
    </row>
    <row r="277" spans="1:67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403"/>
      <c r="O277" s="393" t="s">
        <v>70</v>
      </c>
      <c r="P277" s="394"/>
      <c r="Q277" s="394"/>
      <c r="R277" s="394"/>
      <c r="S277" s="394"/>
      <c r="T277" s="394"/>
      <c r="U277" s="395"/>
      <c r="V277" s="37" t="s">
        <v>66</v>
      </c>
      <c r="W277" s="381">
        <f>IFERROR(SUM(W273:W275),"0")</f>
        <v>926</v>
      </c>
      <c r="X277" s="381">
        <f>IFERROR(SUM(X273:X275),"0")</f>
        <v>940.2</v>
      </c>
      <c r="Y277" s="37"/>
      <c r="Z277" s="382"/>
      <c r="AA277" s="382"/>
    </row>
    <row r="278" spans="1:67" ht="14.25" hidden="1" customHeight="1" x14ac:dyDescent="0.25">
      <c r="A278" s="387" t="s">
        <v>86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75"/>
      <c r="AA278" s="375"/>
    </row>
    <row r="279" spans="1:67" ht="16.5" hidden="1" customHeight="1" x14ac:dyDescent="0.25">
      <c r="A279" s="54" t="s">
        <v>412</v>
      </c>
      <c r="B279" s="54" t="s">
        <v>413</v>
      </c>
      <c r="C279" s="31">
        <v>4301030232</v>
      </c>
      <c r="D279" s="392">
        <v>4607091388374</v>
      </c>
      <c r="E279" s="390"/>
      <c r="F279" s="378">
        <v>0.38</v>
      </c>
      <c r="G279" s="32">
        <v>8</v>
      </c>
      <c r="H279" s="378">
        <v>3.04</v>
      </c>
      <c r="I279" s="378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538" t="s">
        <v>414</v>
      </c>
      <c r="P279" s="389"/>
      <c r="Q279" s="389"/>
      <c r="R279" s="389"/>
      <c r="S279" s="390"/>
      <c r="T279" s="34"/>
      <c r="U279" s="34"/>
      <c r="V279" s="35" t="s">
        <v>66</v>
      </c>
      <c r="W279" s="379">
        <v>0</v>
      </c>
      <c r="X279" s="380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9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hidden="1" customHeight="1" x14ac:dyDescent="0.25">
      <c r="A280" s="54" t="s">
        <v>415</v>
      </c>
      <c r="B280" s="54" t="s">
        <v>416</v>
      </c>
      <c r="C280" s="31">
        <v>4301030235</v>
      </c>
      <c r="D280" s="392">
        <v>4607091388381</v>
      </c>
      <c r="E280" s="390"/>
      <c r="F280" s="378">
        <v>0.38</v>
      </c>
      <c r="G280" s="32">
        <v>8</v>
      </c>
      <c r="H280" s="378">
        <v>3.04</v>
      </c>
      <c r="I280" s="378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46" t="s">
        <v>417</v>
      </c>
      <c r="P280" s="389"/>
      <c r="Q280" s="389"/>
      <c r="R280" s="389"/>
      <c r="S280" s="390"/>
      <c r="T280" s="34"/>
      <c r="U280" s="34"/>
      <c r="V280" s="35" t="s">
        <v>66</v>
      </c>
      <c r="W280" s="379">
        <v>0</v>
      </c>
      <c r="X280" s="380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418</v>
      </c>
      <c r="B281" s="54" t="s">
        <v>419</v>
      </c>
      <c r="C281" s="31">
        <v>4301030233</v>
      </c>
      <c r="D281" s="392">
        <v>4607091388404</v>
      </c>
      <c r="E281" s="390"/>
      <c r="F281" s="378">
        <v>0.17</v>
      </c>
      <c r="G281" s="32">
        <v>15</v>
      </c>
      <c r="H281" s="378">
        <v>2.5499999999999998</v>
      </c>
      <c r="I281" s="378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89"/>
      <c r="Q281" s="389"/>
      <c r="R281" s="389"/>
      <c r="S281" s="390"/>
      <c r="T281" s="34"/>
      <c r="U281" s="34"/>
      <c r="V281" s="35" t="s">
        <v>66</v>
      </c>
      <c r="W281" s="379">
        <v>7</v>
      </c>
      <c r="X281" s="380">
        <f>IFERROR(IF(W281="",0,CEILING((W281/$H281),1)*$H281),"")</f>
        <v>7.6499999999999995</v>
      </c>
      <c r="Y281" s="36">
        <f>IFERROR(IF(X281=0,"",ROUNDUP(X281/H281,0)*0.00753),"")</f>
        <v>2.2589999999999999E-2</v>
      </c>
      <c r="Z281" s="56"/>
      <c r="AA281" s="57"/>
      <c r="AE281" s="64"/>
      <c r="BB281" s="231" t="s">
        <v>1</v>
      </c>
      <c r="BL281" s="64">
        <f>IFERROR(W281*I281/H281,"0")</f>
        <v>7.9607843137254912</v>
      </c>
      <c r="BM281" s="64">
        <f>IFERROR(X281*I281/H281,"0")</f>
        <v>8.6999999999999993</v>
      </c>
      <c r="BN281" s="64">
        <f>IFERROR(1/J281*(W281/H281),"0")</f>
        <v>1.7596782302664656E-2</v>
      </c>
      <c r="BO281" s="64">
        <f>IFERROR(1/J281*(X281/H281),"0")</f>
        <v>1.9230769230769232E-2</v>
      </c>
    </row>
    <row r="282" spans="1:67" x14ac:dyDescent="0.2">
      <c r="A282" s="402"/>
      <c r="B282" s="386"/>
      <c r="C282" s="386"/>
      <c r="D282" s="386"/>
      <c r="E282" s="386"/>
      <c r="F282" s="386"/>
      <c r="G282" s="386"/>
      <c r="H282" s="386"/>
      <c r="I282" s="386"/>
      <c r="J282" s="386"/>
      <c r="K282" s="386"/>
      <c r="L282" s="386"/>
      <c r="M282" s="386"/>
      <c r="N282" s="403"/>
      <c r="O282" s="393" t="s">
        <v>70</v>
      </c>
      <c r="P282" s="394"/>
      <c r="Q282" s="394"/>
      <c r="R282" s="394"/>
      <c r="S282" s="394"/>
      <c r="T282" s="394"/>
      <c r="U282" s="395"/>
      <c r="V282" s="37" t="s">
        <v>71</v>
      </c>
      <c r="W282" s="381">
        <f>IFERROR(W279/H279,"0")+IFERROR(W280/H280,"0")+IFERROR(W281/H281,"0")</f>
        <v>2.7450980392156863</v>
      </c>
      <c r="X282" s="381">
        <f>IFERROR(X279/H279,"0")+IFERROR(X280/H280,"0")+IFERROR(X281/H281,"0")</f>
        <v>3</v>
      </c>
      <c r="Y282" s="381">
        <f>IFERROR(IF(Y279="",0,Y279),"0")+IFERROR(IF(Y280="",0,Y280),"0")+IFERROR(IF(Y281="",0,Y281),"0")</f>
        <v>2.2589999999999999E-2</v>
      </c>
      <c r="Z282" s="382"/>
      <c r="AA282" s="382"/>
    </row>
    <row r="283" spans="1:67" x14ac:dyDescent="0.2">
      <c r="A283" s="38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403"/>
      <c r="O283" s="393" t="s">
        <v>70</v>
      </c>
      <c r="P283" s="394"/>
      <c r="Q283" s="394"/>
      <c r="R283" s="394"/>
      <c r="S283" s="394"/>
      <c r="T283" s="394"/>
      <c r="U283" s="395"/>
      <c r="V283" s="37" t="s">
        <v>66</v>
      </c>
      <c r="W283" s="381">
        <f>IFERROR(SUM(W279:W281),"0")</f>
        <v>7</v>
      </c>
      <c r="X283" s="381">
        <f>IFERROR(SUM(X279:X281),"0")</f>
        <v>7.6499999999999995</v>
      </c>
      <c r="Y283" s="37"/>
      <c r="Z283" s="382"/>
      <c r="AA283" s="382"/>
    </row>
    <row r="284" spans="1:67" ht="14.25" hidden="1" customHeight="1" x14ac:dyDescent="0.25">
      <c r="A284" s="387" t="s">
        <v>420</v>
      </c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6"/>
      <c r="P284" s="386"/>
      <c r="Q284" s="386"/>
      <c r="R284" s="386"/>
      <c r="S284" s="386"/>
      <c r="T284" s="386"/>
      <c r="U284" s="386"/>
      <c r="V284" s="386"/>
      <c r="W284" s="386"/>
      <c r="X284" s="386"/>
      <c r="Y284" s="386"/>
      <c r="Z284" s="375"/>
      <c r="AA284" s="375"/>
    </row>
    <row r="285" spans="1:67" ht="16.5" hidden="1" customHeight="1" x14ac:dyDescent="0.25">
      <c r="A285" s="54" t="s">
        <v>421</v>
      </c>
      <c r="B285" s="54" t="s">
        <v>422</v>
      </c>
      <c r="C285" s="31">
        <v>4301180007</v>
      </c>
      <c r="D285" s="392">
        <v>4680115881808</v>
      </c>
      <c r="E285" s="390"/>
      <c r="F285" s="378">
        <v>0.1</v>
      </c>
      <c r="G285" s="32">
        <v>20</v>
      </c>
      <c r="H285" s="378">
        <v>2</v>
      </c>
      <c r="I285" s="378">
        <v>2.2400000000000002</v>
      </c>
      <c r="J285" s="32">
        <v>238</v>
      </c>
      <c r="K285" s="32" t="s">
        <v>423</v>
      </c>
      <c r="L285" s="33" t="s">
        <v>424</v>
      </c>
      <c r="M285" s="33"/>
      <c r="N285" s="32">
        <v>730</v>
      </c>
      <c r="O285" s="6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89"/>
      <c r="Q285" s="389"/>
      <c r="R285" s="389"/>
      <c r="S285" s="390"/>
      <c r="T285" s="34"/>
      <c r="U285" s="34"/>
      <c r="V285" s="35" t="s">
        <v>66</v>
      </c>
      <c r="W285" s="379">
        <v>0</v>
      </c>
      <c r="X285" s="380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2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hidden="1" customHeight="1" x14ac:dyDescent="0.25">
      <c r="A286" s="54" t="s">
        <v>425</v>
      </c>
      <c r="B286" s="54" t="s">
        <v>426</v>
      </c>
      <c r="C286" s="31">
        <v>4301180006</v>
      </c>
      <c r="D286" s="392">
        <v>4680115881822</v>
      </c>
      <c r="E286" s="390"/>
      <c r="F286" s="378">
        <v>0.1</v>
      </c>
      <c r="G286" s="32">
        <v>20</v>
      </c>
      <c r="H286" s="378">
        <v>2</v>
      </c>
      <c r="I286" s="378">
        <v>2.2400000000000002</v>
      </c>
      <c r="J286" s="32">
        <v>238</v>
      </c>
      <c r="K286" s="32" t="s">
        <v>423</v>
      </c>
      <c r="L286" s="33" t="s">
        <v>424</v>
      </c>
      <c r="M286" s="33"/>
      <c r="N286" s="32">
        <v>730</v>
      </c>
      <c r="O286" s="4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89"/>
      <c r="Q286" s="389"/>
      <c r="R286" s="389"/>
      <c r="S286" s="390"/>
      <c r="T286" s="34"/>
      <c r="U286" s="34"/>
      <c r="V286" s="35" t="s">
        <v>66</v>
      </c>
      <c r="W286" s="379">
        <v>0</v>
      </c>
      <c r="X286" s="380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4301180001</v>
      </c>
      <c r="D287" s="392">
        <v>4680115880016</v>
      </c>
      <c r="E287" s="390"/>
      <c r="F287" s="378">
        <v>0.1</v>
      </c>
      <c r="G287" s="32">
        <v>20</v>
      </c>
      <c r="H287" s="378">
        <v>2</v>
      </c>
      <c r="I287" s="378">
        <v>2.2400000000000002</v>
      </c>
      <c r="J287" s="32">
        <v>238</v>
      </c>
      <c r="K287" s="32" t="s">
        <v>423</v>
      </c>
      <c r="L287" s="33" t="s">
        <v>424</v>
      </c>
      <c r="M287" s="33"/>
      <c r="N287" s="32">
        <v>730</v>
      </c>
      <c r="O287" s="5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89"/>
      <c r="Q287" s="389"/>
      <c r="R287" s="389"/>
      <c r="S287" s="390"/>
      <c r="T287" s="34"/>
      <c r="U287" s="34"/>
      <c r="V287" s="35" t="s">
        <v>66</v>
      </c>
      <c r="W287" s="379">
        <v>0</v>
      </c>
      <c r="X287" s="380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idden="1" x14ac:dyDescent="0.2">
      <c r="A288" s="402"/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6"/>
      <c r="M288" s="386"/>
      <c r="N288" s="403"/>
      <c r="O288" s="393" t="s">
        <v>70</v>
      </c>
      <c r="P288" s="394"/>
      <c r="Q288" s="394"/>
      <c r="R288" s="394"/>
      <c r="S288" s="394"/>
      <c r="T288" s="394"/>
      <c r="U288" s="395"/>
      <c r="V288" s="37" t="s">
        <v>71</v>
      </c>
      <c r="W288" s="381">
        <f>IFERROR(W285/H285,"0")+IFERROR(W286/H286,"0")+IFERROR(W287/H287,"0")</f>
        <v>0</v>
      </c>
      <c r="X288" s="381">
        <f>IFERROR(X285/H285,"0")+IFERROR(X286/H286,"0")+IFERROR(X287/H287,"0")</f>
        <v>0</v>
      </c>
      <c r="Y288" s="381">
        <f>IFERROR(IF(Y285="",0,Y285),"0")+IFERROR(IF(Y286="",0,Y286),"0")+IFERROR(IF(Y287="",0,Y287),"0")</f>
        <v>0</v>
      </c>
      <c r="Z288" s="382"/>
      <c r="AA288" s="382"/>
    </row>
    <row r="289" spans="1:67" hidden="1" x14ac:dyDescent="0.2">
      <c r="A289" s="38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403"/>
      <c r="O289" s="393" t="s">
        <v>70</v>
      </c>
      <c r="P289" s="394"/>
      <c r="Q289" s="394"/>
      <c r="R289" s="394"/>
      <c r="S289" s="394"/>
      <c r="T289" s="394"/>
      <c r="U289" s="395"/>
      <c r="V289" s="37" t="s">
        <v>66</v>
      </c>
      <c r="W289" s="381">
        <f>IFERROR(SUM(W285:W287),"0")</f>
        <v>0</v>
      </c>
      <c r="X289" s="381">
        <f>IFERROR(SUM(X285:X287),"0")</f>
        <v>0</v>
      </c>
      <c r="Y289" s="37"/>
      <c r="Z289" s="382"/>
      <c r="AA289" s="382"/>
    </row>
    <row r="290" spans="1:67" ht="16.5" hidden="1" customHeight="1" x14ac:dyDescent="0.25">
      <c r="A290" s="385" t="s">
        <v>429</v>
      </c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386"/>
      <c r="O290" s="386"/>
      <c r="P290" s="386"/>
      <c r="Q290" s="386"/>
      <c r="R290" s="386"/>
      <c r="S290" s="386"/>
      <c r="T290" s="386"/>
      <c r="U290" s="386"/>
      <c r="V290" s="386"/>
      <c r="W290" s="386"/>
      <c r="X290" s="386"/>
      <c r="Y290" s="386"/>
      <c r="Z290" s="374"/>
      <c r="AA290" s="374"/>
    </row>
    <row r="291" spans="1:67" ht="14.25" hidden="1" customHeight="1" x14ac:dyDescent="0.25">
      <c r="A291" s="387" t="s">
        <v>108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75"/>
      <c r="AA291" s="375"/>
    </row>
    <row r="292" spans="1:67" ht="27" hidden="1" customHeight="1" x14ac:dyDescent="0.25">
      <c r="A292" s="54" t="s">
        <v>430</v>
      </c>
      <c r="B292" s="54" t="s">
        <v>431</v>
      </c>
      <c r="C292" s="31">
        <v>4301011315</v>
      </c>
      <c r="D292" s="392">
        <v>4607091387421</v>
      </c>
      <c r="E292" s="390"/>
      <c r="F292" s="378">
        <v>1.35</v>
      </c>
      <c r="G292" s="32">
        <v>8</v>
      </c>
      <c r="H292" s="378">
        <v>10.8</v>
      </c>
      <c r="I292" s="378">
        <v>11.28</v>
      </c>
      <c r="J292" s="32">
        <v>56</v>
      </c>
      <c r="K292" s="32" t="s">
        <v>103</v>
      </c>
      <c r="L292" s="33" t="s">
        <v>104</v>
      </c>
      <c r="M292" s="33"/>
      <c r="N292" s="32">
        <v>55</v>
      </c>
      <c r="O292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89"/>
      <c r="Q292" s="389"/>
      <c r="R292" s="389"/>
      <c r="S292" s="390"/>
      <c r="T292" s="34"/>
      <c r="U292" s="34"/>
      <c r="V292" s="35" t="s">
        <v>66</v>
      </c>
      <c r="W292" s="379">
        <v>0</v>
      </c>
      <c r="X292" s="380">
        <f t="shared" ref="X292:X298" si="6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ref="BL292:BL298" si="67">IFERROR(W292*I292/H292,"0")</f>
        <v>0</v>
      </c>
      <c r="BM292" s="64">
        <f t="shared" ref="BM292:BM298" si="68">IFERROR(X292*I292/H292,"0")</f>
        <v>0</v>
      </c>
      <c r="BN292" s="64">
        <f t="shared" ref="BN292:BN298" si="69">IFERROR(1/J292*(W292/H292),"0")</f>
        <v>0</v>
      </c>
      <c r="BO292" s="64">
        <f t="shared" ref="BO292:BO298" si="70">IFERROR(1/J292*(X292/H292),"0")</f>
        <v>0</v>
      </c>
    </row>
    <row r="293" spans="1:67" ht="27" hidden="1" customHeight="1" x14ac:dyDescent="0.25">
      <c r="A293" s="54" t="s">
        <v>430</v>
      </c>
      <c r="B293" s="54" t="s">
        <v>432</v>
      </c>
      <c r="C293" s="31">
        <v>4301011121</v>
      </c>
      <c r="D293" s="392">
        <v>4607091387421</v>
      </c>
      <c r="E293" s="390"/>
      <c r="F293" s="378">
        <v>1.35</v>
      </c>
      <c r="G293" s="32">
        <v>8</v>
      </c>
      <c r="H293" s="378">
        <v>10.8</v>
      </c>
      <c r="I293" s="378">
        <v>11.28</v>
      </c>
      <c r="J293" s="32">
        <v>48</v>
      </c>
      <c r="K293" s="32" t="s">
        <v>103</v>
      </c>
      <c r="L293" s="33" t="s">
        <v>112</v>
      </c>
      <c r="M293" s="33"/>
      <c r="N293" s="32">
        <v>55</v>
      </c>
      <c r="O293" s="41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9"/>
      <c r="Q293" s="389"/>
      <c r="R293" s="389"/>
      <c r="S293" s="390"/>
      <c r="T293" s="34"/>
      <c r="U293" s="34"/>
      <c r="V293" s="35" t="s">
        <v>66</v>
      </c>
      <c r="W293" s="379">
        <v>0</v>
      </c>
      <c r="X293" s="380">
        <f t="shared" si="66"/>
        <v>0</v>
      </c>
      <c r="Y293" s="36" t="str">
        <f>IFERROR(IF(X293=0,"",ROUNDUP(X293/H293,0)*0.02039),"")</f>
        <v/>
      </c>
      <c r="Z293" s="56"/>
      <c r="AA293" s="57"/>
      <c r="AE293" s="64"/>
      <c r="BB293" s="236" t="s">
        <v>1</v>
      </c>
      <c r="BL293" s="64">
        <f t="shared" si="67"/>
        <v>0</v>
      </c>
      <c r="BM293" s="64">
        <f t="shared" si="68"/>
        <v>0</v>
      </c>
      <c r="BN293" s="64">
        <f t="shared" si="69"/>
        <v>0</v>
      </c>
      <c r="BO293" s="64">
        <f t="shared" si="70"/>
        <v>0</v>
      </c>
    </row>
    <row r="294" spans="1:67" ht="27" hidden="1" customHeight="1" x14ac:dyDescent="0.25">
      <c r="A294" s="54" t="s">
        <v>433</v>
      </c>
      <c r="B294" s="54" t="s">
        <v>434</v>
      </c>
      <c r="C294" s="31">
        <v>4301011322</v>
      </c>
      <c r="D294" s="392">
        <v>4607091387452</v>
      </c>
      <c r="E294" s="390"/>
      <c r="F294" s="378">
        <v>1.35</v>
      </c>
      <c r="G294" s="32">
        <v>8</v>
      </c>
      <c r="H294" s="378">
        <v>10.8</v>
      </c>
      <c r="I294" s="378">
        <v>11.28</v>
      </c>
      <c r="J294" s="32">
        <v>56</v>
      </c>
      <c r="K294" s="32" t="s">
        <v>103</v>
      </c>
      <c r="L294" s="33" t="s">
        <v>123</v>
      </c>
      <c r="M294" s="33"/>
      <c r="N294" s="32">
        <v>55</v>
      </c>
      <c r="O294" s="7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89"/>
      <c r="Q294" s="389"/>
      <c r="R294" s="389"/>
      <c r="S294" s="390"/>
      <c r="T294" s="34"/>
      <c r="U294" s="34"/>
      <c r="V294" s="35" t="s">
        <v>66</v>
      </c>
      <c r="W294" s="379">
        <v>0</v>
      </c>
      <c r="X294" s="380">
        <f t="shared" si="66"/>
        <v>0</v>
      </c>
      <c r="Y294" s="36" t="str">
        <f>IFERROR(IF(X294=0,"",ROUNDUP(X294/H294,0)*0.02175),"")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433</v>
      </c>
      <c r="B295" s="54" t="s">
        <v>435</v>
      </c>
      <c r="C295" s="31">
        <v>4301011619</v>
      </c>
      <c r="D295" s="392">
        <v>4607091387452</v>
      </c>
      <c r="E295" s="390"/>
      <c r="F295" s="378">
        <v>1.45</v>
      </c>
      <c r="G295" s="32">
        <v>8</v>
      </c>
      <c r="H295" s="378">
        <v>11.6</v>
      </c>
      <c r="I295" s="378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5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9"/>
      <c r="Q295" s="389"/>
      <c r="R295" s="389"/>
      <c r="S295" s="390"/>
      <c r="T295" s="34"/>
      <c r="U295" s="34"/>
      <c r="V295" s="35" t="s">
        <v>66</v>
      </c>
      <c r="W295" s="379">
        <v>0</v>
      </c>
      <c r="X295" s="380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436</v>
      </c>
      <c r="B296" s="54" t="s">
        <v>437</v>
      </c>
      <c r="C296" s="31">
        <v>4301011313</v>
      </c>
      <c r="D296" s="392">
        <v>4607091385984</v>
      </c>
      <c r="E296" s="390"/>
      <c r="F296" s="378">
        <v>1.35</v>
      </c>
      <c r="G296" s="32">
        <v>8</v>
      </c>
      <c r="H296" s="378">
        <v>10.8</v>
      </c>
      <c r="I296" s="378">
        <v>11.28</v>
      </c>
      <c r="J296" s="32">
        <v>56</v>
      </c>
      <c r="K296" s="32" t="s">
        <v>103</v>
      </c>
      <c r="L296" s="33" t="s">
        <v>104</v>
      </c>
      <c r="M296" s="33"/>
      <c r="N296" s="32">
        <v>55</v>
      </c>
      <c r="O296" s="4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89"/>
      <c r="Q296" s="389"/>
      <c r="R296" s="389"/>
      <c r="S296" s="390"/>
      <c r="T296" s="34"/>
      <c r="U296" s="34"/>
      <c r="V296" s="35" t="s">
        <v>66</v>
      </c>
      <c r="W296" s="379">
        <v>0</v>
      </c>
      <c r="X296" s="380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4301011316</v>
      </c>
      <c r="D297" s="392">
        <v>4607091387438</v>
      </c>
      <c r="E297" s="390"/>
      <c r="F297" s="378">
        <v>0.5</v>
      </c>
      <c r="G297" s="32">
        <v>10</v>
      </c>
      <c r="H297" s="378">
        <v>5</v>
      </c>
      <c r="I297" s="378">
        <v>5.24</v>
      </c>
      <c r="J297" s="32">
        <v>120</v>
      </c>
      <c r="K297" s="32" t="s">
        <v>64</v>
      </c>
      <c r="L297" s="33" t="s">
        <v>104</v>
      </c>
      <c r="M297" s="33"/>
      <c r="N297" s="32">
        <v>55</v>
      </c>
      <c r="O297" s="77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89"/>
      <c r="Q297" s="389"/>
      <c r="R297" s="389"/>
      <c r="S297" s="390"/>
      <c r="T297" s="34"/>
      <c r="U297" s="34"/>
      <c r="V297" s="35" t="s">
        <v>66</v>
      </c>
      <c r="W297" s="379">
        <v>0</v>
      </c>
      <c r="X297" s="380">
        <f t="shared" si="66"/>
        <v>0</v>
      </c>
      <c r="Y297" s="36" t="str">
        <f>IFERROR(IF(X297=0,"",ROUNDUP(X297/H297,0)*0.00937),"")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4301011318</v>
      </c>
      <c r="D298" s="392">
        <v>4607091387469</v>
      </c>
      <c r="E298" s="390"/>
      <c r="F298" s="378">
        <v>0.5</v>
      </c>
      <c r="G298" s="32">
        <v>10</v>
      </c>
      <c r="H298" s="378">
        <v>5</v>
      </c>
      <c r="I298" s="378">
        <v>5.21</v>
      </c>
      <c r="J298" s="32">
        <v>120</v>
      </c>
      <c r="K298" s="32" t="s">
        <v>64</v>
      </c>
      <c r="L298" s="33" t="s">
        <v>65</v>
      </c>
      <c r="M298" s="33"/>
      <c r="N298" s="32">
        <v>55</v>
      </c>
      <c r="O298" s="6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89"/>
      <c r="Q298" s="389"/>
      <c r="R298" s="389"/>
      <c r="S298" s="390"/>
      <c r="T298" s="34"/>
      <c r="U298" s="34"/>
      <c r="V298" s="35" t="s">
        <v>66</v>
      </c>
      <c r="W298" s="379">
        <v>0</v>
      </c>
      <c r="X298" s="380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idden="1" x14ac:dyDescent="0.2">
      <c r="A299" s="402"/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403"/>
      <c r="O299" s="393" t="s">
        <v>70</v>
      </c>
      <c r="P299" s="394"/>
      <c r="Q299" s="394"/>
      <c r="R299" s="394"/>
      <c r="S299" s="394"/>
      <c r="T299" s="394"/>
      <c r="U299" s="395"/>
      <c r="V299" s="37" t="s">
        <v>71</v>
      </c>
      <c r="W299" s="381">
        <f>IFERROR(W292/H292,"0")+IFERROR(W293/H293,"0")+IFERROR(W294/H294,"0")+IFERROR(W295/H295,"0")+IFERROR(W296/H296,"0")+IFERROR(W297/H297,"0")+IFERROR(W298/H298,"0")</f>
        <v>0</v>
      </c>
      <c r="X299" s="381">
        <f>IFERROR(X292/H292,"0")+IFERROR(X293/H293,"0")+IFERROR(X294/H294,"0")+IFERROR(X295/H295,"0")+IFERROR(X296/H296,"0")+IFERROR(X297/H297,"0")+IFERROR(X298/H298,"0")</f>
        <v>0</v>
      </c>
      <c r="Y299" s="381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82"/>
      <c r="AA299" s="382"/>
    </row>
    <row r="300" spans="1:67" hidden="1" x14ac:dyDescent="0.2">
      <c r="A300" s="38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403"/>
      <c r="O300" s="393" t="s">
        <v>70</v>
      </c>
      <c r="P300" s="394"/>
      <c r="Q300" s="394"/>
      <c r="R300" s="394"/>
      <c r="S300" s="394"/>
      <c r="T300" s="394"/>
      <c r="U300" s="395"/>
      <c r="V300" s="37" t="s">
        <v>66</v>
      </c>
      <c r="W300" s="381">
        <f>IFERROR(SUM(W292:W298),"0")</f>
        <v>0</v>
      </c>
      <c r="X300" s="381">
        <f>IFERROR(SUM(X292:X298),"0")</f>
        <v>0</v>
      </c>
      <c r="Y300" s="37"/>
      <c r="Z300" s="382"/>
      <c r="AA300" s="382"/>
    </row>
    <row r="301" spans="1:67" ht="14.25" hidden="1" customHeight="1" x14ac:dyDescent="0.25">
      <c r="A301" s="387" t="s">
        <v>61</v>
      </c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386"/>
      <c r="O301" s="386"/>
      <c r="P301" s="386"/>
      <c r="Q301" s="386"/>
      <c r="R301" s="386"/>
      <c r="S301" s="386"/>
      <c r="T301" s="386"/>
      <c r="U301" s="386"/>
      <c r="V301" s="386"/>
      <c r="W301" s="386"/>
      <c r="X301" s="386"/>
      <c r="Y301" s="386"/>
      <c r="Z301" s="375"/>
      <c r="AA301" s="375"/>
    </row>
    <row r="302" spans="1:67" ht="27" hidden="1" customHeight="1" x14ac:dyDescent="0.25">
      <c r="A302" s="54" t="s">
        <v>442</v>
      </c>
      <c r="B302" s="54" t="s">
        <v>443</v>
      </c>
      <c r="C302" s="31">
        <v>4301031154</v>
      </c>
      <c r="D302" s="392">
        <v>4607091387292</v>
      </c>
      <c r="E302" s="390"/>
      <c r="F302" s="378">
        <v>0.73</v>
      </c>
      <c r="G302" s="32">
        <v>6</v>
      </c>
      <c r="H302" s="378">
        <v>4.38</v>
      </c>
      <c r="I302" s="378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89"/>
      <c r="Q302" s="389"/>
      <c r="R302" s="389"/>
      <c r="S302" s="390"/>
      <c r="T302" s="34"/>
      <c r="U302" s="34"/>
      <c r="V302" s="35" t="s">
        <v>66</v>
      </c>
      <c r="W302" s="379">
        <v>0</v>
      </c>
      <c r="X302" s="380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2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hidden="1" customHeight="1" x14ac:dyDescent="0.25">
      <c r="A303" s="54" t="s">
        <v>444</v>
      </c>
      <c r="B303" s="54" t="s">
        <v>445</v>
      </c>
      <c r="C303" s="31">
        <v>4301031155</v>
      </c>
      <c r="D303" s="392">
        <v>4607091387315</v>
      </c>
      <c r="E303" s="390"/>
      <c r="F303" s="378">
        <v>0.7</v>
      </c>
      <c r="G303" s="32">
        <v>4</v>
      </c>
      <c r="H303" s="378">
        <v>2.8</v>
      </c>
      <c r="I303" s="378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89"/>
      <c r="Q303" s="389"/>
      <c r="R303" s="389"/>
      <c r="S303" s="390"/>
      <c r="T303" s="34"/>
      <c r="U303" s="34"/>
      <c r="V303" s="35" t="s">
        <v>66</v>
      </c>
      <c r="W303" s="379">
        <v>0</v>
      </c>
      <c r="X303" s="380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02"/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403"/>
      <c r="O304" s="393" t="s">
        <v>70</v>
      </c>
      <c r="P304" s="394"/>
      <c r="Q304" s="394"/>
      <c r="R304" s="394"/>
      <c r="S304" s="394"/>
      <c r="T304" s="394"/>
      <c r="U304" s="395"/>
      <c r="V304" s="37" t="s">
        <v>71</v>
      </c>
      <c r="W304" s="381">
        <f>IFERROR(W302/H302,"0")+IFERROR(W303/H303,"0")</f>
        <v>0</v>
      </c>
      <c r="X304" s="381">
        <f>IFERROR(X302/H302,"0")+IFERROR(X303/H303,"0")</f>
        <v>0</v>
      </c>
      <c r="Y304" s="381">
        <f>IFERROR(IF(Y302="",0,Y302),"0")+IFERROR(IF(Y303="",0,Y303),"0")</f>
        <v>0</v>
      </c>
      <c r="Z304" s="382"/>
      <c r="AA304" s="382"/>
    </row>
    <row r="305" spans="1:67" hidden="1" x14ac:dyDescent="0.2">
      <c r="A305" s="38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403"/>
      <c r="O305" s="393" t="s">
        <v>70</v>
      </c>
      <c r="P305" s="394"/>
      <c r="Q305" s="394"/>
      <c r="R305" s="394"/>
      <c r="S305" s="394"/>
      <c r="T305" s="394"/>
      <c r="U305" s="395"/>
      <c r="V305" s="37" t="s">
        <v>66</v>
      </c>
      <c r="W305" s="381">
        <f>IFERROR(SUM(W302:W303),"0")</f>
        <v>0</v>
      </c>
      <c r="X305" s="381">
        <f>IFERROR(SUM(X302:X303),"0")</f>
        <v>0</v>
      </c>
      <c r="Y305" s="37"/>
      <c r="Z305" s="382"/>
      <c r="AA305" s="382"/>
    </row>
    <row r="306" spans="1:67" ht="16.5" hidden="1" customHeight="1" x14ac:dyDescent="0.25">
      <c r="A306" s="385" t="s">
        <v>446</v>
      </c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6"/>
      <c r="O306" s="386"/>
      <c r="P306" s="386"/>
      <c r="Q306" s="386"/>
      <c r="R306" s="386"/>
      <c r="S306" s="386"/>
      <c r="T306" s="386"/>
      <c r="U306" s="386"/>
      <c r="V306" s="386"/>
      <c r="W306" s="386"/>
      <c r="X306" s="386"/>
      <c r="Y306" s="386"/>
      <c r="Z306" s="374"/>
      <c r="AA306" s="374"/>
    </row>
    <row r="307" spans="1:67" ht="14.25" hidden="1" customHeight="1" x14ac:dyDescent="0.25">
      <c r="A307" s="387" t="s">
        <v>61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75"/>
      <c r="AA307" s="375"/>
    </row>
    <row r="308" spans="1:67" ht="27" customHeight="1" x14ac:dyDescent="0.25">
      <c r="A308" s="54" t="s">
        <v>447</v>
      </c>
      <c r="B308" s="54" t="s">
        <v>448</v>
      </c>
      <c r="C308" s="31">
        <v>4301031066</v>
      </c>
      <c r="D308" s="392">
        <v>4607091383836</v>
      </c>
      <c r="E308" s="390"/>
      <c r="F308" s="378">
        <v>0.3</v>
      </c>
      <c r="G308" s="32">
        <v>6</v>
      </c>
      <c r="H308" s="378">
        <v>1.8</v>
      </c>
      <c r="I308" s="378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9"/>
      <c r="Q308" s="389"/>
      <c r="R308" s="389"/>
      <c r="S308" s="390"/>
      <c r="T308" s="34"/>
      <c r="U308" s="34"/>
      <c r="V308" s="35" t="s">
        <v>66</v>
      </c>
      <c r="W308" s="379">
        <v>14</v>
      </c>
      <c r="X308" s="380">
        <f>IFERROR(IF(W308="",0,CEILING((W308/$H308),1)*$H308),"")</f>
        <v>14.4</v>
      </c>
      <c r="Y308" s="36">
        <f>IFERROR(IF(X308=0,"",ROUNDUP(X308/H308,0)*0.00753),"")</f>
        <v>6.0240000000000002E-2</v>
      </c>
      <c r="Z308" s="56"/>
      <c r="AA308" s="57"/>
      <c r="AE308" s="64"/>
      <c r="BB308" s="244" t="s">
        <v>1</v>
      </c>
      <c r="BL308" s="64">
        <f>IFERROR(W308*I308/H308,"0")</f>
        <v>15.928888888888888</v>
      </c>
      <c r="BM308" s="64">
        <f>IFERROR(X308*I308/H308,"0")</f>
        <v>16.384</v>
      </c>
      <c r="BN308" s="64">
        <f>IFERROR(1/J308*(W308/H308),"0")</f>
        <v>4.9857549857549859E-2</v>
      </c>
      <c r="BO308" s="64">
        <f>IFERROR(1/J308*(X308/H308),"0")</f>
        <v>5.128205128205128E-2</v>
      </c>
    </row>
    <row r="309" spans="1:67" x14ac:dyDescent="0.2">
      <c r="A309" s="402"/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403"/>
      <c r="O309" s="393" t="s">
        <v>70</v>
      </c>
      <c r="P309" s="394"/>
      <c r="Q309" s="394"/>
      <c r="R309" s="394"/>
      <c r="S309" s="394"/>
      <c r="T309" s="394"/>
      <c r="U309" s="395"/>
      <c r="V309" s="37" t="s">
        <v>71</v>
      </c>
      <c r="W309" s="381">
        <f>IFERROR(W308/H308,"0")</f>
        <v>7.7777777777777777</v>
      </c>
      <c r="X309" s="381">
        <f>IFERROR(X308/H308,"0")</f>
        <v>8</v>
      </c>
      <c r="Y309" s="381">
        <f>IFERROR(IF(Y308="",0,Y308),"0")</f>
        <v>6.0240000000000002E-2</v>
      </c>
      <c r="Z309" s="382"/>
      <c r="AA309" s="382"/>
    </row>
    <row r="310" spans="1:67" x14ac:dyDescent="0.2">
      <c r="A310" s="38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403"/>
      <c r="O310" s="393" t="s">
        <v>70</v>
      </c>
      <c r="P310" s="394"/>
      <c r="Q310" s="394"/>
      <c r="R310" s="394"/>
      <c r="S310" s="394"/>
      <c r="T310" s="394"/>
      <c r="U310" s="395"/>
      <c r="V310" s="37" t="s">
        <v>66</v>
      </c>
      <c r="W310" s="381">
        <f>IFERROR(SUM(W308:W308),"0")</f>
        <v>14</v>
      </c>
      <c r="X310" s="381">
        <f>IFERROR(SUM(X308:X308),"0")</f>
        <v>14.4</v>
      </c>
      <c r="Y310" s="37"/>
      <c r="Z310" s="382"/>
      <c r="AA310" s="382"/>
    </row>
    <row r="311" spans="1:67" ht="14.25" hidden="1" customHeight="1" x14ac:dyDescent="0.25">
      <c r="A311" s="387" t="s">
        <v>72</v>
      </c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386"/>
      <c r="O311" s="386"/>
      <c r="P311" s="386"/>
      <c r="Q311" s="386"/>
      <c r="R311" s="386"/>
      <c r="S311" s="386"/>
      <c r="T311" s="386"/>
      <c r="U311" s="386"/>
      <c r="V311" s="386"/>
      <c r="W311" s="386"/>
      <c r="X311" s="386"/>
      <c r="Y311" s="386"/>
      <c r="Z311" s="375"/>
      <c r="AA311" s="375"/>
    </row>
    <row r="312" spans="1:67" ht="27" customHeight="1" x14ac:dyDescent="0.25">
      <c r="A312" s="54" t="s">
        <v>449</v>
      </c>
      <c r="B312" s="54" t="s">
        <v>450</v>
      </c>
      <c r="C312" s="31">
        <v>4301051142</v>
      </c>
      <c r="D312" s="392">
        <v>4607091387919</v>
      </c>
      <c r="E312" s="390"/>
      <c r="F312" s="378">
        <v>1.35</v>
      </c>
      <c r="G312" s="32">
        <v>6</v>
      </c>
      <c r="H312" s="378">
        <v>8.1</v>
      </c>
      <c r="I312" s="378">
        <v>8.6639999999999997</v>
      </c>
      <c r="J312" s="32">
        <v>56</v>
      </c>
      <c r="K312" s="32" t="s">
        <v>103</v>
      </c>
      <c r="L312" s="33" t="s">
        <v>65</v>
      </c>
      <c r="M312" s="33"/>
      <c r="N312" s="32">
        <v>45</v>
      </c>
      <c r="O312" s="4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9"/>
      <c r="Q312" s="389"/>
      <c r="R312" s="389"/>
      <c r="S312" s="390"/>
      <c r="T312" s="34"/>
      <c r="U312" s="34"/>
      <c r="V312" s="35" t="s">
        <v>66</v>
      </c>
      <c r="W312" s="379">
        <v>23</v>
      </c>
      <c r="X312" s="380">
        <f>IFERROR(IF(W312="",0,CEILING((W312/$H312),1)*$H312),"")</f>
        <v>24.299999999999997</v>
      </c>
      <c r="Y312" s="36">
        <f>IFERROR(IF(X312=0,"",ROUNDUP(X312/H312,0)*0.02175),"")</f>
        <v>6.5250000000000002E-2</v>
      </c>
      <c r="Z312" s="56"/>
      <c r="AA312" s="57"/>
      <c r="AE312" s="64"/>
      <c r="BB312" s="245" t="s">
        <v>1</v>
      </c>
      <c r="BL312" s="64">
        <f>IFERROR(W312*I312/H312,"0")</f>
        <v>24.601481481481482</v>
      </c>
      <c r="BM312" s="64">
        <f>IFERROR(X312*I312/H312,"0")</f>
        <v>25.991999999999997</v>
      </c>
      <c r="BN312" s="64">
        <f>IFERROR(1/J312*(W312/H312),"0")</f>
        <v>5.0705467372134036E-2</v>
      </c>
      <c r="BO312" s="64">
        <f>IFERROR(1/J312*(X312/H312),"0")</f>
        <v>5.3571428571428568E-2</v>
      </c>
    </row>
    <row r="313" spans="1:67" ht="27" hidden="1" customHeight="1" x14ac:dyDescent="0.25">
      <c r="A313" s="54" t="s">
        <v>451</v>
      </c>
      <c r="B313" s="54" t="s">
        <v>452</v>
      </c>
      <c r="C313" s="31">
        <v>4301051461</v>
      </c>
      <c r="D313" s="392">
        <v>4680115883604</v>
      </c>
      <c r="E313" s="390"/>
      <c r="F313" s="378">
        <v>0.35</v>
      </c>
      <c r="G313" s="32">
        <v>6</v>
      </c>
      <c r="H313" s="378">
        <v>2.1</v>
      </c>
      <c r="I313" s="378">
        <v>2.3719999999999999</v>
      </c>
      <c r="J313" s="32">
        <v>156</v>
      </c>
      <c r="K313" s="32" t="s">
        <v>64</v>
      </c>
      <c r="L313" s="33" t="s">
        <v>123</v>
      </c>
      <c r="M313" s="33"/>
      <c r="N313" s="32">
        <v>45</v>
      </c>
      <c r="O313" s="74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9"/>
      <c r="Q313" s="389"/>
      <c r="R313" s="389"/>
      <c r="S313" s="390"/>
      <c r="T313" s="34"/>
      <c r="U313" s="34"/>
      <c r="V313" s="35" t="s">
        <v>66</v>
      </c>
      <c r="W313" s="379">
        <v>0</v>
      </c>
      <c r="X313" s="380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4301051485</v>
      </c>
      <c r="D314" s="392">
        <v>4680115883567</v>
      </c>
      <c r="E314" s="390"/>
      <c r="F314" s="378">
        <v>0.35</v>
      </c>
      <c r="G314" s="32">
        <v>6</v>
      </c>
      <c r="H314" s="378">
        <v>2.1</v>
      </c>
      <c r="I314" s="378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9"/>
      <c r="Q314" s="389"/>
      <c r="R314" s="389"/>
      <c r="S314" s="390"/>
      <c r="T314" s="34"/>
      <c r="U314" s="34"/>
      <c r="V314" s="35" t="s">
        <v>66</v>
      </c>
      <c r="W314" s="379">
        <v>0</v>
      </c>
      <c r="X314" s="380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02"/>
      <c r="B315" s="386"/>
      <c r="C315" s="386"/>
      <c r="D315" s="386"/>
      <c r="E315" s="386"/>
      <c r="F315" s="386"/>
      <c r="G315" s="386"/>
      <c r="H315" s="386"/>
      <c r="I315" s="386"/>
      <c r="J315" s="386"/>
      <c r="K315" s="386"/>
      <c r="L315" s="386"/>
      <c r="M315" s="386"/>
      <c r="N315" s="403"/>
      <c r="O315" s="393" t="s">
        <v>70</v>
      </c>
      <c r="P315" s="394"/>
      <c r="Q315" s="394"/>
      <c r="R315" s="394"/>
      <c r="S315" s="394"/>
      <c r="T315" s="394"/>
      <c r="U315" s="395"/>
      <c r="V315" s="37" t="s">
        <v>71</v>
      </c>
      <c r="W315" s="381">
        <f>IFERROR(W312/H312,"0")+IFERROR(W313/H313,"0")+IFERROR(W314/H314,"0")</f>
        <v>2.8395061728395063</v>
      </c>
      <c r="X315" s="381">
        <f>IFERROR(X312/H312,"0")+IFERROR(X313/H313,"0")+IFERROR(X314/H314,"0")</f>
        <v>3</v>
      </c>
      <c r="Y315" s="381">
        <f>IFERROR(IF(Y312="",0,Y312),"0")+IFERROR(IF(Y313="",0,Y313),"0")+IFERROR(IF(Y314="",0,Y314),"0")</f>
        <v>6.5250000000000002E-2</v>
      </c>
      <c r="Z315" s="382"/>
      <c r="AA315" s="382"/>
    </row>
    <row r="316" spans="1:67" x14ac:dyDescent="0.2">
      <c r="A316" s="38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403"/>
      <c r="O316" s="393" t="s">
        <v>70</v>
      </c>
      <c r="P316" s="394"/>
      <c r="Q316" s="394"/>
      <c r="R316" s="394"/>
      <c r="S316" s="394"/>
      <c r="T316" s="394"/>
      <c r="U316" s="395"/>
      <c r="V316" s="37" t="s">
        <v>66</v>
      </c>
      <c r="W316" s="381">
        <f>IFERROR(SUM(W312:W314),"0")</f>
        <v>23</v>
      </c>
      <c r="X316" s="381">
        <f>IFERROR(SUM(X312:X314),"0")</f>
        <v>24.299999999999997</v>
      </c>
      <c r="Y316" s="37"/>
      <c r="Z316" s="382"/>
      <c r="AA316" s="382"/>
    </row>
    <row r="317" spans="1:67" ht="14.25" hidden="1" customHeight="1" x14ac:dyDescent="0.25">
      <c r="A317" s="387" t="s">
        <v>204</v>
      </c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6"/>
      <c r="O317" s="386"/>
      <c r="P317" s="386"/>
      <c r="Q317" s="386"/>
      <c r="R317" s="386"/>
      <c r="S317" s="386"/>
      <c r="T317" s="386"/>
      <c r="U317" s="386"/>
      <c r="V317" s="386"/>
      <c r="W317" s="386"/>
      <c r="X317" s="386"/>
      <c r="Y317" s="386"/>
      <c r="Z317" s="375"/>
      <c r="AA317" s="375"/>
    </row>
    <row r="318" spans="1:67" ht="27" hidden="1" customHeight="1" x14ac:dyDescent="0.25">
      <c r="A318" s="54" t="s">
        <v>455</v>
      </c>
      <c r="B318" s="54" t="s">
        <v>456</v>
      </c>
      <c r="C318" s="31">
        <v>4301060324</v>
      </c>
      <c r="D318" s="392">
        <v>4607091388831</v>
      </c>
      <c r="E318" s="390"/>
      <c r="F318" s="378">
        <v>0.38</v>
      </c>
      <c r="G318" s="32">
        <v>6</v>
      </c>
      <c r="H318" s="378">
        <v>2.2799999999999998</v>
      </c>
      <c r="I318" s="378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89"/>
      <c r="Q318" s="389"/>
      <c r="R318" s="389"/>
      <c r="S318" s="390"/>
      <c r="T318" s="34"/>
      <c r="U318" s="34"/>
      <c r="V318" s="35" t="s">
        <v>66</v>
      </c>
      <c r="W318" s="379">
        <v>0</v>
      </c>
      <c r="X318" s="380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8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02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403"/>
      <c r="O319" s="393" t="s">
        <v>70</v>
      </c>
      <c r="P319" s="394"/>
      <c r="Q319" s="394"/>
      <c r="R319" s="394"/>
      <c r="S319" s="394"/>
      <c r="T319" s="394"/>
      <c r="U319" s="395"/>
      <c r="V319" s="37" t="s">
        <v>71</v>
      </c>
      <c r="W319" s="381">
        <f>IFERROR(W318/H318,"0")</f>
        <v>0</v>
      </c>
      <c r="X319" s="381">
        <f>IFERROR(X318/H318,"0")</f>
        <v>0</v>
      </c>
      <c r="Y319" s="381">
        <f>IFERROR(IF(Y318="",0,Y318),"0")</f>
        <v>0</v>
      </c>
      <c r="Z319" s="382"/>
      <c r="AA319" s="382"/>
    </row>
    <row r="320" spans="1:67" hidden="1" x14ac:dyDescent="0.2">
      <c r="A320" s="38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403"/>
      <c r="O320" s="393" t="s">
        <v>70</v>
      </c>
      <c r="P320" s="394"/>
      <c r="Q320" s="394"/>
      <c r="R320" s="394"/>
      <c r="S320" s="394"/>
      <c r="T320" s="394"/>
      <c r="U320" s="395"/>
      <c r="V320" s="37" t="s">
        <v>66</v>
      </c>
      <c r="W320" s="381">
        <f>IFERROR(SUM(W318:W318),"0")</f>
        <v>0</v>
      </c>
      <c r="X320" s="381">
        <f>IFERROR(SUM(X318:X318),"0")</f>
        <v>0</v>
      </c>
      <c r="Y320" s="37"/>
      <c r="Z320" s="382"/>
      <c r="AA320" s="382"/>
    </row>
    <row r="321" spans="1:67" ht="14.25" hidden="1" customHeight="1" x14ac:dyDescent="0.25">
      <c r="A321" s="387" t="s">
        <v>86</v>
      </c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86"/>
      <c r="O321" s="386"/>
      <c r="P321" s="386"/>
      <c r="Q321" s="386"/>
      <c r="R321" s="386"/>
      <c r="S321" s="386"/>
      <c r="T321" s="386"/>
      <c r="U321" s="386"/>
      <c r="V321" s="386"/>
      <c r="W321" s="386"/>
      <c r="X321" s="386"/>
      <c r="Y321" s="386"/>
      <c r="Z321" s="375"/>
      <c r="AA321" s="375"/>
    </row>
    <row r="322" spans="1:67" ht="27" customHeight="1" x14ac:dyDescent="0.25">
      <c r="A322" s="54" t="s">
        <v>457</v>
      </c>
      <c r="B322" s="54" t="s">
        <v>458</v>
      </c>
      <c r="C322" s="31">
        <v>4301032015</v>
      </c>
      <c r="D322" s="392">
        <v>4607091383102</v>
      </c>
      <c r="E322" s="390"/>
      <c r="F322" s="378">
        <v>0.17</v>
      </c>
      <c r="G322" s="32">
        <v>15</v>
      </c>
      <c r="H322" s="378">
        <v>2.5499999999999998</v>
      </c>
      <c r="I322" s="378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89"/>
      <c r="Q322" s="389"/>
      <c r="R322" s="389"/>
      <c r="S322" s="390"/>
      <c r="T322" s="34"/>
      <c r="U322" s="34"/>
      <c r="V322" s="35" t="s">
        <v>66</v>
      </c>
      <c r="W322" s="379">
        <v>19</v>
      </c>
      <c r="X322" s="380">
        <f>IFERROR(IF(W322="",0,CEILING((W322/$H322),1)*$H322),"")</f>
        <v>20.399999999999999</v>
      </c>
      <c r="Y322" s="36">
        <f>IFERROR(IF(X322=0,"",ROUNDUP(X322/H322,0)*0.00753),"")</f>
        <v>6.0240000000000002E-2</v>
      </c>
      <c r="Z322" s="56"/>
      <c r="AA322" s="57"/>
      <c r="AE322" s="64"/>
      <c r="BB322" s="249" t="s">
        <v>1</v>
      </c>
      <c r="BL322" s="64">
        <f>IFERROR(W322*I322/H322,"0")</f>
        <v>22.166666666666668</v>
      </c>
      <c r="BM322" s="64">
        <f>IFERROR(X322*I322/H322,"0")</f>
        <v>23.8</v>
      </c>
      <c r="BN322" s="64">
        <f>IFERROR(1/J322*(W322/H322),"0")</f>
        <v>4.7762694821518348E-2</v>
      </c>
      <c r="BO322" s="64">
        <f>IFERROR(1/J322*(X322/H322),"0")</f>
        <v>5.128205128205128E-2</v>
      </c>
    </row>
    <row r="323" spans="1:67" x14ac:dyDescent="0.2">
      <c r="A323" s="402"/>
      <c r="B323" s="386"/>
      <c r="C323" s="386"/>
      <c r="D323" s="386"/>
      <c r="E323" s="386"/>
      <c r="F323" s="386"/>
      <c r="G323" s="386"/>
      <c r="H323" s="386"/>
      <c r="I323" s="386"/>
      <c r="J323" s="386"/>
      <c r="K323" s="386"/>
      <c r="L323" s="386"/>
      <c r="M323" s="386"/>
      <c r="N323" s="403"/>
      <c r="O323" s="393" t="s">
        <v>70</v>
      </c>
      <c r="P323" s="394"/>
      <c r="Q323" s="394"/>
      <c r="R323" s="394"/>
      <c r="S323" s="394"/>
      <c r="T323" s="394"/>
      <c r="U323" s="395"/>
      <c r="V323" s="37" t="s">
        <v>71</v>
      </c>
      <c r="W323" s="381">
        <f>IFERROR(W322/H322,"0")</f>
        <v>7.4509803921568629</v>
      </c>
      <c r="X323" s="381">
        <f>IFERROR(X322/H322,"0")</f>
        <v>8</v>
      </c>
      <c r="Y323" s="381">
        <f>IFERROR(IF(Y322="",0,Y322),"0")</f>
        <v>6.0240000000000002E-2</v>
      </c>
      <c r="Z323" s="382"/>
      <c r="AA323" s="382"/>
    </row>
    <row r="324" spans="1:67" x14ac:dyDescent="0.2">
      <c r="A324" s="38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403"/>
      <c r="O324" s="393" t="s">
        <v>70</v>
      </c>
      <c r="P324" s="394"/>
      <c r="Q324" s="394"/>
      <c r="R324" s="394"/>
      <c r="S324" s="394"/>
      <c r="T324" s="394"/>
      <c r="U324" s="395"/>
      <c r="V324" s="37" t="s">
        <v>66</v>
      </c>
      <c r="W324" s="381">
        <f>IFERROR(SUM(W322:W322),"0")</f>
        <v>19</v>
      </c>
      <c r="X324" s="381">
        <f>IFERROR(SUM(X322:X322),"0")</f>
        <v>20.399999999999999</v>
      </c>
      <c r="Y324" s="37"/>
      <c r="Z324" s="382"/>
      <c r="AA324" s="382"/>
    </row>
    <row r="325" spans="1:67" ht="27.75" hidden="1" customHeight="1" x14ac:dyDescent="0.2">
      <c r="A325" s="545" t="s">
        <v>459</v>
      </c>
      <c r="B325" s="546"/>
      <c r="C325" s="546"/>
      <c r="D325" s="546"/>
      <c r="E325" s="546"/>
      <c r="F325" s="546"/>
      <c r="G325" s="546"/>
      <c r="H325" s="546"/>
      <c r="I325" s="546"/>
      <c r="J325" s="546"/>
      <c r="K325" s="546"/>
      <c r="L325" s="546"/>
      <c r="M325" s="546"/>
      <c r="N325" s="546"/>
      <c r="O325" s="546"/>
      <c r="P325" s="546"/>
      <c r="Q325" s="546"/>
      <c r="R325" s="546"/>
      <c r="S325" s="546"/>
      <c r="T325" s="546"/>
      <c r="U325" s="546"/>
      <c r="V325" s="546"/>
      <c r="W325" s="546"/>
      <c r="X325" s="546"/>
      <c r="Y325" s="546"/>
      <c r="Z325" s="48"/>
      <c r="AA325" s="48"/>
    </row>
    <row r="326" spans="1:67" ht="16.5" hidden="1" customHeight="1" x14ac:dyDescent="0.25">
      <c r="A326" s="385" t="s">
        <v>460</v>
      </c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  <c r="X326" s="386"/>
      <c r="Y326" s="386"/>
      <c r="Z326" s="374"/>
      <c r="AA326" s="374"/>
    </row>
    <row r="327" spans="1:67" ht="14.25" hidden="1" customHeight="1" x14ac:dyDescent="0.25">
      <c r="A327" s="387" t="s">
        <v>108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75"/>
      <c r="AA327" s="375"/>
    </row>
    <row r="328" spans="1:67" ht="27" hidden="1" customHeight="1" x14ac:dyDescent="0.25">
      <c r="A328" s="54" t="s">
        <v>461</v>
      </c>
      <c r="B328" s="54" t="s">
        <v>462</v>
      </c>
      <c r="C328" s="31">
        <v>4301011940</v>
      </c>
      <c r="D328" s="392">
        <v>4680115884076</v>
      </c>
      <c r="E328" s="390"/>
      <c r="F328" s="378">
        <v>2.5</v>
      </c>
      <c r="G328" s="32">
        <v>6</v>
      </c>
      <c r="H328" s="378">
        <v>15</v>
      </c>
      <c r="I328" s="378">
        <v>15.48</v>
      </c>
      <c r="J328" s="32">
        <v>48</v>
      </c>
      <c r="K328" s="32" t="s">
        <v>103</v>
      </c>
      <c r="L328" s="33" t="s">
        <v>112</v>
      </c>
      <c r="M328" s="33"/>
      <c r="N328" s="32">
        <v>60</v>
      </c>
      <c r="O328" s="720" t="s">
        <v>463</v>
      </c>
      <c r="P328" s="389"/>
      <c r="Q328" s="389"/>
      <c r="R328" s="389"/>
      <c r="S328" s="390"/>
      <c r="T328" s="34"/>
      <c r="U328" s="34"/>
      <c r="V328" s="35" t="s">
        <v>66</v>
      </c>
      <c r="W328" s="379">
        <v>0</v>
      </c>
      <c r="X328" s="380">
        <f t="shared" ref="X328:X336" si="71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64"/>
      <c r="BB328" s="250" t="s">
        <v>1</v>
      </c>
      <c r="BL328" s="64">
        <f t="shared" ref="BL328:BL336" si="72">IFERROR(W328*I328/H328,"0")</f>
        <v>0</v>
      </c>
      <c r="BM328" s="64">
        <f t="shared" ref="BM328:BM336" si="73">IFERROR(X328*I328/H328,"0")</f>
        <v>0</v>
      </c>
      <c r="BN328" s="64">
        <f t="shared" ref="BN328:BN336" si="74">IFERROR(1/J328*(W328/H328),"0")</f>
        <v>0</v>
      </c>
      <c r="BO328" s="64">
        <f t="shared" ref="BO328:BO336" si="75">IFERROR(1/J328*(X328/H328),"0")</f>
        <v>0</v>
      </c>
    </row>
    <row r="329" spans="1:67" ht="27" hidden="1" customHeight="1" x14ac:dyDescent="0.25">
      <c r="A329" s="54" t="s">
        <v>461</v>
      </c>
      <c r="B329" s="54" t="s">
        <v>464</v>
      </c>
      <c r="C329" s="31">
        <v>4301011865</v>
      </c>
      <c r="D329" s="392">
        <v>4680115884076</v>
      </c>
      <c r="E329" s="390"/>
      <c r="F329" s="378">
        <v>2.5</v>
      </c>
      <c r="G329" s="32">
        <v>6</v>
      </c>
      <c r="H329" s="378">
        <v>15</v>
      </c>
      <c r="I329" s="378">
        <v>15.48</v>
      </c>
      <c r="J329" s="32">
        <v>48</v>
      </c>
      <c r="K329" s="32" t="s">
        <v>103</v>
      </c>
      <c r="L329" s="33" t="s">
        <v>65</v>
      </c>
      <c r="M329" s="33"/>
      <c r="N329" s="32">
        <v>60</v>
      </c>
      <c r="O329" s="599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89"/>
      <c r="Q329" s="389"/>
      <c r="R329" s="389"/>
      <c r="S329" s="390"/>
      <c r="T329" s="34"/>
      <c r="U329" s="34"/>
      <c r="V329" s="35" t="s">
        <v>66</v>
      </c>
      <c r="W329" s="379">
        <v>0</v>
      </c>
      <c r="X329" s="380">
        <f t="shared" si="71"/>
        <v>0</v>
      </c>
      <c r="Y329" s="36" t="str">
        <f>IFERROR(IF(X329=0,"",ROUNDUP(X329/H329,0)*0.02175),"")</f>
        <v/>
      </c>
      <c r="Z329" s="56"/>
      <c r="AA329" s="57"/>
      <c r="AE329" s="64"/>
      <c r="BB329" s="251" t="s">
        <v>1</v>
      </c>
      <c r="BL329" s="64">
        <f t="shared" si="72"/>
        <v>0</v>
      </c>
      <c r="BM329" s="64">
        <f t="shared" si="73"/>
        <v>0</v>
      </c>
      <c r="BN329" s="64">
        <f t="shared" si="74"/>
        <v>0</v>
      </c>
      <c r="BO329" s="64">
        <f t="shared" si="75"/>
        <v>0</v>
      </c>
    </row>
    <row r="330" spans="1:67" ht="27" customHeight="1" x14ac:dyDescent="0.25">
      <c r="A330" s="54" t="s">
        <v>465</v>
      </c>
      <c r="B330" s="54" t="s">
        <v>466</v>
      </c>
      <c r="C330" s="31">
        <v>4301011326</v>
      </c>
      <c r="D330" s="392">
        <v>4607091384130</v>
      </c>
      <c r="E330" s="390"/>
      <c r="F330" s="378">
        <v>2.5</v>
      </c>
      <c r="G330" s="32">
        <v>6</v>
      </c>
      <c r="H330" s="378">
        <v>15</v>
      </c>
      <c r="I330" s="378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89"/>
      <c r="Q330" s="389"/>
      <c r="R330" s="389"/>
      <c r="S330" s="390"/>
      <c r="T330" s="34"/>
      <c r="U330" s="34"/>
      <c r="V330" s="35" t="s">
        <v>66</v>
      </c>
      <c r="W330" s="379">
        <v>850</v>
      </c>
      <c r="X330" s="380">
        <f t="shared" si="71"/>
        <v>855</v>
      </c>
      <c r="Y330" s="36">
        <f>IFERROR(IF(X330=0,"",ROUNDUP(X330/H330,0)*0.02175),"")</f>
        <v>1.2397499999999999</v>
      </c>
      <c r="Z330" s="56"/>
      <c r="AA330" s="57"/>
      <c r="AE330" s="64"/>
      <c r="BB330" s="252" t="s">
        <v>1</v>
      </c>
      <c r="BL330" s="64">
        <f t="shared" si="72"/>
        <v>877.2</v>
      </c>
      <c r="BM330" s="64">
        <f t="shared" si="73"/>
        <v>882.36</v>
      </c>
      <c r="BN330" s="64">
        <f t="shared" si="74"/>
        <v>1.1805555555555554</v>
      </c>
      <c r="BO330" s="64">
        <f t="shared" si="75"/>
        <v>1.1875</v>
      </c>
    </row>
    <row r="331" spans="1:67" ht="27" hidden="1" customHeight="1" x14ac:dyDescent="0.25">
      <c r="A331" s="54" t="s">
        <v>465</v>
      </c>
      <c r="B331" s="54" t="s">
        <v>467</v>
      </c>
      <c r="C331" s="31">
        <v>4301011240</v>
      </c>
      <c r="D331" s="392">
        <v>4607091384130</v>
      </c>
      <c r="E331" s="390"/>
      <c r="F331" s="378">
        <v>2.5</v>
      </c>
      <c r="G331" s="32">
        <v>6</v>
      </c>
      <c r="H331" s="378">
        <v>15</v>
      </c>
      <c r="I331" s="378">
        <v>15.48</v>
      </c>
      <c r="J331" s="32">
        <v>48</v>
      </c>
      <c r="K331" s="32" t="s">
        <v>103</v>
      </c>
      <c r="L331" s="33" t="s">
        <v>112</v>
      </c>
      <c r="M331" s="33"/>
      <c r="N331" s="32">
        <v>60</v>
      </c>
      <c r="O331" s="46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9"/>
      <c r="Q331" s="389"/>
      <c r="R331" s="389"/>
      <c r="S331" s="390"/>
      <c r="T331" s="34"/>
      <c r="U331" s="34"/>
      <c r="V331" s="35" t="s">
        <v>66</v>
      </c>
      <c r="W331" s="379">
        <v>0</v>
      </c>
      <c r="X331" s="380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3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468</v>
      </c>
      <c r="B332" s="54" t="s">
        <v>469</v>
      </c>
      <c r="C332" s="31">
        <v>4301011947</v>
      </c>
      <c r="D332" s="392">
        <v>4680115884854</v>
      </c>
      <c r="E332" s="390"/>
      <c r="F332" s="378">
        <v>2.5</v>
      </c>
      <c r="G332" s="32">
        <v>6</v>
      </c>
      <c r="H332" s="378">
        <v>15</v>
      </c>
      <c r="I332" s="378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42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89"/>
      <c r="Q332" s="389"/>
      <c r="R332" s="389"/>
      <c r="S332" s="390"/>
      <c r="T332" s="34"/>
      <c r="U332" s="34"/>
      <c r="V332" s="35" t="s">
        <v>66</v>
      </c>
      <c r="W332" s="379">
        <v>0</v>
      </c>
      <c r="X332" s="380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468</v>
      </c>
      <c r="B333" s="54" t="s">
        <v>470</v>
      </c>
      <c r="C333" s="31">
        <v>4301011870</v>
      </c>
      <c r="D333" s="392">
        <v>4680115884854</v>
      </c>
      <c r="E333" s="390"/>
      <c r="F333" s="378">
        <v>2.5</v>
      </c>
      <c r="G333" s="32">
        <v>6</v>
      </c>
      <c r="H333" s="378">
        <v>15</v>
      </c>
      <c r="I333" s="378">
        <v>15.48</v>
      </c>
      <c r="J333" s="32">
        <v>48</v>
      </c>
      <c r="K333" s="32" t="s">
        <v>103</v>
      </c>
      <c r="L333" s="33" t="s">
        <v>65</v>
      </c>
      <c r="M333" s="33"/>
      <c r="N333" s="32">
        <v>60</v>
      </c>
      <c r="O333" s="550" t="s">
        <v>471</v>
      </c>
      <c r="P333" s="389"/>
      <c r="Q333" s="389"/>
      <c r="R333" s="389"/>
      <c r="S333" s="390"/>
      <c r="T333" s="34"/>
      <c r="U333" s="34"/>
      <c r="V333" s="35" t="s">
        <v>66</v>
      </c>
      <c r="W333" s="379">
        <v>327</v>
      </c>
      <c r="X333" s="380">
        <f t="shared" si="71"/>
        <v>330</v>
      </c>
      <c r="Y333" s="36">
        <f>IFERROR(IF(X333=0,"",ROUNDUP(X333/H333,0)*0.02175),"")</f>
        <v>0.47849999999999998</v>
      </c>
      <c r="Z333" s="56"/>
      <c r="AA333" s="57"/>
      <c r="AE333" s="64"/>
      <c r="BB333" s="255" t="s">
        <v>1</v>
      </c>
      <c r="BL333" s="64">
        <f t="shared" si="72"/>
        <v>337.464</v>
      </c>
      <c r="BM333" s="64">
        <f t="shared" si="73"/>
        <v>340.56000000000006</v>
      </c>
      <c r="BN333" s="64">
        <f t="shared" si="74"/>
        <v>0.45416666666666666</v>
      </c>
      <c r="BO333" s="64">
        <f t="shared" si="75"/>
        <v>0.45833333333333331</v>
      </c>
    </row>
    <row r="334" spans="1:67" ht="27" hidden="1" customHeight="1" x14ac:dyDescent="0.25">
      <c r="A334" s="54" t="s">
        <v>472</v>
      </c>
      <c r="B334" s="54" t="s">
        <v>473</v>
      </c>
      <c r="C334" s="31">
        <v>4301011327</v>
      </c>
      <c r="D334" s="392">
        <v>4607091384154</v>
      </c>
      <c r="E334" s="390"/>
      <c r="F334" s="378">
        <v>0.5</v>
      </c>
      <c r="G334" s="32">
        <v>10</v>
      </c>
      <c r="H334" s="378">
        <v>5</v>
      </c>
      <c r="I334" s="378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6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89"/>
      <c r="Q334" s="389"/>
      <c r="R334" s="389"/>
      <c r="S334" s="390"/>
      <c r="T334" s="34"/>
      <c r="U334" s="34"/>
      <c r="V334" s="35" t="s">
        <v>66</v>
      </c>
      <c r="W334" s="379">
        <v>0</v>
      </c>
      <c r="X334" s="380">
        <f t="shared" si="71"/>
        <v>0</v>
      </c>
      <c r="Y334" s="36" t="str">
        <f>IFERROR(IF(X334=0,"",ROUNDUP(X334/H334,0)*0.00937),"")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4301011952</v>
      </c>
      <c r="D335" s="392">
        <v>4680115884922</v>
      </c>
      <c r="E335" s="390"/>
      <c r="F335" s="378">
        <v>0.5</v>
      </c>
      <c r="G335" s="32">
        <v>10</v>
      </c>
      <c r="H335" s="378">
        <v>5</v>
      </c>
      <c r="I335" s="378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0" t="s">
        <v>476</v>
      </c>
      <c r="P335" s="389"/>
      <c r="Q335" s="389"/>
      <c r="R335" s="389"/>
      <c r="S335" s="390"/>
      <c r="T335" s="34"/>
      <c r="U335" s="34"/>
      <c r="V335" s="35" t="s">
        <v>66</v>
      </c>
      <c r="W335" s="379">
        <v>0</v>
      </c>
      <c r="X335" s="380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477</v>
      </c>
      <c r="B336" s="54" t="s">
        <v>478</v>
      </c>
      <c r="C336" s="31">
        <v>4301011433</v>
      </c>
      <c r="D336" s="392">
        <v>4680115882638</v>
      </c>
      <c r="E336" s="390"/>
      <c r="F336" s="378">
        <v>0.4</v>
      </c>
      <c r="G336" s="32">
        <v>10</v>
      </c>
      <c r="H336" s="378">
        <v>4</v>
      </c>
      <c r="I336" s="378">
        <v>4.24</v>
      </c>
      <c r="J336" s="32">
        <v>120</v>
      </c>
      <c r="K336" s="32" t="s">
        <v>64</v>
      </c>
      <c r="L336" s="33" t="s">
        <v>104</v>
      </c>
      <c r="M336" s="33"/>
      <c r="N336" s="32">
        <v>90</v>
      </c>
      <c r="O336" s="5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6" s="389"/>
      <c r="Q336" s="389"/>
      <c r="R336" s="389"/>
      <c r="S336" s="390"/>
      <c r="T336" s="34"/>
      <c r="U336" s="34"/>
      <c r="V336" s="35" t="s">
        <v>66</v>
      </c>
      <c r="W336" s="379">
        <v>0</v>
      </c>
      <c r="X336" s="380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x14ac:dyDescent="0.2">
      <c r="A337" s="402"/>
      <c r="B337" s="386"/>
      <c r="C337" s="386"/>
      <c r="D337" s="386"/>
      <c r="E337" s="386"/>
      <c r="F337" s="386"/>
      <c r="G337" s="386"/>
      <c r="H337" s="386"/>
      <c r="I337" s="386"/>
      <c r="J337" s="386"/>
      <c r="K337" s="386"/>
      <c r="L337" s="386"/>
      <c r="M337" s="386"/>
      <c r="N337" s="403"/>
      <c r="O337" s="393" t="s">
        <v>70</v>
      </c>
      <c r="P337" s="394"/>
      <c r="Q337" s="394"/>
      <c r="R337" s="394"/>
      <c r="S337" s="394"/>
      <c r="T337" s="394"/>
      <c r="U337" s="395"/>
      <c r="V337" s="37" t="s">
        <v>71</v>
      </c>
      <c r="W337" s="381">
        <f>IFERROR(W328/H328,"0")+IFERROR(W329/H329,"0")+IFERROR(W330/H330,"0")+IFERROR(W331/H331,"0")+IFERROR(W332/H332,"0")+IFERROR(W333/H333,"0")+IFERROR(W334/H334,"0")+IFERROR(W335/H335,"0")+IFERROR(W336/H336,"0")</f>
        <v>78.466666666666669</v>
      </c>
      <c r="X337" s="381">
        <f>IFERROR(X328/H328,"0")+IFERROR(X329/H329,"0")+IFERROR(X330/H330,"0")+IFERROR(X331/H331,"0")+IFERROR(X332/H332,"0")+IFERROR(X333/H333,"0")+IFERROR(X334/H334,"0")+IFERROR(X335/H335,"0")+IFERROR(X336/H336,"0")</f>
        <v>79</v>
      </c>
      <c r="Y337" s="381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</f>
        <v>1.7182499999999998</v>
      </c>
      <c r="Z337" s="382"/>
      <c r="AA337" s="382"/>
    </row>
    <row r="338" spans="1:67" x14ac:dyDescent="0.2">
      <c r="A338" s="386"/>
      <c r="B338" s="386"/>
      <c r="C338" s="386"/>
      <c r="D338" s="386"/>
      <c r="E338" s="386"/>
      <c r="F338" s="386"/>
      <c r="G338" s="386"/>
      <c r="H338" s="386"/>
      <c r="I338" s="386"/>
      <c r="J338" s="386"/>
      <c r="K338" s="386"/>
      <c r="L338" s="386"/>
      <c r="M338" s="386"/>
      <c r="N338" s="403"/>
      <c r="O338" s="393" t="s">
        <v>70</v>
      </c>
      <c r="P338" s="394"/>
      <c r="Q338" s="394"/>
      <c r="R338" s="394"/>
      <c r="S338" s="394"/>
      <c r="T338" s="394"/>
      <c r="U338" s="395"/>
      <c r="V338" s="37" t="s">
        <v>66</v>
      </c>
      <c r="W338" s="381">
        <f>IFERROR(SUM(W328:W336),"0")</f>
        <v>1177</v>
      </c>
      <c r="X338" s="381">
        <f>IFERROR(SUM(X328:X336),"0")</f>
        <v>1185</v>
      </c>
      <c r="Y338" s="37"/>
      <c r="Z338" s="382"/>
      <c r="AA338" s="382"/>
    </row>
    <row r="339" spans="1:67" ht="14.25" hidden="1" customHeight="1" x14ac:dyDescent="0.25">
      <c r="A339" s="387" t="s">
        <v>100</v>
      </c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6"/>
      <c r="O339" s="386"/>
      <c r="P339" s="386"/>
      <c r="Q339" s="386"/>
      <c r="R339" s="386"/>
      <c r="S339" s="386"/>
      <c r="T339" s="386"/>
      <c r="U339" s="386"/>
      <c r="V339" s="386"/>
      <c r="W339" s="386"/>
      <c r="X339" s="386"/>
      <c r="Y339" s="386"/>
      <c r="Z339" s="375"/>
      <c r="AA339" s="375"/>
    </row>
    <row r="340" spans="1:67" ht="27" customHeight="1" x14ac:dyDescent="0.25">
      <c r="A340" s="54" t="s">
        <v>479</v>
      </c>
      <c r="B340" s="54" t="s">
        <v>480</v>
      </c>
      <c r="C340" s="31">
        <v>4301020178</v>
      </c>
      <c r="D340" s="392">
        <v>4607091383980</v>
      </c>
      <c r="E340" s="390"/>
      <c r="F340" s="378">
        <v>2.5</v>
      </c>
      <c r="G340" s="32">
        <v>6</v>
      </c>
      <c r="H340" s="378">
        <v>15</v>
      </c>
      <c r="I340" s="378">
        <v>15.48</v>
      </c>
      <c r="J340" s="32">
        <v>48</v>
      </c>
      <c r="K340" s="32" t="s">
        <v>103</v>
      </c>
      <c r="L340" s="33" t="s">
        <v>104</v>
      </c>
      <c r="M340" s="33"/>
      <c r="N340" s="32">
        <v>50</v>
      </c>
      <c r="O340" s="7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0" s="389"/>
      <c r="Q340" s="389"/>
      <c r="R340" s="389"/>
      <c r="S340" s="390"/>
      <c r="T340" s="34"/>
      <c r="U340" s="34"/>
      <c r="V340" s="35" t="s">
        <v>66</v>
      </c>
      <c r="W340" s="379">
        <v>650</v>
      </c>
      <c r="X340" s="380">
        <f>IFERROR(IF(W340="",0,CEILING((W340/$H340),1)*$H340),"")</f>
        <v>660</v>
      </c>
      <c r="Y340" s="36">
        <f>IFERROR(IF(X340=0,"",ROUNDUP(X340/H340,0)*0.02175),"")</f>
        <v>0.95699999999999996</v>
      </c>
      <c r="Z340" s="56"/>
      <c r="AA340" s="57"/>
      <c r="AE340" s="64"/>
      <c r="BB340" s="259" t="s">
        <v>1</v>
      </c>
      <c r="BL340" s="64">
        <f>IFERROR(W340*I340/H340,"0")</f>
        <v>670.8</v>
      </c>
      <c r="BM340" s="64">
        <f>IFERROR(X340*I340/H340,"0")</f>
        <v>681.12000000000012</v>
      </c>
      <c r="BN340" s="64">
        <f>IFERROR(1/J340*(W340/H340),"0")</f>
        <v>0.90277777777777779</v>
      </c>
      <c r="BO340" s="64">
        <f>IFERROR(1/J340*(X340/H340),"0")</f>
        <v>0.91666666666666663</v>
      </c>
    </row>
    <row r="341" spans="1:67" ht="16.5" hidden="1" customHeight="1" x14ac:dyDescent="0.25">
      <c r="A341" s="54" t="s">
        <v>481</v>
      </c>
      <c r="B341" s="54" t="s">
        <v>482</v>
      </c>
      <c r="C341" s="31">
        <v>4301020270</v>
      </c>
      <c r="D341" s="392">
        <v>4680115883314</v>
      </c>
      <c r="E341" s="390"/>
      <c r="F341" s="378">
        <v>1.35</v>
      </c>
      <c r="G341" s="32">
        <v>8</v>
      </c>
      <c r="H341" s="378">
        <v>10.8</v>
      </c>
      <c r="I341" s="378">
        <v>11.28</v>
      </c>
      <c r="J341" s="32">
        <v>56</v>
      </c>
      <c r="K341" s="32" t="s">
        <v>103</v>
      </c>
      <c r="L341" s="33" t="s">
        <v>123</v>
      </c>
      <c r="M341" s="33"/>
      <c r="N341" s="32">
        <v>50</v>
      </c>
      <c r="O341" s="76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1" s="389"/>
      <c r="Q341" s="389"/>
      <c r="R341" s="389"/>
      <c r="S341" s="390"/>
      <c r="T341" s="34"/>
      <c r="U341" s="34"/>
      <c r="V341" s="35" t="s">
        <v>66</v>
      </c>
      <c r="W341" s="379">
        <v>0</v>
      </c>
      <c r="X341" s="380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hidden="1" customHeight="1" x14ac:dyDescent="0.25">
      <c r="A342" s="54" t="s">
        <v>483</v>
      </c>
      <c r="B342" s="54" t="s">
        <v>484</v>
      </c>
      <c r="C342" s="31">
        <v>4301020179</v>
      </c>
      <c r="D342" s="392">
        <v>4607091384178</v>
      </c>
      <c r="E342" s="390"/>
      <c r="F342" s="378">
        <v>0.4</v>
      </c>
      <c r="G342" s="32">
        <v>10</v>
      </c>
      <c r="H342" s="378">
        <v>4</v>
      </c>
      <c r="I342" s="378">
        <v>4.24</v>
      </c>
      <c r="J342" s="32">
        <v>120</v>
      </c>
      <c r="K342" s="32" t="s">
        <v>64</v>
      </c>
      <c r="L342" s="33" t="s">
        <v>104</v>
      </c>
      <c r="M342" s="33"/>
      <c r="N342" s="32">
        <v>50</v>
      </c>
      <c r="O34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89"/>
      <c r="Q342" s="389"/>
      <c r="R342" s="389"/>
      <c r="S342" s="390"/>
      <c r="T342" s="34"/>
      <c r="U342" s="34"/>
      <c r="V342" s="35" t="s">
        <v>66</v>
      </c>
      <c r="W342" s="379">
        <v>0</v>
      </c>
      <c r="X342" s="380">
        <f>IFERROR(IF(W342="",0,CEILING((W342/$H342),1)*$H342),"")</f>
        <v>0</v>
      </c>
      <c r="Y342" s="36" t="str">
        <f>IFERROR(IF(X342=0,"",ROUNDUP(X342/H342,0)*0.00937),"")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4301020254</v>
      </c>
      <c r="D343" s="392">
        <v>4680115881914</v>
      </c>
      <c r="E343" s="390"/>
      <c r="F343" s="378">
        <v>0.4</v>
      </c>
      <c r="G343" s="32">
        <v>10</v>
      </c>
      <c r="H343" s="378">
        <v>4</v>
      </c>
      <c r="I343" s="378">
        <v>4.24</v>
      </c>
      <c r="J343" s="32">
        <v>120</v>
      </c>
      <c r="K343" s="32" t="s">
        <v>64</v>
      </c>
      <c r="L343" s="33" t="s">
        <v>104</v>
      </c>
      <c r="M343" s="33"/>
      <c r="N343" s="32">
        <v>90</v>
      </c>
      <c r="O343" s="54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3" s="389"/>
      <c r="Q343" s="389"/>
      <c r="R343" s="389"/>
      <c r="S343" s="390"/>
      <c r="T343" s="34"/>
      <c r="U343" s="34"/>
      <c r="V343" s="35" t="s">
        <v>66</v>
      </c>
      <c r="W343" s="379">
        <v>0</v>
      </c>
      <c r="X343" s="380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x14ac:dyDescent="0.2">
      <c r="A344" s="402"/>
      <c r="B344" s="386"/>
      <c r="C344" s="386"/>
      <c r="D344" s="386"/>
      <c r="E344" s="386"/>
      <c r="F344" s="386"/>
      <c r="G344" s="386"/>
      <c r="H344" s="386"/>
      <c r="I344" s="386"/>
      <c r="J344" s="386"/>
      <c r="K344" s="386"/>
      <c r="L344" s="386"/>
      <c r="M344" s="386"/>
      <c r="N344" s="403"/>
      <c r="O344" s="393" t="s">
        <v>70</v>
      </c>
      <c r="P344" s="394"/>
      <c r="Q344" s="394"/>
      <c r="R344" s="394"/>
      <c r="S344" s="394"/>
      <c r="T344" s="394"/>
      <c r="U344" s="395"/>
      <c r="V344" s="37" t="s">
        <v>71</v>
      </c>
      <c r="W344" s="381">
        <f>IFERROR(W340/H340,"0")+IFERROR(W341/H341,"0")+IFERROR(W342/H342,"0")+IFERROR(W343/H343,"0")</f>
        <v>43.333333333333336</v>
      </c>
      <c r="X344" s="381">
        <f>IFERROR(X340/H340,"0")+IFERROR(X341/H341,"0")+IFERROR(X342/H342,"0")+IFERROR(X343/H343,"0")</f>
        <v>44</v>
      </c>
      <c r="Y344" s="381">
        <f>IFERROR(IF(Y340="",0,Y340),"0")+IFERROR(IF(Y341="",0,Y341),"0")+IFERROR(IF(Y342="",0,Y342),"0")+IFERROR(IF(Y343="",0,Y343),"0")</f>
        <v>0.95699999999999996</v>
      </c>
      <c r="Z344" s="382"/>
      <c r="AA344" s="382"/>
    </row>
    <row r="345" spans="1:67" x14ac:dyDescent="0.2">
      <c r="A345" s="38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403"/>
      <c r="O345" s="393" t="s">
        <v>70</v>
      </c>
      <c r="P345" s="394"/>
      <c r="Q345" s="394"/>
      <c r="R345" s="394"/>
      <c r="S345" s="394"/>
      <c r="T345" s="394"/>
      <c r="U345" s="395"/>
      <c r="V345" s="37" t="s">
        <v>66</v>
      </c>
      <c r="W345" s="381">
        <f>IFERROR(SUM(W340:W343),"0")</f>
        <v>650</v>
      </c>
      <c r="X345" s="381">
        <f>IFERROR(SUM(X340:X343),"0")</f>
        <v>660</v>
      </c>
      <c r="Y345" s="37"/>
      <c r="Z345" s="382"/>
      <c r="AA345" s="382"/>
    </row>
    <row r="346" spans="1:67" ht="14.25" hidden="1" customHeight="1" x14ac:dyDescent="0.25">
      <c r="A346" s="387" t="s">
        <v>72</v>
      </c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6"/>
      <c r="O346" s="386"/>
      <c r="P346" s="386"/>
      <c r="Q346" s="386"/>
      <c r="R346" s="386"/>
      <c r="S346" s="386"/>
      <c r="T346" s="386"/>
      <c r="U346" s="386"/>
      <c r="V346" s="386"/>
      <c r="W346" s="386"/>
      <c r="X346" s="386"/>
      <c r="Y346" s="386"/>
      <c r="Z346" s="375"/>
      <c r="AA346" s="375"/>
    </row>
    <row r="347" spans="1:67" ht="27" hidden="1" customHeight="1" x14ac:dyDescent="0.25">
      <c r="A347" s="54" t="s">
        <v>487</v>
      </c>
      <c r="B347" s="54" t="s">
        <v>488</v>
      </c>
      <c r="C347" s="31">
        <v>4301051560</v>
      </c>
      <c r="D347" s="392">
        <v>4607091383928</v>
      </c>
      <c r="E347" s="390"/>
      <c r="F347" s="378">
        <v>1.3</v>
      </c>
      <c r="G347" s="32">
        <v>6</v>
      </c>
      <c r="H347" s="378">
        <v>7.8</v>
      </c>
      <c r="I347" s="378">
        <v>8.3699999999999992</v>
      </c>
      <c r="J347" s="32">
        <v>56</v>
      </c>
      <c r="K347" s="32" t="s">
        <v>103</v>
      </c>
      <c r="L347" s="33" t="s">
        <v>123</v>
      </c>
      <c r="M347" s="33"/>
      <c r="N347" s="32">
        <v>40</v>
      </c>
      <c r="O347" s="39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89"/>
      <c r="Q347" s="389"/>
      <c r="R347" s="389"/>
      <c r="S347" s="390"/>
      <c r="T347" s="34"/>
      <c r="U347" s="34"/>
      <c r="V347" s="35" t="s">
        <v>66</v>
      </c>
      <c r="W347" s="379">
        <v>0</v>
      </c>
      <c r="X347" s="380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hidden="1" customHeight="1" x14ac:dyDescent="0.25">
      <c r="A348" s="54" t="s">
        <v>487</v>
      </c>
      <c r="B348" s="54" t="s">
        <v>489</v>
      </c>
      <c r="C348" s="31">
        <v>4301051639</v>
      </c>
      <c r="D348" s="392">
        <v>4607091383928</v>
      </c>
      <c r="E348" s="390"/>
      <c r="F348" s="378">
        <v>1.3</v>
      </c>
      <c r="G348" s="32">
        <v>6</v>
      </c>
      <c r="H348" s="378">
        <v>7.8</v>
      </c>
      <c r="I348" s="378">
        <v>8.3699999999999992</v>
      </c>
      <c r="J348" s="32">
        <v>56</v>
      </c>
      <c r="K348" s="32" t="s">
        <v>103</v>
      </c>
      <c r="L348" s="33" t="s">
        <v>65</v>
      </c>
      <c r="M348" s="33"/>
      <c r="N348" s="32">
        <v>40</v>
      </c>
      <c r="O348" s="729" t="s">
        <v>490</v>
      </c>
      <c r="P348" s="389"/>
      <c r="Q348" s="389"/>
      <c r="R348" s="389"/>
      <c r="S348" s="390"/>
      <c r="T348" s="34"/>
      <c r="U348" s="34"/>
      <c r="V348" s="35" t="s">
        <v>66</v>
      </c>
      <c r="W348" s="379">
        <v>0</v>
      </c>
      <c r="X348" s="380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491</v>
      </c>
      <c r="B349" s="54" t="s">
        <v>492</v>
      </c>
      <c r="C349" s="31">
        <v>4301051298</v>
      </c>
      <c r="D349" s="392">
        <v>4607091384260</v>
      </c>
      <c r="E349" s="390"/>
      <c r="F349" s="378">
        <v>1.3</v>
      </c>
      <c r="G349" s="32">
        <v>6</v>
      </c>
      <c r="H349" s="378">
        <v>7.8</v>
      </c>
      <c r="I349" s="378">
        <v>8.3640000000000008</v>
      </c>
      <c r="J349" s="32">
        <v>56</v>
      </c>
      <c r="K349" s="32" t="s">
        <v>103</v>
      </c>
      <c r="L349" s="33" t="s">
        <v>65</v>
      </c>
      <c r="M349" s="33"/>
      <c r="N349" s="32">
        <v>35</v>
      </c>
      <c r="O349" s="4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9"/>
      <c r="Q349" s="389"/>
      <c r="R349" s="389"/>
      <c r="S349" s="390"/>
      <c r="T349" s="34"/>
      <c r="U349" s="34"/>
      <c r="V349" s="35" t="s">
        <v>66</v>
      </c>
      <c r="W349" s="379">
        <v>0</v>
      </c>
      <c r="X349" s="380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idden="1" x14ac:dyDescent="0.2">
      <c r="A350" s="402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403"/>
      <c r="O350" s="393" t="s">
        <v>70</v>
      </c>
      <c r="P350" s="394"/>
      <c r="Q350" s="394"/>
      <c r="R350" s="394"/>
      <c r="S350" s="394"/>
      <c r="T350" s="394"/>
      <c r="U350" s="395"/>
      <c r="V350" s="37" t="s">
        <v>71</v>
      </c>
      <c r="W350" s="381">
        <f>IFERROR(W347/H347,"0")+IFERROR(W348/H348,"0")+IFERROR(W349/H349,"0")</f>
        <v>0</v>
      </c>
      <c r="X350" s="381">
        <f>IFERROR(X347/H347,"0")+IFERROR(X348/H348,"0")+IFERROR(X349/H349,"0")</f>
        <v>0</v>
      </c>
      <c r="Y350" s="381">
        <f>IFERROR(IF(Y347="",0,Y347),"0")+IFERROR(IF(Y348="",0,Y348),"0")+IFERROR(IF(Y349="",0,Y349),"0")</f>
        <v>0</v>
      </c>
      <c r="Z350" s="382"/>
      <c r="AA350" s="382"/>
    </row>
    <row r="351" spans="1:67" hidden="1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403"/>
      <c r="O351" s="393" t="s">
        <v>70</v>
      </c>
      <c r="P351" s="394"/>
      <c r="Q351" s="394"/>
      <c r="R351" s="394"/>
      <c r="S351" s="394"/>
      <c r="T351" s="394"/>
      <c r="U351" s="395"/>
      <c r="V351" s="37" t="s">
        <v>66</v>
      </c>
      <c r="W351" s="381">
        <f>IFERROR(SUM(W347:W349),"0")</f>
        <v>0</v>
      </c>
      <c r="X351" s="381">
        <f>IFERROR(SUM(X347:X349),"0")</f>
        <v>0</v>
      </c>
      <c r="Y351" s="37"/>
      <c r="Z351" s="382"/>
      <c r="AA351" s="382"/>
    </row>
    <row r="352" spans="1:67" ht="14.25" hidden="1" customHeight="1" x14ac:dyDescent="0.25">
      <c r="A352" s="387" t="s">
        <v>204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75"/>
      <c r="AA352" s="375"/>
    </row>
    <row r="353" spans="1:67" ht="16.5" customHeight="1" x14ac:dyDescent="0.25">
      <c r="A353" s="54" t="s">
        <v>493</v>
      </c>
      <c r="B353" s="54" t="s">
        <v>494</v>
      </c>
      <c r="C353" s="31">
        <v>4301060314</v>
      </c>
      <c r="D353" s="392">
        <v>4607091384673</v>
      </c>
      <c r="E353" s="390"/>
      <c r="F353" s="378">
        <v>1.3</v>
      </c>
      <c r="G353" s="32">
        <v>6</v>
      </c>
      <c r="H353" s="378">
        <v>7.8</v>
      </c>
      <c r="I353" s="378">
        <v>8.3640000000000008</v>
      </c>
      <c r="J353" s="32">
        <v>56</v>
      </c>
      <c r="K353" s="32" t="s">
        <v>103</v>
      </c>
      <c r="L353" s="33" t="s">
        <v>65</v>
      </c>
      <c r="M353" s="33"/>
      <c r="N353" s="32">
        <v>30</v>
      </c>
      <c r="O353" s="5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9"/>
      <c r="Q353" s="389"/>
      <c r="R353" s="389"/>
      <c r="S353" s="390"/>
      <c r="T353" s="34"/>
      <c r="U353" s="34"/>
      <c r="V353" s="35" t="s">
        <v>66</v>
      </c>
      <c r="W353" s="379">
        <v>219</v>
      </c>
      <c r="X353" s="380">
        <f>IFERROR(IF(W353="",0,CEILING((W353/$H353),1)*$H353),"")</f>
        <v>226.2</v>
      </c>
      <c r="Y353" s="36">
        <f>IFERROR(IF(X353=0,"",ROUNDUP(X353/H353,0)*0.02175),"")</f>
        <v>0.63074999999999992</v>
      </c>
      <c r="Z353" s="56"/>
      <c r="AA353" s="57"/>
      <c r="AE353" s="64"/>
      <c r="BB353" s="266" t="s">
        <v>1</v>
      </c>
      <c r="BL353" s="64">
        <f>IFERROR(W353*I353/H353,"0")</f>
        <v>234.83538461538464</v>
      </c>
      <c r="BM353" s="64">
        <f>IFERROR(X353*I353/H353,"0")</f>
        <v>242.55600000000004</v>
      </c>
      <c r="BN353" s="64">
        <f>IFERROR(1/J353*(W353/H353),"0")</f>
        <v>0.50137362637362637</v>
      </c>
      <c r="BO353" s="64">
        <f>IFERROR(1/J353*(X353/H353),"0")</f>
        <v>0.51785714285714279</v>
      </c>
    </row>
    <row r="354" spans="1:67" x14ac:dyDescent="0.2">
      <c r="A354" s="402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403"/>
      <c r="O354" s="393" t="s">
        <v>70</v>
      </c>
      <c r="P354" s="394"/>
      <c r="Q354" s="394"/>
      <c r="R354" s="394"/>
      <c r="S354" s="394"/>
      <c r="T354" s="394"/>
      <c r="U354" s="395"/>
      <c r="V354" s="37" t="s">
        <v>71</v>
      </c>
      <c r="W354" s="381">
        <f>IFERROR(W353/H353,"0")</f>
        <v>28.076923076923077</v>
      </c>
      <c r="X354" s="381">
        <f>IFERROR(X353/H353,"0")</f>
        <v>29</v>
      </c>
      <c r="Y354" s="381">
        <f>IFERROR(IF(Y353="",0,Y353),"0")</f>
        <v>0.63074999999999992</v>
      </c>
      <c r="Z354" s="382"/>
      <c r="AA354" s="382"/>
    </row>
    <row r="355" spans="1:67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403"/>
      <c r="O355" s="393" t="s">
        <v>70</v>
      </c>
      <c r="P355" s="394"/>
      <c r="Q355" s="394"/>
      <c r="R355" s="394"/>
      <c r="S355" s="394"/>
      <c r="T355" s="394"/>
      <c r="U355" s="395"/>
      <c r="V355" s="37" t="s">
        <v>66</v>
      </c>
      <c r="W355" s="381">
        <f>IFERROR(SUM(W353:W353),"0")</f>
        <v>219</v>
      </c>
      <c r="X355" s="381">
        <f>IFERROR(SUM(X353:X353),"0")</f>
        <v>226.2</v>
      </c>
      <c r="Y355" s="37"/>
      <c r="Z355" s="382"/>
      <c r="AA355" s="382"/>
    </row>
    <row r="356" spans="1:67" ht="16.5" hidden="1" customHeight="1" x14ac:dyDescent="0.25">
      <c r="A356" s="385" t="s">
        <v>495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74"/>
      <c r="AA356" s="374"/>
    </row>
    <row r="357" spans="1:67" ht="14.25" hidden="1" customHeight="1" x14ac:dyDescent="0.25">
      <c r="A357" s="387" t="s">
        <v>108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75"/>
      <c r="AA357" s="375"/>
    </row>
    <row r="358" spans="1:67" ht="37.5" customHeight="1" x14ac:dyDescent="0.25">
      <c r="A358" s="54" t="s">
        <v>496</v>
      </c>
      <c r="B358" s="54" t="s">
        <v>497</v>
      </c>
      <c r="C358" s="31">
        <v>4301011324</v>
      </c>
      <c r="D358" s="392">
        <v>4607091384185</v>
      </c>
      <c r="E358" s="390"/>
      <c r="F358" s="378">
        <v>0.8</v>
      </c>
      <c r="G358" s="32">
        <v>15</v>
      </c>
      <c r="H358" s="378">
        <v>12</v>
      </c>
      <c r="I358" s="378">
        <v>12.48</v>
      </c>
      <c r="J358" s="32">
        <v>56</v>
      </c>
      <c r="K358" s="32" t="s">
        <v>103</v>
      </c>
      <c r="L358" s="33" t="s">
        <v>65</v>
      </c>
      <c r="M358" s="33"/>
      <c r="N358" s="32">
        <v>60</v>
      </c>
      <c r="O358" s="52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9"/>
      <c r="Q358" s="389"/>
      <c r="R358" s="389"/>
      <c r="S358" s="390"/>
      <c r="T358" s="34"/>
      <c r="U358" s="34"/>
      <c r="V358" s="35" t="s">
        <v>66</v>
      </c>
      <c r="W358" s="379">
        <v>173</v>
      </c>
      <c r="X358" s="380">
        <f>IFERROR(IF(W358="",0,CEILING((W358/$H358),1)*$H358),"")</f>
        <v>180</v>
      </c>
      <c r="Y358" s="36">
        <f>IFERROR(IF(X358=0,"",ROUNDUP(X358/H358,0)*0.02175),"")</f>
        <v>0.32624999999999998</v>
      </c>
      <c r="Z358" s="56"/>
      <c r="AA358" s="57"/>
      <c r="AE358" s="64"/>
      <c r="BB358" s="267" t="s">
        <v>1</v>
      </c>
      <c r="BL358" s="64">
        <f>IFERROR(W358*I358/H358,"0")</f>
        <v>179.92</v>
      </c>
      <c r="BM358" s="64">
        <f>IFERROR(X358*I358/H358,"0")</f>
        <v>187.20000000000002</v>
      </c>
      <c r="BN358" s="64">
        <f>IFERROR(1/J358*(W358/H358),"0")</f>
        <v>0.25744047619047616</v>
      </c>
      <c r="BO358" s="64">
        <f>IFERROR(1/J358*(X358/H358),"0")</f>
        <v>0.26785714285714285</v>
      </c>
    </row>
    <row r="359" spans="1:67" ht="37.5" hidden="1" customHeight="1" x14ac:dyDescent="0.25">
      <c r="A359" s="54" t="s">
        <v>498</v>
      </c>
      <c r="B359" s="54" t="s">
        <v>499</v>
      </c>
      <c r="C359" s="31">
        <v>4301011312</v>
      </c>
      <c r="D359" s="392">
        <v>4607091384192</v>
      </c>
      <c r="E359" s="390"/>
      <c r="F359" s="378">
        <v>1.8</v>
      </c>
      <c r="G359" s="32">
        <v>6</v>
      </c>
      <c r="H359" s="378">
        <v>10.8</v>
      </c>
      <c r="I359" s="378">
        <v>11.28</v>
      </c>
      <c r="J359" s="32">
        <v>56</v>
      </c>
      <c r="K359" s="32" t="s">
        <v>103</v>
      </c>
      <c r="L359" s="33" t="s">
        <v>104</v>
      </c>
      <c r="M359" s="33"/>
      <c r="N359" s="32">
        <v>60</v>
      </c>
      <c r="O359" s="6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9"/>
      <c r="Q359" s="389"/>
      <c r="R359" s="389"/>
      <c r="S359" s="390"/>
      <c r="T359" s="34"/>
      <c r="U359" s="34"/>
      <c r="V359" s="35" t="s">
        <v>66</v>
      </c>
      <c r="W359" s="379">
        <v>0</v>
      </c>
      <c r="X359" s="380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500</v>
      </c>
      <c r="B360" s="54" t="s">
        <v>501</v>
      </c>
      <c r="C360" s="31">
        <v>4301011483</v>
      </c>
      <c r="D360" s="392">
        <v>4680115881907</v>
      </c>
      <c r="E360" s="390"/>
      <c r="F360" s="378">
        <v>1.8</v>
      </c>
      <c r="G360" s="32">
        <v>6</v>
      </c>
      <c r="H360" s="378">
        <v>10.8</v>
      </c>
      <c r="I360" s="378">
        <v>11.28</v>
      </c>
      <c r="J360" s="32">
        <v>56</v>
      </c>
      <c r="K360" s="32" t="s">
        <v>103</v>
      </c>
      <c r="L360" s="33" t="s">
        <v>65</v>
      </c>
      <c r="M360" s="33"/>
      <c r="N360" s="32">
        <v>60</v>
      </c>
      <c r="O360" s="6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9"/>
      <c r="Q360" s="389"/>
      <c r="R360" s="389"/>
      <c r="S360" s="390"/>
      <c r="T360" s="34"/>
      <c r="U360" s="34"/>
      <c r="V360" s="35" t="s">
        <v>66</v>
      </c>
      <c r="W360" s="379">
        <v>0</v>
      </c>
      <c r="X360" s="380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4301011655</v>
      </c>
      <c r="D361" s="392">
        <v>4680115883925</v>
      </c>
      <c r="E361" s="390"/>
      <c r="F361" s="378">
        <v>2.5</v>
      </c>
      <c r="G361" s="32">
        <v>6</v>
      </c>
      <c r="H361" s="378">
        <v>15</v>
      </c>
      <c r="I361" s="378">
        <v>15.48</v>
      </c>
      <c r="J361" s="32">
        <v>48</v>
      </c>
      <c r="K361" s="32" t="s">
        <v>103</v>
      </c>
      <c r="L361" s="33" t="s">
        <v>65</v>
      </c>
      <c r="M361" s="33"/>
      <c r="N361" s="32">
        <v>60</v>
      </c>
      <c r="O361" s="6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9"/>
      <c r="Q361" s="389"/>
      <c r="R361" s="389"/>
      <c r="S361" s="390"/>
      <c r="T361" s="34"/>
      <c r="U361" s="34"/>
      <c r="V361" s="35" t="s">
        <v>66</v>
      </c>
      <c r="W361" s="379">
        <v>0</v>
      </c>
      <c r="X361" s="380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504</v>
      </c>
      <c r="B362" s="54" t="s">
        <v>505</v>
      </c>
      <c r="C362" s="31">
        <v>4301011303</v>
      </c>
      <c r="D362" s="392">
        <v>4607091384680</v>
      </c>
      <c r="E362" s="390"/>
      <c r="F362" s="378">
        <v>0.4</v>
      </c>
      <c r="G362" s="32">
        <v>10</v>
      </c>
      <c r="H362" s="378">
        <v>4</v>
      </c>
      <c r="I362" s="378">
        <v>4.21</v>
      </c>
      <c r="J362" s="32">
        <v>120</v>
      </c>
      <c r="K362" s="32" t="s">
        <v>64</v>
      </c>
      <c r="L362" s="33" t="s">
        <v>65</v>
      </c>
      <c r="M362" s="33"/>
      <c r="N362" s="32">
        <v>60</v>
      </c>
      <c r="O362" s="39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9"/>
      <c r="Q362" s="389"/>
      <c r="R362" s="389"/>
      <c r="S362" s="390"/>
      <c r="T362" s="34"/>
      <c r="U362" s="34"/>
      <c r="V362" s="35" t="s">
        <v>66</v>
      </c>
      <c r="W362" s="379">
        <v>0</v>
      </c>
      <c r="X362" s="380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2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403"/>
      <c r="O363" s="393" t="s">
        <v>70</v>
      </c>
      <c r="P363" s="394"/>
      <c r="Q363" s="394"/>
      <c r="R363" s="394"/>
      <c r="S363" s="394"/>
      <c r="T363" s="394"/>
      <c r="U363" s="395"/>
      <c r="V363" s="37" t="s">
        <v>71</v>
      </c>
      <c r="W363" s="381">
        <f>IFERROR(W358/H358,"0")+IFERROR(W359/H359,"0")+IFERROR(W360/H360,"0")+IFERROR(W361/H361,"0")+IFERROR(W362/H362,"0")</f>
        <v>14.416666666666666</v>
      </c>
      <c r="X363" s="381">
        <f>IFERROR(X358/H358,"0")+IFERROR(X359/H359,"0")+IFERROR(X360/H360,"0")+IFERROR(X361/H361,"0")+IFERROR(X362/H362,"0")</f>
        <v>15</v>
      </c>
      <c r="Y363" s="381">
        <f>IFERROR(IF(Y358="",0,Y358),"0")+IFERROR(IF(Y359="",0,Y359),"0")+IFERROR(IF(Y360="",0,Y360),"0")+IFERROR(IF(Y361="",0,Y361),"0")+IFERROR(IF(Y362="",0,Y362),"0")</f>
        <v>0.32624999999999998</v>
      </c>
      <c r="Z363" s="382"/>
      <c r="AA363" s="382"/>
    </row>
    <row r="364" spans="1:67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403"/>
      <c r="O364" s="393" t="s">
        <v>70</v>
      </c>
      <c r="P364" s="394"/>
      <c r="Q364" s="394"/>
      <c r="R364" s="394"/>
      <c r="S364" s="394"/>
      <c r="T364" s="394"/>
      <c r="U364" s="395"/>
      <c r="V364" s="37" t="s">
        <v>66</v>
      </c>
      <c r="W364" s="381">
        <f>IFERROR(SUM(W358:W362),"0")</f>
        <v>173</v>
      </c>
      <c r="X364" s="381">
        <f>IFERROR(SUM(X358:X362),"0")</f>
        <v>180</v>
      </c>
      <c r="Y364" s="37"/>
      <c r="Z364" s="382"/>
      <c r="AA364" s="382"/>
    </row>
    <row r="365" spans="1:67" ht="14.25" hidden="1" customHeight="1" x14ac:dyDescent="0.25">
      <c r="A365" s="387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75"/>
      <c r="AA365" s="375"/>
    </row>
    <row r="366" spans="1:67" ht="27" hidden="1" customHeight="1" x14ac:dyDescent="0.25">
      <c r="A366" s="54" t="s">
        <v>506</v>
      </c>
      <c r="B366" s="54" t="s">
        <v>507</v>
      </c>
      <c r="C366" s="31">
        <v>4301031139</v>
      </c>
      <c r="D366" s="392">
        <v>4607091384802</v>
      </c>
      <c r="E366" s="390"/>
      <c r="F366" s="378">
        <v>0.73</v>
      </c>
      <c r="G366" s="32">
        <v>6</v>
      </c>
      <c r="H366" s="378">
        <v>4.38</v>
      </c>
      <c r="I366" s="378">
        <v>4.58</v>
      </c>
      <c r="J366" s="32">
        <v>156</v>
      </c>
      <c r="K366" s="32" t="s">
        <v>64</v>
      </c>
      <c r="L366" s="33" t="s">
        <v>65</v>
      </c>
      <c r="M366" s="33"/>
      <c r="N366" s="32">
        <v>35</v>
      </c>
      <c r="O366" s="47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9"/>
      <c r="Q366" s="389"/>
      <c r="R366" s="389"/>
      <c r="S366" s="390"/>
      <c r="T366" s="34"/>
      <c r="U366" s="34"/>
      <c r="V366" s="35" t="s">
        <v>66</v>
      </c>
      <c r="W366" s="379">
        <v>0</v>
      </c>
      <c r="X366" s="380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508</v>
      </c>
      <c r="B367" s="54" t="s">
        <v>509</v>
      </c>
      <c r="C367" s="31">
        <v>4301031140</v>
      </c>
      <c r="D367" s="392">
        <v>4607091384826</v>
      </c>
      <c r="E367" s="390"/>
      <c r="F367" s="378">
        <v>0.35</v>
      </c>
      <c r="G367" s="32">
        <v>8</v>
      </c>
      <c r="H367" s="378">
        <v>2.8</v>
      </c>
      <c r="I367" s="378">
        <v>2.9</v>
      </c>
      <c r="J367" s="32">
        <v>234</v>
      </c>
      <c r="K367" s="32" t="s">
        <v>69</v>
      </c>
      <c r="L367" s="33" t="s">
        <v>65</v>
      </c>
      <c r="M367" s="33"/>
      <c r="N367" s="32">
        <v>35</v>
      </c>
      <c r="O367" s="66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9"/>
      <c r="Q367" s="389"/>
      <c r="R367" s="389"/>
      <c r="S367" s="390"/>
      <c r="T367" s="34"/>
      <c r="U367" s="34"/>
      <c r="V367" s="35" t="s">
        <v>66</v>
      </c>
      <c r="W367" s="379">
        <v>0</v>
      </c>
      <c r="X367" s="380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02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403"/>
      <c r="O368" s="393" t="s">
        <v>70</v>
      </c>
      <c r="P368" s="394"/>
      <c r="Q368" s="394"/>
      <c r="R368" s="394"/>
      <c r="S368" s="394"/>
      <c r="T368" s="394"/>
      <c r="U368" s="395"/>
      <c r="V368" s="37" t="s">
        <v>71</v>
      </c>
      <c r="W368" s="381">
        <f>IFERROR(W366/H366,"0")+IFERROR(W367/H367,"0")</f>
        <v>0</v>
      </c>
      <c r="X368" s="381">
        <f>IFERROR(X366/H366,"0")+IFERROR(X367/H367,"0")</f>
        <v>0</v>
      </c>
      <c r="Y368" s="381">
        <f>IFERROR(IF(Y366="",0,Y366),"0")+IFERROR(IF(Y367="",0,Y367),"0")</f>
        <v>0</v>
      </c>
      <c r="Z368" s="382"/>
      <c r="AA368" s="382"/>
    </row>
    <row r="369" spans="1:67" hidden="1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403"/>
      <c r="O369" s="393" t="s">
        <v>70</v>
      </c>
      <c r="P369" s="394"/>
      <c r="Q369" s="394"/>
      <c r="R369" s="394"/>
      <c r="S369" s="394"/>
      <c r="T369" s="394"/>
      <c r="U369" s="395"/>
      <c r="V369" s="37" t="s">
        <v>66</v>
      </c>
      <c r="W369" s="381">
        <f>IFERROR(SUM(W366:W367),"0")</f>
        <v>0</v>
      </c>
      <c r="X369" s="381">
        <f>IFERROR(SUM(X366:X367),"0")</f>
        <v>0</v>
      </c>
      <c r="Y369" s="37"/>
      <c r="Z369" s="382"/>
      <c r="AA369" s="382"/>
    </row>
    <row r="370" spans="1:67" ht="14.25" hidden="1" customHeight="1" x14ac:dyDescent="0.25">
      <c r="A370" s="387" t="s">
        <v>72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75"/>
      <c r="AA370" s="375"/>
    </row>
    <row r="371" spans="1:67" ht="27" customHeight="1" x14ac:dyDescent="0.25">
      <c r="A371" s="54" t="s">
        <v>510</v>
      </c>
      <c r="B371" s="54" t="s">
        <v>511</v>
      </c>
      <c r="C371" s="31">
        <v>4301051303</v>
      </c>
      <c r="D371" s="392">
        <v>4607091384246</v>
      </c>
      <c r="E371" s="390"/>
      <c r="F371" s="378">
        <v>1.3</v>
      </c>
      <c r="G371" s="32">
        <v>6</v>
      </c>
      <c r="H371" s="378">
        <v>7.8</v>
      </c>
      <c r="I371" s="378">
        <v>8.3640000000000008</v>
      </c>
      <c r="J371" s="32">
        <v>56</v>
      </c>
      <c r="K371" s="32" t="s">
        <v>103</v>
      </c>
      <c r="L371" s="33" t="s">
        <v>65</v>
      </c>
      <c r="M371" s="33"/>
      <c r="N371" s="32">
        <v>40</v>
      </c>
      <c r="O371" s="52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9"/>
      <c r="Q371" s="389"/>
      <c r="R371" s="389"/>
      <c r="S371" s="390"/>
      <c r="T371" s="34"/>
      <c r="U371" s="34"/>
      <c r="V371" s="35" t="s">
        <v>66</v>
      </c>
      <c r="W371" s="379">
        <v>570</v>
      </c>
      <c r="X371" s="380">
        <f>IFERROR(IF(W371="",0,CEILING((W371/$H371),1)*$H371),"")</f>
        <v>577.19999999999993</v>
      </c>
      <c r="Y371" s="36">
        <f>IFERROR(IF(X371=0,"",ROUNDUP(X371/H371,0)*0.02175),"")</f>
        <v>1.6094999999999999</v>
      </c>
      <c r="Z371" s="56"/>
      <c r="AA371" s="57"/>
      <c r="AE371" s="64"/>
      <c r="BB371" s="274" t="s">
        <v>1</v>
      </c>
      <c r="BL371" s="64">
        <f>IFERROR(W371*I371/H371,"0")</f>
        <v>611.21538461538466</v>
      </c>
      <c r="BM371" s="64">
        <f>IFERROR(X371*I371/H371,"0")</f>
        <v>618.93599999999992</v>
      </c>
      <c r="BN371" s="64">
        <f>IFERROR(1/J371*(W371/H371),"0")</f>
        <v>1.304945054945055</v>
      </c>
      <c r="BO371" s="64">
        <f>IFERROR(1/J371*(X371/H371),"0")</f>
        <v>1.3214285714285714</v>
      </c>
    </row>
    <row r="372" spans="1:67" ht="27" hidden="1" customHeight="1" x14ac:dyDescent="0.25">
      <c r="A372" s="54" t="s">
        <v>512</v>
      </c>
      <c r="B372" s="54" t="s">
        <v>513</v>
      </c>
      <c r="C372" s="31">
        <v>4301051445</v>
      </c>
      <c r="D372" s="392">
        <v>4680115881976</v>
      </c>
      <c r="E372" s="390"/>
      <c r="F372" s="378">
        <v>1.3</v>
      </c>
      <c r="G372" s="32">
        <v>6</v>
      </c>
      <c r="H372" s="378">
        <v>7.8</v>
      </c>
      <c r="I372" s="378">
        <v>8.2799999999999994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9"/>
      <c r="Q372" s="389"/>
      <c r="R372" s="389"/>
      <c r="S372" s="390"/>
      <c r="T372" s="34"/>
      <c r="U372" s="34"/>
      <c r="V372" s="35" t="s">
        <v>66</v>
      </c>
      <c r="W372" s="379">
        <v>0</v>
      </c>
      <c r="X372" s="380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4301051297</v>
      </c>
      <c r="D373" s="392">
        <v>4607091384253</v>
      </c>
      <c r="E373" s="390"/>
      <c r="F373" s="378">
        <v>0.4</v>
      </c>
      <c r="G373" s="32">
        <v>6</v>
      </c>
      <c r="H373" s="378">
        <v>2.4</v>
      </c>
      <c r="I373" s="378">
        <v>2.6840000000000002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6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9"/>
      <c r="Q373" s="389"/>
      <c r="R373" s="389"/>
      <c r="S373" s="390"/>
      <c r="T373" s="34"/>
      <c r="U373" s="34"/>
      <c r="V373" s="35" t="s">
        <v>66</v>
      </c>
      <c r="W373" s="379">
        <v>0</v>
      </c>
      <c r="X373" s="380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4301051444</v>
      </c>
      <c r="D374" s="392">
        <v>4680115881969</v>
      </c>
      <c r="E374" s="390"/>
      <c r="F374" s="378">
        <v>0.4</v>
      </c>
      <c r="G374" s="32">
        <v>6</v>
      </c>
      <c r="H374" s="378">
        <v>2.4</v>
      </c>
      <c r="I374" s="378">
        <v>2.6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9"/>
      <c r="Q374" s="389"/>
      <c r="R374" s="389"/>
      <c r="S374" s="390"/>
      <c r="T374" s="34"/>
      <c r="U374" s="34"/>
      <c r="V374" s="35" t="s">
        <v>66</v>
      </c>
      <c r="W374" s="379">
        <v>0</v>
      </c>
      <c r="X374" s="380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2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403"/>
      <c r="O375" s="393" t="s">
        <v>70</v>
      </c>
      <c r="P375" s="394"/>
      <c r="Q375" s="394"/>
      <c r="R375" s="394"/>
      <c r="S375" s="394"/>
      <c r="T375" s="394"/>
      <c r="U375" s="395"/>
      <c r="V375" s="37" t="s">
        <v>71</v>
      </c>
      <c r="W375" s="381">
        <f>IFERROR(W371/H371,"0")+IFERROR(W372/H372,"0")+IFERROR(W373/H373,"0")+IFERROR(W374/H374,"0")</f>
        <v>73.07692307692308</v>
      </c>
      <c r="X375" s="381">
        <f>IFERROR(X371/H371,"0")+IFERROR(X372/H372,"0")+IFERROR(X373/H373,"0")+IFERROR(X374/H374,"0")</f>
        <v>74</v>
      </c>
      <c r="Y375" s="381">
        <f>IFERROR(IF(Y371="",0,Y371),"0")+IFERROR(IF(Y372="",0,Y372),"0")+IFERROR(IF(Y373="",0,Y373),"0")+IFERROR(IF(Y374="",0,Y374),"0")</f>
        <v>1.6094999999999999</v>
      </c>
      <c r="Z375" s="382"/>
      <c r="AA375" s="382"/>
    </row>
    <row r="376" spans="1:67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403"/>
      <c r="O376" s="393" t="s">
        <v>70</v>
      </c>
      <c r="P376" s="394"/>
      <c r="Q376" s="394"/>
      <c r="R376" s="394"/>
      <c r="S376" s="394"/>
      <c r="T376" s="394"/>
      <c r="U376" s="395"/>
      <c r="V376" s="37" t="s">
        <v>66</v>
      </c>
      <c r="W376" s="381">
        <f>IFERROR(SUM(W371:W374),"0")</f>
        <v>570</v>
      </c>
      <c r="X376" s="381">
        <f>IFERROR(SUM(X371:X374),"0")</f>
        <v>577.19999999999993</v>
      </c>
      <c r="Y376" s="37"/>
      <c r="Z376" s="382"/>
      <c r="AA376" s="382"/>
    </row>
    <row r="377" spans="1:67" ht="14.25" hidden="1" customHeight="1" x14ac:dyDescent="0.25">
      <c r="A377" s="387" t="s">
        <v>204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75"/>
      <c r="AA377" s="375"/>
    </row>
    <row r="378" spans="1:67" ht="27" hidden="1" customHeight="1" x14ac:dyDescent="0.25">
      <c r="A378" s="54" t="s">
        <v>518</v>
      </c>
      <c r="B378" s="54" t="s">
        <v>519</v>
      </c>
      <c r="C378" s="31">
        <v>4301060322</v>
      </c>
      <c r="D378" s="392">
        <v>4607091389357</v>
      </c>
      <c r="E378" s="390"/>
      <c r="F378" s="378">
        <v>1.3</v>
      </c>
      <c r="G378" s="32">
        <v>6</v>
      </c>
      <c r="H378" s="378">
        <v>7.8</v>
      </c>
      <c r="I378" s="378">
        <v>8.2799999999999994</v>
      </c>
      <c r="J378" s="32">
        <v>56</v>
      </c>
      <c r="K378" s="32" t="s">
        <v>103</v>
      </c>
      <c r="L378" s="33" t="s">
        <v>65</v>
      </c>
      <c r="M378" s="33"/>
      <c r="N378" s="32">
        <v>40</v>
      </c>
      <c r="O378" s="5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9"/>
      <c r="Q378" s="389"/>
      <c r="R378" s="389"/>
      <c r="S378" s="390"/>
      <c r="T378" s="34"/>
      <c r="U378" s="34"/>
      <c r="V378" s="35" t="s">
        <v>66</v>
      </c>
      <c r="W378" s="379">
        <v>0</v>
      </c>
      <c r="X378" s="380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8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2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403"/>
      <c r="O379" s="393" t="s">
        <v>70</v>
      </c>
      <c r="P379" s="394"/>
      <c r="Q379" s="394"/>
      <c r="R379" s="394"/>
      <c r="S379" s="394"/>
      <c r="T379" s="394"/>
      <c r="U379" s="395"/>
      <c r="V379" s="37" t="s">
        <v>71</v>
      </c>
      <c r="W379" s="381">
        <f>IFERROR(W378/H378,"0")</f>
        <v>0</v>
      </c>
      <c r="X379" s="381">
        <f>IFERROR(X378/H378,"0")</f>
        <v>0</v>
      </c>
      <c r="Y379" s="381">
        <f>IFERROR(IF(Y378="",0,Y378),"0")</f>
        <v>0</v>
      </c>
      <c r="Z379" s="382"/>
      <c r="AA379" s="382"/>
    </row>
    <row r="380" spans="1:67" hidden="1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403"/>
      <c r="O380" s="393" t="s">
        <v>70</v>
      </c>
      <c r="P380" s="394"/>
      <c r="Q380" s="394"/>
      <c r="R380" s="394"/>
      <c r="S380" s="394"/>
      <c r="T380" s="394"/>
      <c r="U380" s="395"/>
      <c r="V380" s="37" t="s">
        <v>66</v>
      </c>
      <c r="W380" s="381">
        <f>IFERROR(SUM(W378:W378),"0")</f>
        <v>0</v>
      </c>
      <c r="X380" s="381">
        <f>IFERROR(SUM(X378:X378),"0")</f>
        <v>0</v>
      </c>
      <c r="Y380" s="37"/>
      <c r="Z380" s="382"/>
      <c r="AA380" s="382"/>
    </row>
    <row r="381" spans="1:67" ht="27.75" hidden="1" customHeight="1" x14ac:dyDescent="0.2">
      <c r="A381" s="545" t="s">
        <v>520</v>
      </c>
      <c r="B381" s="546"/>
      <c r="C381" s="546"/>
      <c r="D381" s="546"/>
      <c r="E381" s="546"/>
      <c r="F381" s="546"/>
      <c r="G381" s="546"/>
      <c r="H381" s="546"/>
      <c r="I381" s="546"/>
      <c r="J381" s="546"/>
      <c r="K381" s="546"/>
      <c r="L381" s="546"/>
      <c r="M381" s="546"/>
      <c r="N381" s="546"/>
      <c r="O381" s="546"/>
      <c r="P381" s="546"/>
      <c r="Q381" s="546"/>
      <c r="R381" s="546"/>
      <c r="S381" s="546"/>
      <c r="T381" s="546"/>
      <c r="U381" s="546"/>
      <c r="V381" s="546"/>
      <c r="W381" s="546"/>
      <c r="X381" s="546"/>
      <c r="Y381" s="546"/>
      <c r="Z381" s="48"/>
      <c r="AA381" s="48"/>
    </row>
    <row r="382" spans="1:67" ht="16.5" hidden="1" customHeight="1" x14ac:dyDescent="0.25">
      <c r="A382" s="385" t="s">
        <v>521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74"/>
      <c r="AA382" s="374"/>
    </row>
    <row r="383" spans="1:67" ht="14.25" hidden="1" customHeight="1" x14ac:dyDescent="0.25">
      <c r="A383" s="387" t="s">
        <v>108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75"/>
      <c r="AA383" s="375"/>
    </row>
    <row r="384" spans="1:67" ht="27" hidden="1" customHeight="1" x14ac:dyDescent="0.25">
      <c r="A384" s="54" t="s">
        <v>522</v>
      </c>
      <c r="B384" s="54" t="s">
        <v>523</v>
      </c>
      <c r="C384" s="31">
        <v>4301011428</v>
      </c>
      <c r="D384" s="392">
        <v>4607091389708</v>
      </c>
      <c r="E384" s="390"/>
      <c r="F384" s="378">
        <v>0.45</v>
      </c>
      <c r="G384" s="32">
        <v>6</v>
      </c>
      <c r="H384" s="378">
        <v>2.7</v>
      </c>
      <c r="I384" s="378">
        <v>2.9</v>
      </c>
      <c r="J384" s="32">
        <v>156</v>
      </c>
      <c r="K384" s="32" t="s">
        <v>64</v>
      </c>
      <c r="L384" s="33" t="s">
        <v>104</v>
      </c>
      <c r="M384" s="33"/>
      <c r="N384" s="32">
        <v>50</v>
      </c>
      <c r="O384" s="4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9"/>
      <c r="Q384" s="389"/>
      <c r="R384" s="389"/>
      <c r="S384" s="390"/>
      <c r="T384" s="34"/>
      <c r="U384" s="34"/>
      <c r="V384" s="35" t="s">
        <v>66</v>
      </c>
      <c r="W384" s="379">
        <v>0</v>
      </c>
      <c r="X384" s="380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9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524</v>
      </c>
      <c r="B385" s="54" t="s">
        <v>525</v>
      </c>
      <c r="C385" s="31">
        <v>4301011427</v>
      </c>
      <c r="D385" s="392">
        <v>4607091389692</v>
      </c>
      <c r="E385" s="390"/>
      <c r="F385" s="378">
        <v>0.45</v>
      </c>
      <c r="G385" s="32">
        <v>6</v>
      </c>
      <c r="H385" s="378">
        <v>2.7</v>
      </c>
      <c r="I385" s="378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1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9"/>
      <c r="Q385" s="389"/>
      <c r="R385" s="389"/>
      <c r="S385" s="390"/>
      <c r="T385" s="34"/>
      <c r="U385" s="34"/>
      <c r="V385" s="35" t="s">
        <v>66</v>
      </c>
      <c r="W385" s="379">
        <v>0</v>
      </c>
      <c r="X385" s="380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02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403"/>
      <c r="O386" s="393" t="s">
        <v>70</v>
      </c>
      <c r="P386" s="394"/>
      <c r="Q386" s="394"/>
      <c r="R386" s="394"/>
      <c r="S386" s="394"/>
      <c r="T386" s="394"/>
      <c r="U386" s="395"/>
      <c r="V386" s="37" t="s">
        <v>71</v>
      </c>
      <c r="W386" s="381">
        <f>IFERROR(W384/H384,"0")+IFERROR(W385/H385,"0")</f>
        <v>0</v>
      </c>
      <c r="X386" s="381">
        <f>IFERROR(X384/H384,"0")+IFERROR(X385/H385,"0")</f>
        <v>0</v>
      </c>
      <c r="Y386" s="381">
        <f>IFERROR(IF(Y384="",0,Y384),"0")+IFERROR(IF(Y385="",0,Y385),"0")</f>
        <v>0</v>
      </c>
      <c r="Z386" s="382"/>
      <c r="AA386" s="382"/>
    </row>
    <row r="387" spans="1:67" hidden="1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403"/>
      <c r="O387" s="393" t="s">
        <v>70</v>
      </c>
      <c r="P387" s="394"/>
      <c r="Q387" s="394"/>
      <c r="R387" s="394"/>
      <c r="S387" s="394"/>
      <c r="T387" s="394"/>
      <c r="U387" s="395"/>
      <c r="V387" s="37" t="s">
        <v>66</v>
      </c>
      <c r="W387" s="381">
        <f>IFERROR(SUM(W384:W385),"0")</f>
        <v>0</v>
      </c>
      <c r="X387" s="381">
        <f>IFERROR(SUM(X384:X385),"0")</f>
        <v>0</v>
      </c>
      <c r="Y387" s="37"/>
      <c r="Z387" s="382"/>
      <c r="AA387" s="382"/>
    </row>
    <row r="388" spans="1:67" ht="14.25" hidden="1" customHeight="1" x14ac:dyDescent="0.25">
      <c r="A388" s="387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75"/>
      <c r="AA388" s="375"/>
    </row>
    <row r="389" spans="1:67" ht="27" customHeight="1" x14ac:dyDescent="0.25">
      <c r="A389" s="54" t="s">
        <v>526</v>
      </c>
      <c r="B389" s="54" t="s">
        <v>527</v>
      </c>
      <c r="C389" s="31">
        <v>4301031177</v>
      </c>
      <c r="D389" s="392">
        <v>4607091389753</v>
      </c>
      <c r="E389" s="390"/>
      <c r="F389" s="378">
        <v>0.7</v>
      </c>
      <c r="G389" s="32">
        <v>6</v>
      </c>
      <c r="H389" s="378">
        <v>4.2</v>
      </c>
      <c r="I389" s="378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6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9"/>
      <c r="Q389" s="389"/>
      <c r="R389" s="389"/>
      <c r="S389" s="390"/>
      <c r="T389" s="34"/>
      <c r="U389" s="34"/>
      <c r="V389" s="35" t="s">
        <v>66</v>
      </c>
      <c r="W389" s="379">
        <v>52</v>
      </c>
      <c r="X389" s="380">
        <f t="shared" ref="X389:X401" si="76">IFERROR(IF(W389="",0,CEILING((W389/$H389),1)*$H389),"")</f>
        <v>54.6</v>
      </c>
      <c r="Y389" s="36">
        <f>IFERROR(IF(X389=0,"",ROUNDUP(X389/H389,0)*0.00753),"")</f>
        <v>9.7890000000000005E-2</v>
      </c>
      <c r="Z389" s="56"/>
      <c r="AA389" s="57"/>
      <c r="AE389" s="64"/>
      <c r="BB389" s="281" t="s">
        <v>1</v>
      </c>
      <c r="BL389" s="64">
        <f t="shared" ref="BL389:BL401" si="77">IFERROR(W389*I389/H389,"0")</f>
        <v>54.847619047619041</v>
      </c>
      <c r="BM389" s="64">
        <f t="shared" ref="BM389:BM401" si="78">IFERROR(X389*I389/H389,"0")</f>
        <v>57.589999999999996</v>
      </c>
      <c r="BN389" s="64">
        <f t="shared" ref="BN389:BN401" si="79">IFERROR(1/J389*(W389/H389),"0")</f>
        <v>7.9365079365079347E-2</v>
      </c>
      <c r="BO389" s="64">
        <f t="shared" ref="BO389:BO401" si="80">IFERROR(1/J389*(X389/H389),"0")</f>
        <v>8.3333333333333329E-2</v>
      </c>
    </row>
    <row r="390" spans="1:67" ht="27" hidden="1" customHeight="1" x14ac:dyDescent="0.25">
      <c r="A390" s="54" t="s">
        <v>528</v>
      </c>
      <c r="B390" s="54" t="s">
        <v>529</v>
      </c>
      <c r="C390" s="31">
        <v>4301031174</v>
      </c>
      <c r="D390" s="392">
        <v>4607091389760</v>
      </c>
      <c r="E390" s="390"/>
      <c r="F390" s="378">
        <v>0.7</v>
      </c>
      <c r="G390" s="32">
        <v>6</v>
      </c>
      <c r="H390" s="378">
        <v>4.2</v>
      </c>
      <c r="I390" s="378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9"/>
      <c r="Q390" s="389"/>
      <c r="R390" s="389"/>
      <c r="S390" s="390"/>
      <c r="T390" s="34"/>
      <c r="U390" s="34"/>
      <c r="V390" s="35" t="s">
        <v>66</v>
      </c>
      <c r="W390" s="379">
        <v>0</v>
      </c>
      <c r="X390" s="380">
        <f t="shared" si="76"/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si="77"/>
        <v>0</v>
      </c>
      <c r="BM390" s="64">
        <f t="shared" si="78"/>
        <v>0</v>
      </c>
      <c r="BN390" s="64">
        <f t="shared" si="79"/>
        <v>0</v>
      </c>
      <c r="BO390" s="64">
        <f t="shared" si="80"/>
        <v>0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4301031175</v>
      </c>
      <c r="D391" s="392">
        <v>4607091389746</v>
      </c>
      <c r="E391" s="390"/>
      <c r="F391" s="378">
        <v>0.7</v>
      </c>
      <c r="G391" s="32">
        <v>6</v>
      </c>
      <c r="H391" s="378">
        <v>4.2</v>
      </c>
      <c r="I391" s="378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9"/>
      <c r="Q391" s="389"/>
      <c r="R391" s="389"/>
      <c r="S391" s="390"/>
      <c r="T391" s="34"/>
      <c r="U391" s="34"/>
      <c r="V391" s="35" t="s">
        <v>66</v>
      </c>
      <c r="W391" s="379">
        <v>0</v>
      </c>
      <c r="X391" s="380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37.5" hidden="1" customHeight="1" x14ac:dyDescent="0.25">
      <c r="A392" s="54" t="s">
        <v>532</v>
      </c>
      <c r="B392" s="54" t="s">
        <v>533</v>
      </c>
      <c r="C392" s="31">
        <v>4301031236</v>
      </c>
      <c r="D392" s="392">
        <v>4680115882928</v>
      </c>
      <c r="E392" s="390"/>
      <c r="F392" s="378">
        <v>0.28000000000000003</v>
      </c>
      <c r="G392" s="32">
        <v>6</v>
      </c>
      <c r="H392" s="378">
        <v>1.68</v>
      </c>
      <c r="I392" s="378">
        <v>2.6</v>
      </c>
      <c r="J392" s="32">
        <v>156</v>
      </c>
      <c r="K392" s="32" t="s">
        <v>64</v>
      </c>
      <c r="L392" s="33" t="s">
        <v>65</v>
      </c>
      <c r="M392" s="33"/>
      <c r="N392" s="32">
        <v>35</v>
      </c>
      <c r="O392" s="72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9"/>
      <c r="Q392" s="389"/>
      <c r="R392" s="389"/>
      <c r="S392" s="390"/>
      <c r="T392" s="34"/>
      <c r="U392" s="34"/>
      <c r="V392" s="35" t="s">
        <v>66</v>
      </c>
      <c r="W392" s="379">
        <v>0</v>
      </c>
      <c r="X392" s="380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27" hidden="1" customHeight="1" x14ac:dyDescent="0.25">
      <c r="A393" s="54" t="s">
        <v>534</v>
      </c>
      <c r="B393" s="54" t="s">
        <v>535</v>
      </c>
      <c r="C393" s="31">
        <v>4301031257</v>
      </c>
      <c r="D393" s="392">
        <v>4680115883147</v>
      </c>
      <c r="E393" s="390"/>
      <c r="F393" s="378">
        <v>0.28000000000000003</v>
      </c>
      <c r="G393" s="32">
        <v>6</v>
      </c>
      <c r="H393" s="378">
        <v>1.68</v>
      </c>
      <c r="I393" s="378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9"/>
      <c r="Q393" s="389"/>
      <c r="R393" s="389"/>
      <c r="S393" s="390"/>
      <c r="T393" s="34"/>
      <c r="U393" s="34"/>
      <c r="V393" s="35" t="s">
        <v>66</v>
      </c>
      <c r="W393" s="379">
        <v>0</v>
      </c>
      <c r="X393" s="380">
        <f t="shared" si="76"/>
        <v>0</v>
      </c>
      <c r="Y393" s="36" t="str">
        <f t="shared" ref="Y393:Y401" si="81">IFERROR(IF(X393=0,"",ROUNDUP(X393/H393,0)*0.00502),"")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4301031178</v>
      </c>
      <c r="D394" s="392">
        <v>4607091384338</v>
      </c>
      <c r="E394" s="390"/>
      <c r="F394" s="378">
        <v>0.35</v>
      </c>
      <c r="G394" s="32">
        <v>6</v>
      </c>
      <c r="H394" s="378">
        <v>2.1</v>
      </c>
      <c r="I394" s="378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9"/>
      <c r="Q394" s="389"/>
      <c r="R394" s="389"/>
      <c r="S394" s="390"/>
      <c r="T394" s="34"/>
      <c r="U394" s="34"/>
      <c r="V394" s="35" t="s">
        <v>66</v>
      </c>
      <c r="W394" s="379">
        <v>0</v>
      </c>
      <c r="X394" s="380">
        <f t="shared" si="76"/>
        <v>0</v>
      </c>
      <c r="Y394" s="36" t="str">
        <f t="shared" si="81"/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37.5" hidden="1" customHeight="1" x14ac:dyDescent="0.25">
      <c r="A395" s="54" t="s">
        <v>538</v>
      </c>
      <c r="B395" s="54" t="s">
        <v>539</v>
      </c>
      <c r="C395" s="31">
        <v>4301031254</v>
      </c>
      <c r="D395" s="392">
        <v>4680115883154</v>
      </c>
      <c r="E395" s="390"/>
      <c r="F395" s="378">
        <v>0.28000000000000003</v>
      </c>
      <c r="G395" s="32">
        <v>6</v>
      </c>
      <c r="H395" s="378">
        <v>1.68</v>
      </c>
      <c r="I395" s="378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9"/>
      <c r="Q395" s="389"/>
      <c r="R395" s="389"/>
      <c r="S395" s="390"/>
      <c r="T395" s="34"/>
      <c r="U395" s="34"/>
      <c r="V395" s="35" t="s">
        <v>66</v>
      </c>
      <c r="W395" s="379">
        <v>0</v>
      </c>
      <c r="X395" s="380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4301031171</v>
      </c>
      <c r="D396" s="392">
        <v>4607091389524</v>
      </c>
      <c r="E396" s="390"/>
      <c r="F396" s="378">
        <v>0.35</v>
      </c>
      <c r="G396" s="32">
        <v>6</v>
      </c>
      <c r="H396" s="378">
        <v>2.1</v>
      </c>
      <c r="I396" s="378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9"/>
      <c r="Q396" s="389"/>
      <c r="R396" s="389"/>
      <c r="S396" s="390"/>
      <c r="T396" s="34"/>
      <c r="U396" s="34"/>
      <c r="V396" s="35" t="s">
        <v>66</v>
      </c>
      <c r="W396" s="379">
        <v>7</v>
      </c>
      <c r="X396" s="380">
        <f t="shared" si="76"/>
        <v>8.4</v>
      </c>
      <c r="Y396" s="36">
        <f t="shared" si="81"/>
        <v>2.0080000000000001E-2</v>
      </c>
      <c r="Z396" s="56"/>
      <c r="AA396" s="57"/>
      <c r="AE396" s="64"/>
      <c r="BB396" s="288" t="s">
        <v>1</v>
      </c>
      <c r="BL396" s="64">
        <f t="shared" si="77"/>
        <v>7.4333333333333327</v>
      </c>
      <c r="BM396" s="64">
        <f t="shared" si="78"/>
        <v>8.92</v>
      </c>
      <c r="BN396" s="64">
        <f t="shared" si="79"/>
        <v>1.4245014245014245E-2</v>
      </c>
      <c r="BO396" s="64">
        <f t="shared" si="80"/>
        <v>1.7094017094017096E-2</v>
      </c>
    </row>
    <row r="397" spans="1:67" ht="27" hidden="1" customHeight="1" x14ac:dyDescent="0.25">
      <c r="A397" s="54" t="s">
        <v>542</v>
      </c>
      <c r="B397" s="54" t="s">
        <v>543</v>
      </c>
      <c r="C397" s="31">
        <v>4301031258</v>
      </c>
      <c r="D397" s="392">
        <v>4680115883161</v>
      </c>
      <c r="E397" s="390"/>
      <c r="F397" s="378">
        <v>0.28000000000000003</v>
      </c>
      <c r="G397" s="32">
        <v>6</v>
      </c>
      <c r="H397" s="378">
        <v>1.68</v>
      </c>
      <c r="I397" s="378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9"/>
      <c r="Q397" s="389"/>
      <c r="R397" s="389"/>
      <c r="S397" s="390"/>
      <c r="T397" s="34"/>
      <c r="U397" s="34"/>
      <c r="V397" s="35" t="s">
        <v>66</v>
      </c>
      <c r="W397" s="379">
        <v>0</v>
      </c>
      <c r="X397" s="380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4301031170</v>
      </c>
      <c r="D398" s="392">
        <v>4607091384345</v>
      </c>
      <c r="E398" s="390"/>
      <c r="F398" s="378">
        <v>0.35</v>
      </c>
      <c r="G398" s="32">
        <v>6</v>
      </c>
      <c r="H398" s="378">
        <v>2.1</v>
      </c>
      <c r="I398" s="378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9"/>
      <c r="Q398" s="389"/>
      <c r="R398" s="389"/>
      <c r="S398" s="390"/>
      <c r="T398" s="34"/>
      <c r="U398" s="34"/>
      <c r="V398" s="35" t="s">
        <v>66</v>
      </c>
      <c r="W398" s="379">
        <v>0</v>
      </c>
      <c r="X398" s="380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4301031256</v>
      </c>
      <c r="D399" s="392">
        <v>4680115883178</v>
      </c>
      <c r="E399" s="390"/>
      <c r="F399" s="378">
        <v>0.28000000000000003</v>
      </c>
      <c r="G399" s="32">
        <v>6</v>
      </c>
      <c r="H399" s="378">
        <v>1.68</v>
      </c>
      <c r="I399" s="378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9"/>
      <c r="Q399" s="389"/>
      <c r="R399" s="389"/>
      <c r="S399" s="390"/>
      <c r="T399" s="34"/>
      <c r="U399" s="34"/>
      <c r="V399" s="35" t="s">
        <v>66</v>
      </c>
      <c r="W399" s="379">
        <v>0</v>
      </c>
      <c r="X399" s="380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4301031172</v>
      </c>
      <c r="D400" s="392">
        <v>4607091389531</v>
      </c>
      <c r="E400" s="390"/>
      <c r="F400" s="378">
        <v>0.35</v>
      </c>
      <c r="G400" s="32">
        <v>6</v>
      </c>
      <c r="H400" s="378">
        <v>2.1</v>
      </c>
      <c r="I400" s="378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9"/>
      <c r="Q400" s="389"/>
      <c r="R400" s="389"/>
      <c r="S400" s="390"/>
      <c r="T400" s="34"/>
      <c r="U400" s="34"/>
      <c r="V400" s="35" t="s">
        <v>66</v>
      </c>
      <c r="W400" s="379">
        <v>10</v>
      </c>
      <c r="X400" s="380">
        <f t="shared" si="76"/>
        <v>10.5</v>
      </c>
      <c r="Y400" s="36">
        <f t="shared" si="81"/>
        <v>2.5100000000000001E-2</v>
      </c>
      <c r="Z400" s="56"/>
      <c r="AA400" s="57"/>
      <c r="AE400" s="64"/>
      <c r="BB400" s="292" t="s">
        <v>1</v>
      </c>
      <c r="BL400" s="64">
        <f t="shared" si="77"/>
        <v>10.619047619047619</v>
      </c>
      <c r="BM400" s="64">
        <f t="shared" si="78"/>
        <v>11.149999999999999</v>
      </c>
      <c r="BN400" s="64">
        <f t="shared" si="79"/>
        <v>2.0350020350020353E-2</v>
      </c>
      <c r="BO400" s="64">
        <f t="shared" si="80"/>
        <v>2.1367521367521368E-2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4301031255</v>
      </c>
      <c r="D401" s="392">
        <v>4680115883185</v>
      </c>
      <c r="E401" s="390"/>
      <c r="F401" s="378">
        <v>0.28000000000000003</v>
      </c>
      <c r="G401" s="32">
        <v>6</v>
      </c>
      <c r="H401" s="378">
        <v>1.68</v>
      </c>
      <c r="I401" s="378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9"/>
      <c r="Q401" s="389"/>
      <c r="R401" s="389"/>
      <c r="S401" s="390"/>
      <c r="T401" s="34"/>
      <c r="U401" s="34"/>
      <c r="V401" s="35" t="s">
        <v>66</v>
      </c>
      <c r="W401" s="379">
        <v>0</v>
      </c>
      <c r="X401" s="380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x14ac:dyDescent="0.2">
      <c r="A402" s="402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403"/>
      <c r="O402" s="393" t="s">
        <v>70</v>
      </c>
      <c r="P402" s="394"/>
      <c r="Q402" s="394"/>
      <c r="R402" s="394"/>
      <c r="S402" s="394"/>
      <c r="T402" s="394"/>
      <c r="U402" s="395"/>
      <c r="V402" s="37" t="s">
        <v>71</v>
      </c>
      <c r="W402" s="381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20.476190476190474</v>
      </c>
      <c r="X402" s="381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22</v>
      </c>
      <c r="Y402" s="381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0.14307</v>
      </c>
      <c r="Z402" s="382"/>
      <c r="AA402" s="382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403"/>
      <c r="O403" s="393" t="s">
        <v>70</v>
      </c>
      <c r="P403" s="394"/>
      <c r="Q403" s="394"/>
      <c r="R403" s="394"/>
      <c r="S403" s="394"/>
      <c r="T403" s="394"/>
      <c r="U403" s="395"/>
      <c r="V403" s="37" t="s">
        <v>66</v>
      </c>
      <c r="W403" s="381">
        <f>IFERROR(SUM(W389:W401),"0")</f>
        <v>69</v>
      </c>
      <c r="X403" s="381">
        <f>IFERROR(SUM(X389:X401),"0")</f>
        <v>73.5</v>
      </c>
      <c r="Y403" s="37"/>
      <c r="Z403" s="382"/>
      <c r="AA403" s="382"/>
    </row>
    <row r="404" spans="1:67" ht="14.25" hidden="1" customHeight="1" x14ac:dyDescent="0.25">
      <c r="A404" s="387" t="s">
        <v>72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75"/>
      <c r="AA404" s="375"/>
    </row>
    <row r="405" spans="1:67" ht="27" hidden="1" customHeight="1" x14ac:dyDescent="0.25">
      <c r="A405" s="54" t="s">
        <v>552</v>
      </c>
      <c r="B405" s="54" t="s">
        <v>553</v>
      </c>
      <c r="C405" s="31">
        <v>4301051258</v>
      </c>
      <c r="D405" s="392">
        <v>4607091389685</v>
      </c>
      <c r="E405" s="390"/>
      <c r="F405" s="378">
        <v>1.3</v>
      </c>
      <c r="G405" s="32">
        <v>6</v>
      </c>
      <c r="H405" s="378">
        <v>7.8</v>
      </c>
      <c r="I405" s="378">
        <v>8.3460000000000001</v>
      </c>
      <c r="J405" s="32">
        <v>56</v>
      </c>
      <c r="K405" s="32" t="s">
        <v>103</v>
      </c>
      <c r="L405" s="33" t="s">
        <v>123</v>
      </c>
      <c r="M405" s="33"/>
      <c r="N405" s="32">
        <v>45</v>
      </c>
      <c r="O405" s="72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9"/>
      <c r="Q405" s="389"/>
      <c r="R405" s="389"/>
      <c r="S405" s="390"/>
      <c r="T405" s="34"/>
      <c r="U405" s="34"/>
      <c r="V405" s="35" t="s">
        <v>66</v>
      </c>
      <c r="W405" s="379">
        <v>0</v>
      </c>
      <c r="X405" s="380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4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554</v>
      </c>
      <c r="B406" s="54" t="s">
        <v>555</v>
      </c>
      <c r="C406" s="31">
        <v>4301051431</v>
      </c>
      <c r="D406" s="392">
        <v>4607091389654</v>
      </c>
      <c r="E406" s="390"/>
      <c r="F406" s="378">
        <v>0.33</v>
      </c>
      <c r="G406" s="32">
        <v>6</v>
      </c>
      <c r="H406" s="378">
        <v>1.98</v>
      </c>
      <c r="I406" s="378">
        <v>2.258</v>
      </c>
      <c r="J406" s="32">
        <v>156</v>
      </c>
      <c r="K406" s="32" t="s">
        <v>64</v>
      </c>
      <c r="L406" s="33" t="s">
        <v>123</v>
      </c>
      <c r="M406" s="33"/>
      <c r="N406" s="32">
        <v>45</v>
      </c>
      <c r="O406" s="5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9"/>
      <c r="Q406" s="389"/>
      <c r="R406" s="389"/>
      <c r="S406" s="390"/>
      <c r="T406" s="34"/>
      <c r="U406" s="34"/>
      <c r="V406" s="35" t="s">
        <v>66</v>
      </c>
      <c r="W406" s="379">
        <v>0</v>
      </c>
      <c r="X406" s="380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4301051284</v>
      </c>
      <c r="D407" s="392">
        <v>4607091384352</v>
      </c>
      <c r="E407" s="390"/>
      <c r="F407" s="378">
        <v>0.6</v>
      </c>
      <c r="G407" s="32">
        <v>4</v>
      </c>
      <c r="H407" s="378">
        <v>2.4</v>
      </c>
      <c r="I407" s="378">
        <v>2.6459999999999999</v>
      </c>
      <c r="J407" s="32">
        <v>120</v>
      </c>
      <c r="K407" s="32" t="s">
        <v>64</v>
      </c>
      <c r="L407" s="33" t="s">
        <v>123</v>
      </c>
      <c r="M407" s="33"/>
      <c r="N407" s="32">
        <v>45</v>
      </c>
      <c r="O407" s="7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9"/>
      <c r="Q407" s="389"/>
      <c r="R407" s="389"/>
      <c r="S407" s="390"/>
      <c r="T407" s="34"/>
      <c r="U407" s="34"/>
      <c r="V407" s="35" t="s">
        <v>66</v>
      </c>
      <c r="W407" s="379">
        <v>0</v>
      </c>
      <c r="X407" s="380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402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403"/>
      <c r="O408" s="393" t="s">
        <v>70</v>
      </c>
      <c r="P408" s="394"/>
      <c r="Q408" s="394"/>
      <c r="R408" s="394"/>
      <c r="S408" s="394"/>
      <c r="T408" s="394"/>
      <c r="U408" s="395"/>
      <c r="V408" s="37" t="s">
        <v>71</v>
      </c>
      <c r="W408" s="381">
        <f>IFERROR(W405/H405,"0")+IFERROR(W406/H406,"0")+IFERROR(W407/H407,"0")</f>
        <v>0</v>
      </c>
      <c r="X408" s="381">
        <f>IFERROR(X405/H405,"0")+IFERROR(X406/H406,"0")+IFERROR(X407/H407,"0")</f>
        <v>0</v>
      </c>
      <c r="Y408" s="381">
        <f>IFERROR(IF(Y405="",0,Y405),"0")+IFERROR(IF(Y406="",0,Y406),"0")+IFERROR(IF(Y407="",0,Y407),"0")</f>
        <v>0</v>
      </c>
      <c r="Z408" s="382"/>
      <c r="AA408" s="382"/>
    </row>
    <row r="409" spans="1:67" hidden="1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403"/>
      <c r="O409" s="393" t="s">
        <v>70</v>
      </c>
      <c r="P409" s="394"/>
      <c r="Q409" s="394"/>
      <c r="R409" s="394"/>
      <c r="S409" s="394"/>
      <c r="T409" s="394"/>
      <c r="U409" s="395"/>
      <c r="V409" s="37" t="s">
        <v>66</v>
      </c>
      <c r="W409" s="381">
        <f>IFERROR(SUM(W405:W407),"0")</f>
        <v>0</v>
      </c>
      <c r="X409" s="381">
        <f>IFERROR(SUM(X405:X407),"0")</f>
        <v>0</v>
      </c>
      <c r="Y409" s="37"/>
      <c r="Z409" s="382"/>
      <c r="AA409" s="382"/>
    </row>
    <row r="410" spans="1:67" ht="14.25" hidden="1" customHeight="1" x14ac:dyDescent="0.25">
      <c r="A410" s="387" t="s">
        <v>204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75"/>
      <c r="AA410" s="375"/>
    </row>
    <row r="411" spans="1:67" ht="27" hidden="1" customHeight="1" x14ac:dyDescent="0.25">
      <c r="A411" s="54" t="s">
        <v>558</v>
      </c>
      <c r="B411" s="54" t="s">
        <v>559</v>
      </c>
      <c r="C411" s="31">
        <v>4301060352</v>
      </c>
      <c r="D411" s="392">
        <v>4680115881648</v>
      </c>
      <c r="E411" s="390"/>
      <c r="F411" s="378">
        <v>1</v>
      </c>
      <c r="G411" s="32">
        <v>4</v>
      </c>
      <c r="H411" s="378">
        <v>4</v>
      </c>
      <c r="I411" s="378">
        <v>4.4039999999999999</v>
      </c>
      <c r="J411" s="32">
        <v>104</v>
      </c>
      <c r="K411" s="32" t="s">
        <v>103</v>
      </c>
      <c r="L411" s="33" t="s">
        <v>65</v>
      </c>
      <c r="M411" s="33"/>
      <c r="N411" s="32">
        <v>35</v>
      </c>
      <c r="O411" s="5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9"/>
      <c r="Q411" s="389"/>
      <c r="R411" s="389"/>
      <c r="S411" s="390"/>
      <c r="T411" s="34"/>
      <c r="U411" s="34"/>
      <c r="V411" s="35" t="s">
        <v>66</v>
      </c>
      <c r="W411" s="379">
        <v>0</v>
      </c>
      <c r="X411" s="380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7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402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403"/>
      <c r="O412" s="393" t="s">
        <v>70</v>
      </c>
      <c r="P412" s="394"/>
      <c r="Q412" s="394"/>
      <c r="R412" s="394"/>
      <c r="S412" s="394"/>
      <c r="T412" s="394"/>
      <c r="U412" s="395"/>
      <c r="V412" s="37" t="s">
        <v>71</v>
      </c>
      <c r="W412" s="381">
        <f>IFERROR(W411/H411,"0")</f>
        <v>0</v>
      </c>
      <c r="X412" s="381">
        <f>IFERROR(X411/H411,"0")</f>
        <v>0</v>
      </c>
      <c r="Y412" s="381">
        <f>IFERROR(IF(Y411="",0,Y411),"0")</f>
        <v>0</v>
      </c>
      <c r="Z412" s="382"/>
      <c r="AA412" s="382"/>
    </row>
    <row r="413" spans="1:67" hidden="1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403"/>
      <c r="O413" s="393" t="s">
        <v>70</v>
      </c>
      <c r="P413" s="394"/>
      <c r="Q413" s="394"/>
      <c r="R413" s="394"/>
      <c r="S413" s="394"/>
      <c r="T413" s="394"/>
      <c r="U413" s="395"/>
      <c r="V413" s="37" t="s">
        <v>66</v>
      </c>
      <c r="W413" s="381">
        <f>IFERROR(SUM(W411:W411),"0")</f>
        <v>0</v>
      </c>
      <c r="X413" s="381">
        <f>IFERROR(SUM(X411:X411),"0")</f>
        <v>0</v>
      </c>
      <c r="Y413" s="37"/>
      <c r="Z413" s="382"/>
      <c r="AA413" s="382"/>
    </row>
    <row r="414" spans="1:67" ht="14.25" hidden="1" customHeight="1" x14ac:dyDescent="0.25">
      <c r="A414" s="387" t="s">
        <v>86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75"/>
      <c r="AA414" s="375"/>
    </row>
    <row r="415" spans="1:67" ht="27" customHeight="1" x14ac:dyDescent="0.25">
      <c r="A415" s="54" t="s">
        <v>560</v>
      </c>
      <c r="B415" s="54" t="s">
        <v>561</v>
      </c>
      <c r="C415" s="31">
        <v>4301032045</v>
      </c>
      <c r="D415" s="392">
        <v>4680115884335</v>
      </c>
      <c r="E415" s="390"/>
      <c r="F415" s="378">
        <v>0.06</v>
      </c>
      <c r="G415" s="32">
        <v>20</v>
      </c>
      <c r="H415" s="378">
        <v>1.2</v>
      </c>
      <c r="I415" s="378">
        <v>1.8</v>
      </c>
      <c r="J415" s="32">
        <v>200</v>
      </c>
      <c r="K415" s="32" t="s">
        <v>562</v>
      </c>
      <c r="L415" s="33" t="s">
        <v>563</v>
      </c>
      <c r="M415" s="33"/>
      <c r="N415" s="32">
        <v>60</v>
      </c>
      <c r="O415" s="76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9"/>
      <c r="Q415" s="389"/>
      <c r="R415" s="389"/>
      <c r="S415" s="390"/>
      <c r="T415" s="34"/>
      <c r="U415" s="34"/>
      <c r="V415" s="35" t="s">
        <v>66</v>
      </c>
      <c r="W415" s="379">
        <v>4</v>
      </c>
      <c r="X415" s="380">
        <f>IFERROR(IF(W415="",0,CEILING((W415/$H415),1)*$H415),"")</f>
        <v>4.8</v>
      </c>
      <c r="Y415" s="36">
        <f>IFERROR(IF(X415=0,"",ROUNDUP(X415/H415,0)*0.00627),"")</f>
        <v>2.5080000000000002E-2</v>
      </c>
      <c r="Z415" s="56"/>
      <c r="AA415" s="57"/>
      <c r="AE415" s="64"/>
      <c r="BB415" s="298" t="s">
        <v>1</v>
      </c>
      <c r="BL415" s="64">
        <f>IFERROR(W415*I415/H415,"0")</f>
        <v>6</v>
      </c>
      <c r="BM415" s="64">
        <f>IFERROR(X415*I415/H415,"0")</f>
        <v>7.2000000000000011</v>
      </c>
      <c r="BN415" s="64">
        <f>IFERROR(1/J415*(W415/H415),"0")</f>
        <v>1.6666666666666666E-2</v>
      </c>
      <c r="BO415" s="64">
        <f>IFERROR(1/J415*(X415/H415),"0")</f>
        <v>0.02</v>
      </c>
    </row>
    <row r="416" spans="1:67" ht="27" hidden="1" customHeight="1" x14ac:dyDescent="0.25">
      <c r="A416" s="54" t="s">
        <v>564</v>
      </c>
      <c r="B416" s="54" t="s">
        <v>565</v>
      </c>
      <c r="C416" s="31">
        <v>4301032047</v>
      </c>
      <c r="D416" s="392">
        <v>4680115884342</v>
      </c>
      <c r="E416" s="390"/>
      <c r="F416" s="378">
        <v>0.06</v>
      </c>
      <c r="G416" s="32">
        <v>20</v>
      </c>
      <c r="H416" s="378">
        <v>1.2</v>
      </c>
      <c r="I416" s="378">
        <v>1.8</v>
      </c>
      <c r="J416" s="32">
        <v>200</v>
      </c>
      <c r="K416" s="32" t="s">
        <v>562</v>
      </c>
      <c r="L416" s="33" t="s">
        <v>563</v>
      </c>
      <c r="M416" s="33"/>
      <c r="N416" s="32">
        <v>60</v>
      </c>
      <c r="O416" s="5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9"/>
      <c r="Q416" s="389"/>
      <c r="R416" s="389"/>
      <c r="S416" s="390"/>
      <c r="T416" s="34"/>
      <c r="U416" s="34"/>
      <c r="V416" s="35" t="s">
        <v>66</v>
      </c>
      <c r="W416" s="379">
        <v>0</v>
      </c>
      <c r="X416" s="380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4301170011</v>
      </c>
      <c r="D417" s="392">
        <v>4680115884113</v>
      </c>
      <c r="E417" s="390"/>
      <c r="F417" s="378">
        <v>0.11</v>
      </c>
      <c r="G417" s="32">
        <v>12</v>
      </c>
      <c r="H417" s="378">
        <v>1.32</v>
      </c>
      <c r="I417" s="378">
        <v>1.88</v>
      </c>
      <c r="J417" s="32">
        <v>200</v>
      </c>
      <c r="K417" s="32" t="s">
        <v>562</v>
      </c>
      <c r="L417" s="33" t="s">
        <v>563</v>
      </c>
      <c r="M417" s="33"/>
      <c r="N417" s="32">
        <v>150</v>
      </c>
      <c r="O417" s="70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9"/>
      <c r="Q417" s="389"/>
      <c r="R417" s="389"/>
      <c r="S417" s="390"/>
      <c r="T417" s="34"/>
      <c r="U417" s="34"/>
      <c r="V417" s="35" t="s">
        <v>66</v>
      </c>
      <c r="W417" s="379">
        <v>0</v>
      </c>
      <c r="X417" s="380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02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403"/>
      <c r="O418" s="393" t="s">
        <v>70</v>
      </c>
      <c r="P418" s="394"/>
      <c r="Q418" s="394"/>
      <c r="R418" s="394"/>
      <c r="S418" s="394"/>
      <c r="T418" s="394"/>
      <c r="U418" s="395"/>
      <c r="V418" s="37" t="s">
        <v>71</v>
      </c>
      <c r="W418" s="381">
        <f>IFERROR(W415/H415,"0")+IFERROR(W416/H416,"0")+IFERROR(W417/H417,"0")</f>
        <v>3.3333333333333335</v>
      </c>
      <c r="X418" s="381">
        <f>IFERROR(X415/H415,"0")+IFERROR(X416/H416,"0")+IFERROR(X417/H417,"0")</f>
        <v>4</v>
      </c>
      <c r="Y418" s="381">
        <f>IFERROR(IF(Y415="",0,Y415),"0")+IFERROR(IF(Y416="",0,Y416),"0")+IFERROR(IF(Y417="",0,Y417),"0")</f>
        <v>2.5080000000000002E-2</v>
      </c>
      <c r="Z418" s="382"/>
      <c r="AA418" s="382"/>
    </row>
    <row r="419" spans="1:67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403"/>
      <c r="O419" s="393" t="s">
        <v>70</v>
      </c>
      <c r="P419" s="394"/>
      <c r="Q419" s="394"/>
      <c r="R419" s="394"/>
      <c r="S419" s="394"/>
      <c r="T419" s="394"/>
      <c r="U419" s="395"/>
      <c r="V419" s="37" t="s">
        <v>66</v>
      </c>
      <c r="W419" s="381">
        <f>IFERROR(SUM(W415:W417),"0")</f>
        <v>4</v>
      </c>
      <c r="X419" s="381">
        <f>IFERROR(SUM(X415:X417),"0")</f>
        <v>4.8</v>
      </c>
      <c r="Y419" s="37"/>
      <c r="Z419" s="382"/>
      <c r="AA419" s="382"/>
    </row>
    <row r="420" spans="1:67" ht="16.5" hidden="1" customHeight="1" x14ac:dyDescent="0.25">
      <c r="A420" s="385" t="s">
        <v>568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74"/>
      <c r="AA420" s="374"/>
    </row>
    <row r="421" spans="1:67" ht="14.25" hidden="1" customHeight="1" x14ac:dyDescent="0.25">
      <c r="A421" s="387" t="s">
        <v>100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75"/>
      <c r="AA421" s="375"/>
    </row>
    <row r="422" spans="1:67" ht="27" hidden="1" customHeight="1" x14ac:dyDescent="0.25">
      <c r="A422" s="54" t="s">
        <v>569</v>
      </c>
      <c r="B422" s="54" t="s">
        <v>570</v>
      </c>
      <c r="C422" s="31">
        <v>4301020214</v>
      </c>
      <c r="D422" s="392">
        <v>4607091389388</v>
      </c>
      <c r="E422" s="390"/>
      <c r="F422" s="378">
        <v>1.3</v>
      </c>
      <c r="G422" s="32">
        <v>4</v>
      </c>
      <c r="H422" s="378">
        <v>5.2</v>
      </c>
      <c r="I422" s="378">
        <v>5.6079999999999997</v>
      </c>
      <c r="J422" s="32">
        <v>104</v>
      </c>
      <c r="K422" s="32" t="s">
        <v>103</v>
      </c>
      <c r="L422" s="33" t="s">
        <v>104</v>
      </c>
      <c r="M422" s="33"/>
      <c r="N422" s="32">
        <v>35</v>
      </c>
      <c r="O422" s="6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9"/>
      <c r="Q422" s="389"/>
      <c r="R422" s="389"/>
      <c r="S422" s="390"/>
      <c r="T422" s="34"/>
      <c r="U422" s="34"/>
      <c r="V422" s="35" t="s">
        <v>66</v>
      </c>
      <c r="W422" s="379">
        <v>0</v>
      </c>
      <c r="X422" s="380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1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571</v>
      </c>
      <c r="B423" s="54" t="s">
        <v>572</v>
      </c>
      <c r="C423" s="31">
        <v>4301020185</v>
      </c>
      <c r="D423" s="392">
        <v>4607091389364</v>
      </c>
      <c r="E423" s="390"/>
      <c r="F423" s="378">
        <v>0.42</v>
      </c>
      <c r="G423" s="32">
        <v>6</v>
      </c>
      <c r="H423" s="378">
        <v>2.52</v>
      </c>
      <c r="I423" s="378">
        <v>2.75</v>
      </c>
      <c r="J423" s="32">
        <v>156</v>
      </c>
      <c r="K423" s="32" t="s">
        <v>64</v>
      </c>
      <c r="L423" s="33" t="s">
        <v>123</v>
      </c>
      <c r="M423" s="33"/>
      <c r="N423" s="32">
        <v>35</v>
      </c>
      <c r="O423" s="6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9"/>
      <c r="Q423" s="389"/>
      <c r="R423" s="389"/>
      <c r="S423" s="390"/>
      <c r="T423" s="34"/>
      <c r="U423" s="34"/>
      <c r="V423" s="35" t="s">
        <v>66</v>
      </c>
      <c r="W423" s="379">
        <v>0</v>
      </c>
      <c r="X423" s="380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02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403"/>
      <c r="O424" s="393" t="s">
        <v>70</v>
      </c>
      <c r="P424" s="394"/>
      <c r="Q424" s="394"/>
      <c r="R424" s="394"/>
      <c r="S424" s="394"/>
      <c r="T424" s="394"/>
      <c r="U424" s="395"/>
      <c r="V424" s="37" t="s">
        <v>71</v>
      </c>
      <c r="W424" s="381">
        <f>IFERROR(W422/H422,"0")+IFERROR(W423/H423,"0")</f>
        <v>0</v>
      </c>
      <c r="X424" s="381">
        <f>IFERROR(X422/H422,"0")+IFERROR(X423/H423,"0")</f>
        <v>0</v>
      </c>
      <c r="Y424" s="381">
        <f>IFERROR(IF(Y422="",0,Y422),"0")+IFERROR(IF(Y423="",0,Y423),"0")</f>
        <v>0</v>
      </c>
      <c r="Z424" s="382"/>
      <c r="AA424" s="382"/>
    </row>
    <row r="425" spans="1:67" hidden="1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403"/>
      <c r="O425" s="393" t="s">
        <v>70</v>
      </c>
      <c r="P425" s="394"/>
      <c r="Q425" s="394"/>
      <c r="R425" s="394"/>
      <c r="S425" s="394"/>
      <c r="T425" s="394"/>
      <c r="U425" s="395"/>
      <c r="V425" s="37" t="s">
        <v>66</v>
      </c>
      <c r="W425" s="381">
        <f>IFERROR(SUM(W422:W423),"0")</f>
        <v>0</v>
      </c>
      <c r="X425" s="381">
        <f>IFERROR(SUM(X422:X423),"0")</f>
        <v>0</v>
      </c>
      <c r="Y425" s="37"/>
      <c r="Z425" s="382"/>
      <c r="AA425" s="382"/>
    </row>
    <row r="426" spans="1:67" ht="14.25" hidden="1" customHeight="1" x14ac:dyDescent="0.25">
      <c r="A426" s="387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75"/>
      <c r="AA426" s="375"/>
    </row>
    <row r="427" spans="1:67" ht="27" customHeight="1" x14ac:dyDescent="0.25">
      <c r="A427" s="54" t="s">
        <v>573</v>
      </c>
      <c r="B427" s="54" t="s">
        <v>574</v>
      </c>
      <c r="C427" s="31">
        <v>4301031212</v>
      </c>
      <c r="D427" s="392">
        <v>4607091389739</v>
      </c>
      <c r="E427" s="390"/>
      <c r="F427" s="378">
        <v>0.7</v>
      </c>
      <c r="G427" s="32">
        <v>6</v>
      </c>
      <c r="H427" s="378">
        <v>4.2</v>
      </c>
      <c r="I427" s="378">
        <v>4.43</v>
      </c>
      <c r="J427" s="32">
        <v>156</v>
      </c>
      <c r="K427" s="32" t="s">
        <v>64</v>
      </c>
      <c r="L427" s="33" t="s">
        <v>104</v>
      </c>
      <c r="M427" s="33"/>
      <c r="N427" s="32">
        <v>45</v>
      </c>
      <c r="O427" s="4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9"/>
      <c r="Q427" s="389"/>
      <c r="R427" s="389"/>
      <c r="S427" s="390"/>
      <c r="T427" s="34"/>
      <c r="U427" s="34"/>
      <c r="V427" s="35" t="s">
        <v>66</v>
      </c>
      <c r="W427" s="379">
        <v>20</v>
      </c>
      <c r="X427" s="380">
        <f t="shared" ref="X427:X433" si="82">IFERROR(IF(W427="",0,CEILING((W427/$H427),1)*$H427),"")</f>
        <v>21</v>
      </c>
      <c r="Y427" s="36">
        <f>IFERROR(IF(X427=0,"",ROUNDUP(X427/H427,0)*0.00753),"")</f>
        <v>3.7650000000000003E-2</v>
      </c>
      <c r="Z427" s="56"/>
      <c r="AA427" s="57"/>
      <c r="AE427" s="64"/>
      <c r="BB427" s="303" t="s">
        <v>1</v>
      </c>
      <c r="BL427" s="64">
        <f t="shared" ref="BL427:BL433" si="83">IFERROR(W427*I427/H427,"0")</f>
        <v>21.095238095238091</v>
      </c>
      <c r="BM427" s="64">
        <f t="shared" ref="BM427:BM433" si="84">IFERROR(X427*I427/H427,"0")</f>
        <v>22.15</v>
      </c>
      <c r="BN427" s="64">
        <f t="shared" ref="BN427:BN433" si="85">IFERROR(1/J427*(W427/H427),"0")</f>
        <v>3.0525030525030524E-2</v>
      </c>
      <c r="BO427" s="64">
        <f t="shared" ref="BO427:BO433" si="86">IFERROR(1/J427*(X427/H427),"0")</f>
        <v>3.2051282051282048E-2</v>
      </c>
    </row>
    <row r="428" spans="1:67" ht="27" hidden="1" customHeight="1" x14ac:dyDescent="0.25">
      <c r="A428" s="54" t="s">
        <v>575</v>
      </c>
      <c r="B428" s="54" t="s">
        <v>576</v>
      </c>
      <c r="C428" s="31">
        <v>4301031247</v>
      </c>
      <c r="D428" s="392">
        <v>4680115883048</v>
      </c>
      <c r="E428" s="390"/>
      <c r="F428" s="378">
        <v>1</v>
      </c>
      <c r="G428" s="32">
        <v>4</v>
      </c>
      <c r="H428" s="378">
        <v>4</v>
      </c>
      <c r="I428" s="378">
        <v>4.21</v>
      </c>
      <c r="J428" s="32">
        <v>120</v>
      </c>
      <c r="K428" s="32" t="s">
        <v>64</v>
      </c>
      <c r="L428" s="33" t="s">
        <v>65</v>
      </c>
      <c r="M428" s="33"/>
      <c r="N428" s="32">
        <v>40</v>
      </c>
      <c r="O428" s="53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9"/>
      <c r="Q428" s="389"/>
      <c r="R428" s="389"/>
      <c r="S428" s="390"/>
      <c r="T428" s="34"/>
      <c r="U428" s="34"/>
      <c r="V428" s="35" t="s">
        <v>66</v>
      </c>
      <c r="W428" s="379">
        <v>0</v>
      </c>
      <c r="X428" s="380">
        <f t="shared" si="82"/>
        <v>0</v>
      </c>
      <c r="Y428" s="36" t="str">
        <f>IFERROR(IF(X428=0,"",ROUNDUP(X428/H428,0)*0.00937),"")</f>
        <v/>
      </c>
      <c r="Z428" s="56"/>
      <c r="AA428" s="57"/>
      <c r="AE428" s="64"/>
      <c r="BB428" s="304" t="s">
        <v>1</v>
      </c>
      <c r="BL428" s="64">
        <f t="shared" si="83"/>
        <v>0</v>
      </c>
      <c r="BM428" s="64">
        <f t="shared" si="84"/>
        <v>0</v>
      </c>
      <c r="BN428" s="64">
        <f t="shared" si="85"/>
        <v>0</v>
      </c>
      <c r="BO428" s="64">
        <f t="shared" si="86"/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4301031176</v>
      </c>
      <c r="D429" s="392">
        <v>4607091389425</v>
      </c>
      <c r="E429" s="390"/>
      <c r="F429" s="378">
        <v>0.35</v>
      </c>
      <c r="G429" s="32">
        <v>6</v>
      </c>
      <c r="H429" s="378">
        <v>2.1</v>
      </c>
      <c r="I429" s="378">
        <v>2.23</v>
      </c>
      <c r="J429" s="32">
        <v>234</v>
      </c>
      <c r="K429" s="32" t="s">
        <v>69</v>
      </c>
      <c r="L429" s="33" t="s">
        <v>65</v>
      </c>
      <c r="M429" s="33"/>
      <c r="N429" s="32">
        <v>45</v>
      </c>
      <c r="O429" s="5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9"/>
      <c r="Q429" s="389"/>
      <c r="R429" s="389"/>
      <c r="S429" s="390"/>
      <c r="T429" s="34"/>
      <c r="U429" s="34"/>
      <c r="V429" s="35" t="s">
        <v>66</v>
      </c>
      <c r="W429" s="379">
        <v>0</v>
      </c>
      <c r="X429" s="380">
        <f t="shared" si="82"/>
        <v>0</v>
      </c>
      <c r="Y429" s="36" t="str">
        <f>IFERROR(IF(X429=0,"",ROUNDUP(X429/H429,0)*0.00502),"")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4301031215</v>
      </c>
      <c r="D430" s="392">
        <v>4680115882911</v>
      </c>
      <c r="E430" s="390"/>
      <c r="F430" s="378">
        <v>0.4</v>
      </c>
      <c r="G430" s="32">
        <v>6</v>
      </c>
      <c r="H430" s="378">
        <v>2.4</v>
      </c>
      <c r="I430" s="378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1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9"/>
      <c r="Q430" s="389"/>
      <c r="R430" s="389"/>
      <c r="S430" s="390"/>
      <c r="T430" s="34"/>
      <c r="U430" s="34"/>
      <c r="V430" s="35" t="s">
        <v>66</v>
      </c>
      <c r="W430" s="379">
        <v>0</v>
      </c>
      <c r="X430" s="380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4301031167</v>
      </c>
      <c r="D431" s="392">
        <v>4680115880771</v>
      </c>
      <c r="E431" s="390"/>
      <c r="F431" s="378">
        <v>0.28000000000000003</v>
      </c>
      <c r="G431" s="32">
        <v>6</v>
      </c>
      <c r="H431" s="378">
        <v>1.68</v>
      </c>
      <c r="I431" s="378">
        <v>1.81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3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9"/>
      <c r="Q431" s="389"/>
      <c r="R431" s="389"/>
      <c r="S431" s="390"/>
      <c r="T431" s="34"/>
      <c r="U431" s="34"/>
      <c r="V431" s="35" t="s">
        <v>66</v>
      </c>
      <c r="W431" s="379">
        <v>0</v>
      </c>
      <c r="X431" s="380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4301031173</v>
      </c>
      <c r="D432" s="392">
        <v>4607091389500</v>
      </c>
      <c r="E432" s="390"/>
      <c r="F432" s="378">
        <v>0.35</v>
      </c>
      <c r="G432" s="32">
        <v>6</v>
      </c>
      <c r="H432" s="378">
        <v>2.1</v>
      </c>
      <c r="I432" s="378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9"/>
      <c r="Q432" s="389"/>
      <c r="R432" s="389"/>
      <c r="S432" s="390"/>
      <c r="T432" s="34"/>
      <c r="U432" s="34"/>
      <c r="V432" s="35" t="s">
        <v>66</v>
      </c>
      <c r="W432" s="379">
        <v>0</v>
      </c>
      <c r="X432" s="380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4301031103</v>
      </c>
      <c r="D433" s="392">
        <v>4680115881983</v>
      </c>
      <c r="E433" s="390"/>
      <c r="F433" s="378">
        <v>0.28000000000000003</v>
      </c>
      <c r="G433" s="32">
        <v>4</v>
      </c>
      <c r="H433" s="378">
        <v>1.1200000000000001</v>
      </c>
      <c r="I433" s="378">
        <v>1.252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5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9"/>
      <c r="Q433" s="389"/>
      <c r="R433" s="389"/>
      <c r="S433" s="390"/>
      <c r="T433" s="34"/>
      <c r="U433" s="34"/>
      <c r="V433" s="35" t="s">
        <v>66</v>
      </c>
      <c r="W433" s="379">
        <v>0</v>
      </c>
      <c r="X433" s="380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x14ac:dyDescent="0.2">
      <c r="A434" s="402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403"/>
      <c r="O434" s="393" t="s">
        <v>70</v>
      </c>
      <c r="P434" s="394"/>
      <c r="Q434" s="394"/>
      <c r="R434" s="394"/>
      <c r="S434" s="394"/>
      <c r="T434" s="394"/>
      <c r="U434" s="395"/>
      <c r="V434" s="37" t="s">
        <v>71</v>
      </c>
      <c r="W434" s="381">
        <f>IFERROR(W427/H427,"0")+IFERROR(W428/H428,"0")+IFERROR(W429/H429,"0")+IFERROR(W430/H430,"0")+IFERROR(W431/H431,"0")+IFERROR(W432/H432,"0")+IFERROR(W433/H433,"0")</f>
        <v>4.7619047619047619</v>
      </c>
      <c r="X434" s="381">
        <f>IFERROR(X427/H427,"0")+IFERROR(X428/H428,"0")+IFERROR(X429/H429,"0")+IFERROR(X430/H430,"0")+IFERROR(X431/H431,"0")+IFERROR(X432/H432,"0")+IFERROR(X433/H433,"0")</f>
        <v>5</v>
      </c>
      <c r="Y434" s="381">
        <f>IFERROR(IF(Y427="",0,Y427),"0")+IFERROR(IF(Y428="",0,Y428),"0")+IFERROR(IF(Y429="",0,Y429),"0")+IFERROR(IF(Y430="",0,Y430),"0")+IFERROR(IF(Y431="",0,Y431),"0")+IFERROR(IF(Y432="",0,Y432),"0")+IFERROR(IF(Y433="",0,Y433),"0")</f>
        <v>3.7650000000000003E-2</v>
      </c>
      <c r="Z434" s="382"/>
      <c r="AA434" s="382"/>
    </row>
    <row r="435" spans="1:67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403"/>
      <c r="O435" s="393" t="s">
        <v>70</v>
      </c>
      <c r="P435" s="394"/>
      <c r="Q435" s="394"/>
      <c r="R435" s="394"/>
      <c r="S435" s="394"/>
      <c r="T435" s="394"/>
      <c r="U435" s="395"/>
      <c r="V435" s="37" t="s">
        <v>66</v>
      </c>
      <c r="W435" s="381">
        <f>IFERROR(SUM(W427:W433),"0")</f>
        <v>20</v>
      </c>
      <c r="X435" s="381">
        <f>IFERROR(SUM(X427:X433),"0")</f>
        <v>21</v>
      </c>
      <c r="Y435" s="37"/>
      <c r="Z435" s="382"/>
      <c r="AA435" s="382"/>
    </row>
    <row r="436" spans="1:67" ht="14.25" hidden="1" customHeight="1" x14ac:dyDescent="0.25">
      <c r="A436" s="387" t="s">
        <v>86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75"/>
      <c r="AA436" s="375"/>
    </row>
    <row r="437" spans="1:67" ht="27" hidden="1" customHeight="1" x14ac:dyDescent="0.25">
      <c r="A437" s="54" t="s">
        <v>587</v>
      </c>
      <c r="B437" s="54" t="s">
        <v>588</v>
      </c>
      <c r="C437" s="31">
        <v>4301032046</v>
      </c>
      <c r="D437" s="392">
        <v>4680115884359</v>
      </c>
      <c r="E437" s="390"/>
      <c r="F437" s="378">
        <v>0.06</v>
      </c>
      <c r="G437" s="32">
        <v>20</v>
      </c>
      <c r="H437" s="378">
        <v>1.2</v>
      </c>
      <c r="I437" s="378">
        <v>1.8</v>
      </c>
      <c r="J437" s="32">
        <v>200</v>
      </c>
      <c r="K437" s="32" t="s">
        <v>562</v>
      </c>
      <c r="L437" s="33" t="s">
        <v>563</v>
      </c>
      <c r="M437" s="33"/>
      <c r="N437" s="32">
        <v>60</v>
      </c>
      <c r="O437" s="50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9"/>
      <c r="Q437" s="389"/>
      <c r="R437" s="389"/>
      <c r="S437" s="390"/>
      <c r="T437" s="34"/>
      <c r="U437" s="34"/>
      <c r="V437" s="35" t="s">
        <v>66</v>
      </c>
      <c r="W437" s="379">
        <v>0</v>
      </c>
      <c r="X437" s="380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1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589</v>
      </c>
      <c r="B438" s="54" t="s">
        <v>590</v>
      </c>
      <c r="C438" s="31">
        <v>4301040358</v>
      </c>
      <c r="D438" s="392">
        <v>4680115884571</v>
      </c>
      <c r="E438" s="390"/>
      <c r="F438" s="378">
        <v>0.1</v>
      </c>
      <c r="G438" s="32">
        <v>20</v>
      </c>
      <c r="H438" s="378">
        <v>2</v>
      </c>
      <c r="I438" s="378">
        <v>2.6</v>
      </c>
      <c r="J438" s="32">
        <v>200</v>
      </c>
      <c r="K438" s="32" t="s">
        <v>562</v>
      </c>
      <c r="L438" s="33" t="s">
        <v>563</v>
      </c>
      <c r="M438" s="33"/>
      <c r="N438" s="32">
        <v>60</v>
      </c>
      <c r="O438" s="62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9"/>
      <c r="Q438" s="389"/>
      <c r="R438" s="389"/>
      <c r="S438" s="390"/>
      <c r="T438" s="34"/>
      <c r="U438" s="34"/>
      <c r="V438" s="35" t="s">
        <v>66</v>
      </c>
      <c r="W438" s="379">
        <v>1</v>
      </c>
      <c r="X438" s="380">
        <f>IFERROR(IF(W438="",0,CEILING((W438/$H438),1)*$H438),"")</f>
        <v>2</v>
      </c>
      <c r="Y438" s="36">
        <f>IFERROR(IF(X438=0,"",ROUNDUP(X438/H438,0)*0.00627),"")</f>
        <v>6.2700000000000004E-3</v>
      </c>
      <c r="Z438" s="56"/>
      <c r="AA438" s="57"/>
      <c r="AE438" s="64"/>
      <c r="BB438" s="311" t="s">
        <v>1</v>
      </c>
      <c r="BL438" s="64">
        <f>IFERROR(W438*I438/H438,"0")</f>
        <v>1.3</v>
      </c>
      <c r="BM438" s="64">
        <f>IFERROR(X438*I438/H438,"0")</f>
        <v>2.6</v>
      </c>
      <c r="BN438" s="64">
        <f>IFERROR(1/J438*(W438/H438),"0")</f>
        <v>2.5000000000000001E-3</v>
      </c>
      <c r="BO438" s="64">
        <f>IFERROR(1/J438*(X438/H438),"0")</f>
        <v>5.0000000000000001E-3</v>
      </c>
    </row>
    <row r="439" spans="1:67" x14ac:dyDescent="0.2">
      <c r="A439" s="402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403"/>
      <c r="O439" s="393" t="s">
        <v>70</v>
      </c>
      <c r="P439" s="394"/>
      <c r="Q439" s="394"/>
      <c r="R439" s="394"/>
      <c r="S439" s="394"/>
      <c r="T439" s="394"/>
      <c r="U439" s="395"/>
      <c r="V439" s="37" t="s">
        <v>71</v>
      </c>
      <c r="W439" s="381">
        <f>IFERROR(W437/H437,"0")+IFERROR(W438/H438,"0")</f>
        <v>0.5</v>
      </c>
      <c r="X439" s="381">
        <f>IFERROR(X437/H437,"0")+IFERROR(X438/H438,"0")</f>
        <v>1</v>
      </c>
      <c r="Y439" s="381">
        <f>IFERROR(IF(Y437="",0,Y437),"0")+IFERROR(IF(Y438="",0,Y438),"0")</f>
        <v>6.2700000000000004E-3</v>
      </c>
      <c r="Z439" s="382"/>
      <c r="AA439" s="382"/>
    </row>
    <row r="440" spans="1:67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403"/>
      <c r="O440" s="393" t="s">
        <v>70</v>
      </c>
      <c r="P440" s="394"/>
      <c r="Q440" s="394"/>
      <c r="R440" s="394"/>
      <c r="S440" s="394"/>
      <c r="T440" s="394"/>
      <c r="U440" s="395"/>
      <c r="V440" s="37" t="s">
        <v>66</v>
      </c>
      <c r="W440" s="381">
        <f>IFERROR(SUM(W437:W438),"0")</f>
        <v>1</v>
      </c>
      <c r="X440" s="381">
        <f>IFERROR(SUM(X437:X438),"0")</f>
        <v>2</v>
      </c>
      <c r="Y440" s="37"/>
      <c r="Z440" s="382"/>
      <c r="AA440" s="382"/>
    </row>
    <row r="441" spans="1:67" ht="14.25" hidden="1" customHeight="1" x14ac:dyDescent="0.25">
      <c r="A441" s="387" t="s">
        <v>591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75"/>
      <c r="AA441" s="375"/>
    </row>
    <row r="442" spans="1:67" ht="27" customHeight="1" x14ac:dyDescent="0.25">
      <c r="A442" s="54" t="s">
        <v>592</v>
      </c>
      <c r="B442" s="54" t="s">
        <v>593</v>
      </c>
      <c r="C442" s="31">
        <v>4301040357</v>
      </c>
      <c r="D442" s="392">
        <v>4680115884564</v>
      </c>
      <c r="E442" s="390"/>
      <c r="F442" s="378">
        <v>0.15</v>
      </c>
      <c r="G442" s="32">
        <v>20</v>
      </c>
      <c r="H442" s="378">
        <v>3</v>
      </c>
      <c r="I442" s="378">
        <v>3.6</v>
      </c>
      <c r="J442" s="32">
        <v>200</v>
      </c>
      <c r="K442" s="32" t="s">
        <v>562</v>
      </c>
      <c r="L442" s="33" t="s">
        <v>563</v>
      </c>
      <c r="M442" s="33"/>
      <c r="N442" s="32">
        <v>60</v>
      </c>
      <c r="O442" s="46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2" s="389"/>
      <c r="Q442" s="389"/>
      <c r="R442" s="389"/>
      <c r="S442" s="390"/>
      <c r="T442" s="34"/>
      <c r="U442" s="34"/>
      <c r="V442" s="35" t="s">
        <v>66</v>
      </c>
      <c r="W442" s="379">
        <v>22</v>
      </c>
      <c r="X442" s="380">
        <f>IFERROR(IF(W442="",0,CEILING((W442/$H442),1)*$H442),"")</f>
        <v>24</v>
      </c>
      <c r="Y442" s="36">
        <f>IFERROR(IF(X442=0,"",ROUNDUP(X442/H442,0)*0.00627),"")</f>
        <v>5.0160000000000003E-2</v>
      </c>
      <c r="Z442" s="56"/>
      <c r="AA442" s="57"/>
      <c r="AE442" s="64"/>
      <c r="BB442" s="312" t="s">
        <v>1</v>
      </c>
      <c r="BL442" s="64">
        <f>IFERROR(W442*I442/H442,"0")</f>
        <v>26.400000000000002</v>
      </c>
      <c r="BM442" s="64">
        <f>IFERROR(X442*I442/H442,"0")</f>
        <v>28.8</v>
      </c>
      <c r="BN442" s="64">
        <f>IFERROR(1/J442*(W442/H442),"0")</f>
        <v>3.6666666666666667E-2</v>
      </c>
      <c r="BO442" s="64">
        <f>IFERROR(1/J442*(X442/H442),"0")</f>
        <v>0.04</v>
      </c>
    </row>
    <row r="443" spans="1:67" x14ac:dyDescent="0.2">
      <c r="A443" s="402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403"/>
      <c r="O443" s="393" t="s">
        <v>70</v>
      </c>
      <c r="P443" s="394"/>
      <c r="Q443" s="394"/>
      <c r="R443" s="394"/>
      <c r="S443" s="394"/>
      <c r="T443" s="394"/>
      <c r="U443" s="395"/>
      <c r="V443" s="37" t="s">
        <v>71</v>
      </c>
      <c r="W443" s="381">
        <f>IFERROR(W442/H442,"0")</f>
        <v>7.333333333333333</v>
      </c>
      <c r="X443" s="381">
        <f>IFERROR(X442/H442,"0")</f>
        <v>8</v>
      </c>
      <c r="Y443" s="381">
        <f>IFERROR(IF(Y442="",0,Y442),"0")</f>
        <v>5.0160000000000003E-2</v>
      </c>
      <c r="Z443" s="382"/>
      <c r="AA443" s="382"/>
    </row>
    <row r="444" spans="1:67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403"/>
      <c r="O444" s="393" t="s">
        <v>70</v>
      </c>
      <c r="P444" s="394"/>
      <c r="Q444" s="394"/>
      <c r="R444" s="394"/>
      <c r="S444" s="394"/>
      <c r="T444" s="394"/>
      <c r="U444" s="395"/>
      <c r="V444" s="37" t="s">
        <v>66</v>
      </c>
      <c r="W444" s="381">
        <f>IFERROR(SUM(W442:W442),"0")</f>
        <v>22</v>
      </c>
      <c r="X444" s="381">
        <f>IFERROR(SUM(X442:X442),"0")</f>
        <v>24</v>
      </c>
      <c r="Y444" s="37"/>
      <c r="Z444" s="382"/>
      <c r="AA444" s="382"/>
    </row>
    <row r="445" spans="1:67" ht="16.5" hidden="1" customHeight="1" x14ac:dyDescent="0.25">
      <c r="A445" s="385" t="s">
        <v>594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74"/>
      <c r="AA445" s="374"/>
    </row>
    <row r="446" spans="1:67" ht="14.25" hidden="1" customHeight="1" x14ac:dyDescent="0.25">
      <c r="A446" s="387" t="s">
        <v>61</v>
      </c>
      <c r="B446" s="386"/>
      <c r="C446" s="386"/>
      <c r="D446" s="386"/>
      <c r="E446" s="386"/>
      <c r="F446" s="386"/>
      <c r="G446" s="386"/>
      <c r="H446" s="386"/>
      <c r="I446" s="386"/>
      <c r="J446" s="386"/>
      <c r="K446" s="386"/>
      <c r="L446" s="386"/>
      <c r="M446" s="386"/>
      <c r="N446" s="386"/>
      <c r="O446" s="386"/>
      <c r="P446" s="386"/>
      <c r="Q446" s="386"/>
      <c r="R446" s="386"/>
      <c r="S446" s="386"/>
      <c r="T446" s="386"/>
      <c r="U446" s="386"/>
      <c r="V446" s="386"/>
      <c r="W446" s="386"/>
      <c r="X446" s="386"/>
      <c r="Y446" s="386"/>
      <c r="Z446" s="375"/>
      <c r="AA446" s="375"/>
    </row>
    <row r="447" spans="1:67" ht="27" hidden="1" customHeight="1" x14ac:dyDescent="0.25">
      <c r="A447" s="54" t="s">
        <v>595</v>
      </c>
      <c r="B447" s="54" t="s">
        <v>596</v>
      </c>
      <c r="C447" s="31">
        <v>4301031294</v>
      </c>
      <c r="D447" s="392">
        <v>4680115885189</v>
      </c>
      <c r="E447" s="390"/>
      <c r="F447" s="378">
        <v>0.2</v>
      </c>
      <c r="G447" s="32">
        <v>6</v>
      </c>
      <c r="H447" s="378">
        <v>1.2</v>
      </c>
      <c r="I447" s="378">
        <v>1.3720000000000001</v>
      </c>
      <c r="J447" s="32">
        <v>234</v>
      </c>
      <c r="K447" s="32" t="s">
        <v>69</v>
      </c>
      <c r="L447" s="33" t="s">
        <v>65</v>
      </c>
      <c r="M447" s="33"/>
      <c r="N447" s="32">
        <v>40</v>
      </c>
      <c r="O447" s="58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7" s="389"/>
      <c r="Q447" s="389"/>
      <c r="R447" s="389"/>
      <c r="S447" s="390"/>
      <c r="T447" s="34"/>
      <c r="U447" s="34"/>
      <c r="V447" s="35" t="s">
        <v>66</v>
      </c>
      <c r="W447" s="379">
        <v>0</v>
      </c>
      <c r="X447" s="380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/>
      <c r="AE447" s="64"/>
      <c r="BB447" s="313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t="27" hidden="1" customHeight="1" x14ac:dyDescent="0.25">
      <c r="A448" s="54" t="s">
        <v>597</v>
      </c>
      <c r="B448" s="54" t="s">
        <v>598</v>
      </c>
      <c r="C448" s="31">
        <v>4301031293</v>
      </c>
      <c r="D448" s="392">
        <v>4680115885172</v>
      </c>
      <c r="E448" s="390"/>
      <c r="F448" s="378">
        <v>0.2</v>
      </c>
      <c r="G448" s="32">
        <v>6</v>
      </c>
      <c r="H448" s="378">
        <v>1.2</v>
      </c>
      <c r="I448" s="378">
        <v>1.3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8" s="389"/>
      <c r="Q448" s="389"/>
      <c r="R448" s="389"/>
      <c r="S448" s="390"/>
      <c r="T448" s="34"/>
      <c r="U448" s="34"/>
      <c r="V448" s="35" t="s">
        <v>66</v>
      </c>
      <c r="W448" s="379">
        <v>0</v>
      </c>
      <c r="X448" s="380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4301031291</v>
      </c>
      <c r="D449" s="392">
        <v>4680115885110</v>
      </c>
      <c r="E449" s="390"/>
      <c r="F449" s="378">
        <v>0.2</v>
      </c>
      <c r="G449" s="32">
        <v>6</v>
      </c>
      <c r="H449" s="378">
        <v>1.2</v>
      </c>
      <c r="I449" s="378">
        <v>2.02</v>
      </c>
      <c r="J449" s="32">
        <v>234</v>
      </c>
      <c r="K449" s="32" t="s">
        <v>69</v>
      </c>
      <c r="L449" s="33" t="s">
        <v>65</v>
      </c>
      <c r="M449" s="33"/>
      <c r="N449" s="32">
        <v>35</v>
      </c>
      <c r="O449" s="43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49" s="389"/>
      <c r="Q449" s="389"/>
      <c r="R449" s="389"/>
      <c r="S449" s="390"/>
      <c r="T449" s="34"/>
      <c r="U449" s="34"/>
      <c r="V449" s="35" t="s">
        <v>66</v>
      </c>
      <c r="W449" s="379">
        <v>0</v>
      </c>
      <c r="X449" s="380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idden="1" x14ac:dyDescent="0.2">
      <c r="A450" s="402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403"/>
      <c r="O450" s="393" t="s">
        <v>70</v>
      </c>
      <c r="P450" s="394"/>
      <c r="Q450" s="394"/>
      <c r="R450" s="394"/>
      <c r="S450" s="394"/>
      <c r="T450" s="394"/>
      <c r="U450" s="395"/>
      <c r="V450" s="37" t="s">
        <v>71</v>
      </c>
      <c r="W450" s="381">
        <f>IFERROR(W447/H447,"0")+IFERROR(W448/H448,"0")+IFERROR(W449/H449,"0")</f>
        <v>0</v>
      </c>
      <c r="X450" s="381">
        <f>IFERROR(X447/H447,"0")+IFERROR(X448/H448,"0")+IFERROR(X449/H449,"0")</f>
        <v>0</v>
      </c>
      <c r="Y450" s="381">
        <f>IFERROR(IF(Y447="",0,Y447),"0")+IFERROR(IF(Y448="",0,Y448),"0")+IFERROR(IF(Y449="",0,Y449),"0")</f>
        <v>0</v>
      </c>
      <c r="Z450" s="382"/>
      <c r="AA450" s="382"/>
    </row>
    <row r="451" spans="1:67" hidden="1" x14ac:dyDescent="0.2">
      <c r="A451" s="386"/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403"/>
      <c r="O451" s="393" t="s">
        <v>70</v>
      </c>
      <c r="P451" s="394"/>
      <c r="Q451" s="394"/>
      <c r="R451" s="394"/>
      <c r="S451" s="394"/>
      <c r="T451" s="394"/>
      <c r="U451" s="395"/>
      <c r="V451" s="37" t="s">
        <v>66</v>
      </c>
      <c r="W451" s="381">
        <f>IFERROR(SUM(W447:W449),"0")</f>
        <v>0</v>
      </c>
      <c r="X451" s="381">
        <f>IFERROR(SUM(X447:X449),"0")</f>
        <v>0</v>
      </c>
      <c r="Y451" s="37"/>
      <c r="Z451" s="382"/>
      <c r="AA451" s="382"/>
    </row>
    <row r="452" spans="1:67" ht="16.5" hidden="1" customHeight="1" x14ac:dyDescent="0.25">
      <c r="A452" s="385" t="s">
        <v>601</v>
      </c>
      <c r="B452" s="386"/>
      <c r="C452" s="386"/>
      <c r="D452" s="386"/>
      <c r="E452" s="386"/>
      <c r="F452" s="386"/>
      <c r="G452" s="386"/>
      <c r="H452" s="386"/>
      <c r="I452" s="386"/>
      <c r="J452" s="386"/>
      <c r="K452" s="386"/>
      <c r="L452" s="386"/>
      <c r="M452" s="386"/>
      <c r="N452" s="386"/>
      <c r="O452" s="386"/>
      <c r="P452" s="386"/>
      <c r="Q452" s="386"/>
      <c r="R452" s="386"/>
      <c r="S452" s="386"/>
      <c r="T452" s="386"/>
      <c r="U452" s="386"/>
      <c r="V452" s="386"/>
      <c r="W452" s="386"/>
      <c r="X452" s="386"/>
      <c r="Y452" s="386"/>
      <c r="Z452" s="374"/>
      <c r="AA452" s="374"/>
    </row>
    <row r="453" spans="1:67" ht="14.25" hidden="1" customHeight="1" x14ac:dyDescent="0.25">
      <c r="A453" s="387" t="s">
        <v>61</v>
      </c>
      <c r="B453" s="386"/>
      <c r="C453" s="386"/>
      <c r="D453" s="386"/>
      <c r="E453" s="386"/>
      <c r="F453" s="386"/>
      <c r="G453" s="386"/>
      <c r="H453" s="386"/>
      <c r="I453" s="386"/>
      <c r="J453" s="386"/>
      <c r="K453" s="386"/>
      <c r="L453" s="386"/>
      <c r="M453" s="386"/>
      <c r="N453" s="386"/>
      <c r="O453" s="386"/>
      <c r="P453" s="386"/>
      <c r="Q453" s="386"/>
      <c r="R453" s="386"/>
      <c r="S453" s="386"/>
      <c r="T453" s="386"/>
      <c r="U453" s="386"/>
      <c r="V453" s="386"/>
      <c r="W453" s="386"/>
      <c r="X453" s="386"/>
      <c r="Y453" s="386"/>
      <c r="Z453" s="375"/>
      <c r="AA453" s="375"/>
    </row>
    <row r="454" spans="1:67" ht="27" hidden="1" customHeight="1" x14ac:dyDescent="0.25">
      <c r="A454" s="54" t="s">
        <v>602</v>
      </c>
      <c r="B454" s="54" t="s">
        <v>603</v>
      </c>
      <c r="C454" s="31">
        <v>4301031261</v>
      </c>
      <c r="D454" s="392">
        <v>4680115885103</v>
      </c>
      <c r="E454" s="390"/>
      <c r="F454" s="378">
        <v>0.27</v>
      </c>
      <c r="G454" s="32">
        <v>6</v>
      </c>
      <c r="H454" s="378">
        <v>1.62</v>
      </c>
      <c r="I454" s="378">
        <v>1.82</v>
      </c>
      <c r="J454" s="32">
        <v>156</v>
      </c>
      <c r="K454" s="32" t="s">
        <v>64</v>
      </c>
      <c r="L454" s="33" t="s">
        <v>65</v>
      </c>
      <c r="M454" s="33"/>
      <c r="N454" s="32">
        <v>40</v>
      </c>
      <c r="O454" s="4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4" s="389"/>
      <c r="Q454" s="389"/>
      <c r="R454" s="389"/>
      <c r="S454" s="390"/>
      <c r="T454" s="34"/>
      <c r="U454" s="34"/>
      <c r="V454" s="35" t="s">
        <v>66</v>
      </c>
      <c r="W454" s="379">
        <v>0</v>
      </c>
      <c r="X454" s="380">
        <f>IFERROR(IF(W454="",0,CEILING((W454/$H454),1)*$H454),"")</f>
        <v>0</v>
      </c>
      <c r="Y454" s="36" t="str">
        <f>IFERROR(IF(X454=0,"",ROUNDUP(X454/H454,0)*0.00753),"")</f>
        <v/>
      </c>
      <c r="Z454" s="56"/>
      <c r="AA454" s="57" t="s">
        <v>604</v>
      </c>
      <c r="AE454" s="64"/>
      <c r="BB454" s="316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402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403"/>
      <c r="O455" s="393" t="s">
        <v>70</v>
      </c>
      <c r="P455" s="394"/>
      <c r="Q455" s="394"/>
      <c r="R455" s="394"/>
      <c r="S455" s="394"/>
      <c r="T455" s="394"/>
      <c r="U455" s="395"/>
      <c r="V455" s="37" t="s">
        <v>71</v>
      </c>
      <c r="W455" s="381">
        <f>IFERROR(W454/H454,"0")</f>
        <v>0</v>
      </c>
      <c r="X455" s="381">
        <f>IFERROR(X454/H454,"0")</f>
        <v>0</v>
      </c>
      <c r="Y455" s="381">
        <f>IFERROR(IF(Y454="",0,Y454),"0")</f>
        <v>0</v>
      </c>
      <c r="Z455" s="382"/>
      <c r="AA455" s="382"/>
    </row>
    <row r="456" spans="1:67" hidden="1" x14ac:dyDescent="0.2">
      <c r="A456" s="386"/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403"/>
      <c r="O456" s="393" t="s">
        <v>70</v>
      </c>
      <c r="P456" s="394"/>
      <c r="Q456" s="394"/>
      <c r="R456" s="394"/>
      <c r="S456" s="394"/>
      <c r="T456" s="394"/>
      <c r="U456" s="395"/>
      <c r="V456" s="37" t="s">
        <v>66</v>
      </c>
      <c r="W456" s="381">
        <f>IFERROR(SUM(W454:W454),"0")</f>
        <v>0</v>
      </c>
      <c r="X456" s="381">
        <f>IFERROR(SUM(X454:X454),"0")</f>
        <v>0</v>
      </c>
      <c r="Y456" s="37"/>
      <c r="Z456" s="382"/>
      <c r="AA456" s="382"/>
    </row>
    <row r="457" spans="1:67" ht="27.75" hidden="1" customHeight="1" x14ac:dyDescent="0.2">
      <c r="A457" s="545" t="s">
        <v>605</v>
      </c>
      <c r="B457" s="546"/>
      <c r="C457" s="546"/>
      <c r="D457" s="546"/>
      <c r="E457" s="546"/>
      <c r="F457" s="546"/>
      <c r="G457" s="546"/>
      <c r="H457" s="546"/>
      <c r="I457" s="546"/>
      <c r="J457" s="546"/>
      <c r="K457" s="546"/>
      <c r="L457" s="546"/>
      <c r="M457" s="546"/>
      <c r="N457" s="546"/>
      <c r="O457" s="546"/>
      <c r="P457" s="546"/>
      <c r="Q457" s="546"/>
      <c r="R457" s="546"/>
      <c r="S457" s="546"/>
      <c r="T457" s="546"/>
      <c r="U457" s="546"/>
      <c r="V457" s="546"/>
      <c r="W457" s="546"/>
      <c r="X457" s="546"/>
      <c r="Y457" s="546"/>
      <c r="Z457" s="48"/>
      <c r="AA457" s="48"/>
    </row>
    <row r="458" spans="1:67" ht="16.5" hidden="1" customHeight="1" x14ac:dyDescent="0.25">
      <c r="A458" s="385" t="s">
        <v>605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74"/>
      <c r="AA458" s="374"/>
    </row>
    <row r="459" spans="1:67" ht="14.25" hidden="1" customHeight="1" x14ac:dyDescent="0.25">
      <c r="A459" s="387" t="s">
        <v>108</v>
      </c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6"/>
      <c r="P459" s="386"/>
      <c r="Q459" s="386"/>
      <c r="R459" s="386"/>
      <c r="S459" s="386"/>
      <c r="T459" s="386"/>
      <c r="U459" s="386"/>
      <c r="V459" s="386"/>
      <c r="W459" s="386"/>
      <c r="X459" s="386"/>
      <c r="Y459" s="386"/>
      <c r="Z459" s="375"/>
      <c r="AA459" s="375"/>
    </row>
    <row r="460" spans="1:67" ht="27" hidden="1" customHeight="1" x14ac:dyDescent="0.25">
      <c r="A460" s="54" t="s">
        <v>606</v>
      </c>
      <c r="B460" s="54" t="s">
        <v>607</v>
      </c>
      <c r="C460" s="31">
        <v>4301011795</v>
      </c>
      <c r="D460" s="392">
        <v>4607091389067</v>
      </c>
      <c r="E460" s="390"/>
      <c r="F460" s="378">
        <v>0.88</v>
      </c>
      <c r="G460" s="32">
        <v>6</v>
      </c>
      <c r="H460" s="378">
        <v>5.28</v>
      </c>
      <c r="I460" s="378">
        <v>5.64</v>
      </c>
      <c r="J460" s="32">
        <v>104</v>
      </c>
      <c r="K460" s="32" t="s">
        <v>103</v>
      </c>
      <c r="L460" s="33" t="s">
        <v>104</v>
      </c>
      <c r="M460" s="33"/>
      <c r="N460" s="32">
        <v>60</v>
      </c>
      <c r="O460" s="6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0" s="389"/>
      <c r="Q460" s="389"/>
      <c r="R460" s="389"/>
      <c r="S460" s="390"/>
      <c r="T460" s="34"/>
      <c r="U460" s="34"/>
      <c r="V460" s="35" t="s">
        <v>66</v>
      </c>
      <c r="W460" s="379">
        <v>0</v>
      </c>
      <c r="X460" s="380">
        <f t="shared" ref="X460:X471" si="87">IFERROR(IF(W460="",0,CEILING((W460/$H460),1)*$H460),"")</f>
        <v>0</v>
      </c>
      <c r="Y460" s="36" t="str">
        <f t="shared" ref="Y460:Y466" si="88">IFERROR(IF(X460=0,"",ROUNDUP(X460/H460,0)*0.01196),"")</f>
        <v/>
      </c>
      <c r="Z460" s="56"/>
      <c r="AA460" s="57"/>
      <c r="AE460" s="64"/>
      <c r="BB460" s="317" t="s">
        <v>1</v>
      </c>
      <c r="BL460" s="64">
        <f t="shared" ref="BL460:BL471" si="89">IFERROR(W460*I460/H460,"0")</f>
        <v>0</v>
      </c>
      <c r="BM460" s="64">
        <f t="shared" ref="BM460:BM471" si="90">IFERROR(X460*I460/H460,"0")</f>
        <v>0</v>
      </c>
      <c r="BN460" s="64">
        <f t="shared" ref="BN460:BN471" si="91">IFERROR(1/J460*(W460/H460),"0")</f>
        <v>0</v>
      </c>
      <c r="BO460" s="64">
        <f t="shared" ref="BO460:BO471" si="92">IFERROR(1/J460*(X460/H460),"0")</f>
        <v>0</v>
      </c>
    </row>
    <row r="461" spans="1:67" ht="27" hidden="1" customHeight="1" x14ac:dyDescent="0.25">
      <c r="A461" s="54" t="s">
        <v>608</v>
      </c>
      <c r="B461" s="54" t="s">
        <v>609</v>
      </c>
      <c r="C461" s="31">
        <v>4301011376</v>
      </c>
      <c r="D461" s="392">
        <v>4680115885226</v>
      </c>
      <c r="E461" s="390"/>
      <c r="F461" s="378">
        <v>0.85</v>
      </c>
      <c r="G461" s="32">
        <v>6</v>
      </c>
      <c r="H461" s="378">
        <v>5.0999999999999996</v>
      </c>
      <c r="I461" s="378">
        <v>5.46</v>
      </c>
      <c r="J461" s="32">
        <v>104</v>
      </c>
      <c r="K461" s="32" t="s">
        <v>103</v>
      </c>
      <c r="L461" s="33" t="s">
        <v>123</v>
      </c>
      <c r="M461" s="33"/>
      <c r="N461" s="32">
        <v>60</v>
      </c>
      <c r="O461" s="6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1" s="389"/>
      <c r="Q461" s="389"/>
      <c r="R461" s="389"/>
      <c r="S461" s="390"/>
      <c r="T461" s="34"/>
      <c r="U461" s="34"/>
      <c r="V461" s="35" t="s">
        <v>66</v>
      </c>
      <c r="W461" s="379">
        <v>0</v>
      </c>
      <c r="X461" s="380">
        <f t="shared" si="87"/>
        <v>0</v>
      </c>
      <c r="Y461" s="36" t="str">
        <f t="shared" si="88"/>
        <v/>
      </c>
      <c r="Z461" s="56"/>
      <c r="AA461" s="57"/>
      <c r="AE461" s="64"/>
      <c r="BB461" s="318" t="s">
        <v>1</v>
      </c>
      <c r="BL461" s="64">
        <f t="shared" si="89"/>
        <v>0</v>
      </c>
      <c r="BM461" s="64">
        <f t="shared" si="90"/>
        <v>0</v>
      </c>
      <c r="BN461" s="64">
        <f t="shared" si="91"/>
        <v>0</v>
      </c>
      <c r="BO461" s="64">
        <f t="shared" si="92"/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4301011779</v>
      </c>
      <c r="D462" s="392">
        <v>4607091383522</v>
      </c>
      <c r="E462" s="390"/>
      <c r="F462" s="378">
        <v>0.88</v>
      </c>
      <c r="G462" s="32">
        <v>6</v>
      </c>
      <c r="H462" s="378">
        <v>5.28</v>
      </c>
      <c r="I462" s="378">
        <v>5.64</v>
      </c>
      <c r="J462" s="32">
        <v>104</v>
      </c>
      <c r="K462" s="32" t="s">
        <v>103</v>
      </c>
      <c r="L462" s="33" t="s">
        <v>104</v>
      </c>
      <c r="M462" s="33"/>
      <c r="N462" s="32">
        <v>60</v>
      </c>
      <c r="O462" s="69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2" s="389"/>
      <c r="Q462" s="389"/>
      <c r="R462" s="389"/>
      <c r="S462" s="390"/>
      <c r="T462" s="34"/>
      <c r="U462" s="34"/>
      <c r="V462" s="35" t="s">
        <v>66</v>
      </c>
      <c r="W462" s="379">
        <v>550</v>
      </c>
      <c r="X462" s="380">
        <f t="shared" si="87"/>
        <v>554.4</v>
      </c>
      <c r="Y462" s="36">
        <f t="shared" si="88"/>
        <v>1.2558</v>
      </c>
      <c r="Z462" s="56"/>
      <c r="AA462" s="57"/>
      <c r="AE462" s="64"/>
      <c r="BB462" s="319" t="s">
        <v>1</v>
      </c>
      <c r="BL462" s="64">
        <f t="shared" si="89"/>
        <v>587.5</v>
      </c>
      <c r="BM462" s="64">
        <f t="shared" si="90"/>
        <v>592.19999999999993</v>
      </c>
      <c r="BN462" s="64">
        <f t="shared" si="91"/>
        <v>1.0016025641025641</v>
      </c>
      <c r="BO462" s="64">
        <f t="shared" si="92"/>
        <v>1.0096153846153846</v>
      </c>
    </row>
    <row r="463" spans="1:67" ht="27" customHeight="1" x14ac:dyDescent="0.25">
      <c r="A463" s="54" t="s">
        <v>612</v>
      </c>
      <c r="B463" s="54" t="s">
        <v>613</v>
      </c>
      <c r="C463" s="31">
        <v>4301011785</v>
      </c>
      <c r="D463" s="392">
        <v>4607091384437</v>
      </c>
      <c r="E463" s="390"/>
      <c r="F463" s="378">
        <v>0.88</v>
      </c>
      <c r="G463" s="32">
        <v>6</v>
      </c>
      <c r="H463" s="378">
        <v>5.28</v>
      </c>
      <c r="I463" s="378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1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3" s="389"/>
      <c r="Q463" s="389"/>
      <c r="R463" s="389"/>
      <c r="S463" s="390"/>
      <c r="T463" s="34"/>
      <c r="U463" s="34"/>
      <c r="V463" s="35" t="s">
        <v>66</v>
      </c>
      <c r="W463" s="379">
        <v>110</v>
      </c>
      <c r="X463" s="380">
        <f t="shared" si="87"/>
        <v>110.88000000000001</v>
      </c>
      <c r="Y463" s="36">
        <f t="shared" si="88"/>
        <v>0.25115999999999999</v>
      </c>
      <c r="Z463" s="56"/>
      <c r="AA463" s="57"/>
      <c r="AE463" s="64"/>
      <c r="BB463" s="320" t="s">
        <v>1</v>
      </c>
      <c r="BL463" s="64">
        <f t="shared" si="89"/>
        <v>117.49999999999999</v>
      </c>
      <c r="BM463" s="64">
        <f t="shared" si="90"/>
        <v>118.44</v>
      </c>
      <c r="BN463" s="64">
        <f t="shared" si="91"/>
        <v>0.20032051282051283</v>
      </c>
      <c r="BO463" s="64">
        <f t="shared" si="92"/>
        <v>0.20192307692307693</v>
      </c>
    </row>
    <row r="464" spans="1:67" ht="16.5" hidden="1" customHeight="1" x14ac:dyDescent="0.25">
      <c r="A464" s="54" t="s">
        <v>614</v>
      </c>
      <c r="B464" s="54" t="s">
        <v>615</v>
      </c>
      <c r="C464" s="31">
        <v>4301011774</v>
      </c>
      <c r="D464" s="392">
        <v>4680115884502</v>
      </c>
      <c r="E464" s="390"/>
      <c r="F464" s="378">
        <v>0.88</v>
      </c>
      <c r="G464" s="32">
        <v>6</v>
      </c>
      <c r="H464" s="378">
        <v>5.28</v>
      </c>
      <c r="I464" s="378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4" s="389"/>
      <c r="Q464" s="389"/>
      <c r="R464" s="389"/>
      <c r="S464" s="390"/>
      <c r="T464" s="34"/>
      <c r="U464" s="34"/>
      <c r="V464" s="35" t="s">
        <v>66</v>
      </c>
      <c r="W464" s="379">
        <v>0</v>
      </c>
      <c r="X464" s="380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27" customHeight="1" x14ac:dyDescent="0.25">
      <c r="A465" s="54" t="s">
        <v>616</v>
      </c>
      <c r="B465" s="54" t="s">
        <v>617</v>
      </c>
      <c r="C465" s="31">
        <v>4301011771</v>
      </c>
      <c r="D465" s="392">
        <v>4607091389104</v>
      </c>
      <c r="E465" s="390"/>
      <c r="F465" s="378">
        <v>0.88</v>
      </c>
      <c r="G465" s="32">
        <v>6</v>
      </c>
      <c r="H465" s="378">
        <v>5.28</v>
      </c>
      <c r="I465" s="378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5" s="389"/>
      <c r="Q465" s="389"/>
      <c r="R465" s="389"/>
      <c r="S465" s="390"/>
      <c r="T465" s="34"/>
      <c r="U465" s="34"/>
      <c r="V465" s="35" t="s">
        <v>66</v>
      </c>
      <c r="W465" s="379">
        <v>396</v>
      </c>
      <c r="X465" s="380">
        <f t="shared" si="87"/>
        <v>396</v>
      </c>
      <c r="Y465" s="36">
        <f t="shared" si="88"/>
        <v>0.89700000000000002</v>
      </c>
      <c r="Z465" s="56"/>
      <c r="AA465" s="57"/>
      <c r="AE465" s="64"/>
      <c r="BB465" s="322" t="s">
        <v>1</v>
      </c>
      <c r="BL465" s="64">
        <f t="shared" si="89"/>
        <v>423</v>
      </c>
      <c r="BM465" s="64">
        <f t="shared" si="90"/>
        <v>423</v>
      </c>
      <c r="BN465" s="64">
        <f t="shared" si="91"/>
        <v>0.72115384615384615</v>
      </c>
      <c r="BO465" s="64">
        <f t="shared" si="92"/>
        <v>0.72115384615384615</v>
      </c>
    </row>
    <row r="466" spans="1:67" ht="16.5" hidden="1" customHeight="1" x14ac:dyDescent="0.25">
      <c r="A466" s="54" t="s">
        <v>618</v>
      </c>
      <c r="B466" s="54" t="s">
        <v>619</v>
      </c>
      <c r="C466" s="31">
        <v>4301011799</v>
      </c>
      <c r="D466" s="392">
        <v>4680115884519</v>
      </c>
      <c r="E466" s="390"/>
      <c r="F466" s="378">
        <v>0.88</v>
      </c>
      <c r="G466" s="32">
        <v>6</v>
      </c>
      <c r="H466" s="378">
        <v>5.28</v>
      </c>
      <c r="I466" s="378">
        <v>5.64</v>
      </c>
      <c r="J466" s="32">
        <v>104</v>
      </c>
      <c r="K466" s="32" t="s">
        <v>103</v>
      </c>
      <c r="L466" s="33" t="s">
        <v>123</v>
      </c>
      <c r="M466" s="33"/>
      <c r="N466" s="32">
        <v>60</v>
      </c>
      <c r="O466" s="5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6" s="389"/>
      <c r="Q466" s="389"/>
      <c r="R466" s="389"/>
      <c r="S466" s="390"/>
      <c r="T466" s="34"/>
      <c r="U466" s="34"/>
      <c r="V466" s="35" t="s">
        <v>66</v>
      </c>
      <c r="W466" s="379">
        <v>0</v>
      </c>
      <c r="X466" s="380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27" customHeight="1" x14ac:dyDescent="0.25">
      <c r="A467" s="54" t="s">
        <v>620</v>
      </c>
      <c r="B467" s="54" t="s">
        <v>621</v>
      </c>
      <c r="C467" s="31">
        <v>4301011778</v>
      </c>
      <c r="D467" s="392">
        <v>4680115880603</v>
      </c>
      <c r="E467" s="390"/>
      <c r="F467" s="378">
        <v>0.6</v>
      </c>
      <c r="G467" s="32">
        <v>6</v>
      </c>
      <c r="H467" s="378">
        <v>3.6</v>
      </c>
      <c r="I467" s="378">
        <v>3.84</v>
      </c>
      <c r="J467" s="32">
        <v>120</v>
      </c>
      <c r="K467" s="32" t="s">
        <v>64</v>
      </c>
      <c r="L467" s="33" t="s">
        <v>104</v>
      </c>
      <c r="M467" s="33"/>
      <c r="N467" s="32">
        <v>60</v>
      </c>
      <c r="O467" s="6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7" s="389"/>
      <c r="Q467" s="389"/>
      <c r="R467" s="389"/>
      <c r="S467" s="390"/>
      <c r="T467" s="34"/>
      <c r="U467" s="34"/>
      <c r="V467" s="35" t="s">
        <v>66</v>
      </c>
      <c r="W467" s="379">
        <v>61</v>
      </c>
      <c r="X467" s="380">
        <f t="shared" si="87"/>
        <v>61.2</v>
      </c>
      <c r="Y467" s="36">
        <f>IFERROR(IF(X467=0,"",ROUNDUP(X467/H467,0)*0.00937),"")</f>
        <v>0.15928999999999999</v>
      </c>
      <c r="Z467" s="56"/>
      <c r="AA467" s="57"/>
      <c r="AE467" s="64"/>
      <c r="BB467" s="324" t="s">
        <v>1</v>
      </c>
      <c r="BL467" s="64">
        <f t="shared" si="89"/>
        <v>65.066666666666663</v>
      </c>
      <c r="BM467" s="64">
        <f t="shared" si="90"/>
        <v>65.28</v>
      </c>
      <c r="BN467" s="64">
        <f t="shared" si="91"/>
        <v>0.14120370370370369</v>
      </c>
      <c r="BO467" s="64">
        <f t="shared" si="92"/>
        <v>0.14166666666666666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4301011775</v>
      </c>
      <c r="D468" s="392">
        <v>4607091389999</v>
      </c>
      <c r="E468" s="390"/>
      <c r="F468" s="378">
        <v>0.6</v>
      </c>
      <c r="G468" s="32">
        <v>6</v>
      </c>
      <c r="H468" s="378">
        <v>3.6</v>
      </c>
      <c r="I468" s="378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50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8" s="389"/>
      <c r="Q468" s="389"/>
      <c r="R468" s="389"/>
      <c r="S468" s="390"/>
      <c r="T468" s="34"/>
      <c r="U468" s="34"/>
      <c r="V468" s="35" t="s">
        <v>66</v>
      </c>
      <c r="W468" s="379">
        <v>0</v>
      </c>
      <c r="X468" s="380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4301011770</v>
      </c>
      <c r="D469" s="392">
        <v>4680115882782</v>
      </c>
      <c r="E469" s="390"/>
      <c r="F469" s="378">
        <v>0.6</v>
      </c>
      <c r="G469" s="32">
        <v>6</v>
      </c>
      <c r="H469" s="378">
        <v>3.6</v>
      </c>
      <c r="I469" s="378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9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9" s="389"/>
      <c r="Q469" s="389"/>
      <c r="R469" s="389"/>
      <c r="S469" s="390"/>
      <c r="T469" s="34"/>
      <c r="U469" s="34"/>
      <c r="V469" s="35" t="s">
        <v>66</v>
      </c>
      <c r="W469" s="379">
        <v>0</v>
      </c>
      <c r="X469" s="380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4301011190</v>
      </c>
      <c r="D470" s="392">
        <v>4607091389098</v>
      </c>
      <c r="E470" s="390"/>
      <c r="F470" s="378">
        <v>0.4</v>
      </c>
      <c r="G470" s="32">
        <v>6</v>
      </c>
      <c r="H470" s="378">
        <v>2.4</v>
      </c>
      <c r="I470" s="378">
        <v>2.6</v>
      </c>
      <c r="J470" s="32">
        <v>156</v>
      </c>
      <c r="K470" s="32" t="s">
        <v>64</v>
      </c>
      <c r="L470" s="33" t="s">
        <v>123</v>
      </c>
      <c r="M470" s="33"/>
      <c r="N470" s="32">
        <v>50</v>
      </c>
      <c r="O470" s="73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0" s="389"/>
      <c r="Q470" s="389"/>
      <c r="R470" s="389"/>
      <c r="S470" s="390"/>
      <c r="T470" s="34"/>
      <c r="U470" s="34"/>
      <c r="V470" s="35" t="s">
        <v>66</v>
      </c>
      <c r="W470" s="379">
        <v>45</v>
      </c>
      <c r="X470" s="380">
        <f t="shared" si="87"/>
        <v>45.6</v>
      </c>
      <c r="Y470" s="36">
        <f>IFERROR(IF(X470=0,"",ROUNDUP(X470/H470,0)*0.00753),"")</f>
        <v>0.14307</v>
      </c>
      <c r="Z470" s="56"/>
      <c r="AA470" s="57"/>
      <c r="AE470" s="64"/>
      <c r="BB470" s="327" t="s">
        <v>1</v>
      </c>
      <c r="BL470" s="64">
        <f t="shared" si="89"/>
        <v>48.75</v>
      </c>
      <c r="BM470" s="64">
        <f t="shared" si="90"/>
        <v>49.400000000000006</v>
      </c>
      <c r="BN470" s="64">
        <f t="shared" si="91"/>
        <v>0.12019230769230768</v>
      </c>
      <c r="BO470" s="64">
        <f t="shared" si="92"/>
        <v>0.12179487179487179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4301011784</v>
      </c>
      <c r="D471" s="392">
        <v>4607091389982</v>
      </c>
      <c r="E471" s="390"/>
      <c r="F471" s="378">
        <v>0.6</v>
      </c>
      <c r="G471" s="32">
        <v>6</v>
      </c>
      <c r="H471" s="378">
        <v>3.6</v>
      </c>
      <c r="I471" s="378">
        <v>3.84</v>
      </c>
      <c r="J471" s="32">
        <v>120</v>
      </c>
      <c r="K471" s="32" t="s">
        <v>64</v>
      </c>
      <c r="L471" s="33" t="s">
        <v>104</v>
      </c>
      <c r="M471" s="33"/>
      <c r="N471" s="32">
        <v>60</v>
      </c>
      <c r="O471" s="6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1" s="389"/>
      <c r="Q471" s="389"/>
      <c r="R471" s="389"/>
      <c r="S471" s="390"/>
      <c r="T471" s="34"/>
      <c r="U471" s="34"/>
      <c r="V471" s="35" t="s">
        <v>66</v>
      </c>
      <c r="W471" s="379">
        <v>0</v>
      </c>
      <c r="X471" s="380">
        <f t="shared" si="87"/>
        <v>0</v>
      </c>
      <c r="Y471" s="36" t="str">
        <f>IFERROR(IF(X471=0,"",ROUNDUP(X471/H471,0)*0.00937),"")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x14ac:dyDescent="0.2">
      <c r="A472" s="402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403"/>
      <c r="O472" s="393" t="s">
        <v>70</v>
      </c>
      <c r="P472" s="394"/>
      <c r="Q472" s="394"/>
      <c r="R472" s="394"/>
      <c r="S472" s="394"/>
      <c r="T472" s="394"/>
      <c r="U472" s="395"/>
      <c r="V472" s="37" t="s">
        <v>71</v>
      </c>
      <c r="W472" s="381">
        <f>IFERROR(W460/H460,"0")+IFERROR(W461/H461,"0")+IFERROR(W462/H462,"0")+IFERROR(W463/H463,"0")+IFERROR(W464/H464,"0")+IFERROR(W465/H465,"0")+IFERROR(W466/H466,"0")+IFERROR(W467/H467,"0")+IFERROR(W468/H468,"0")+IFERROR(W469/H469,"0")+IFERROR(W470/H470,"0")+IFERROR(W471/H471,"0")</f>
        <v>235.69444444444446</v>
      </c>
      <c r="X472" s="381">
        <f>IFERROR(X460/H460,"0")+IFERROR(X461/H461,"0")+IFERROR(X462/H462,"0")+IFERROR(X463/H463,"0")+IFERROR(X464/H464,"0")+IFERROR(X465/H465,"0")+IFERROR(X466/H466,"0")+IFERROR(X467/H467,"0")+IFERROR(X468/H468,"0")+IFERROR(X469/H469,"0")+IFERROR(X470/H470,"0")+IFERROR(X471/H471,"0")</f>
        <v>237</v>
      </c>
      <c r="Y472" s="381">
        <f>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</f>
        <v>2.7063199999999998</v>
      </c>
      <c r="Z472" s="382"/>
      <c r="AA472" s="382"/>
    </row>
    <row r="473" spans="1:67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403"/>
      <c r="O473" s="393" t="s">
        <v>70</v>
      </c>
      <c r="P473" s="394"/>
      <c r="Q473" s="394"/>
      <c r="R473" s="394"/>
      <c r="S473" s="394"/>
      <c r="T473" s="394"/>
      <c r="U473" s="395"/>
      <c r="V473" s="37" t="s">
        <v>66</v>
      </c>
      <c r="W473" s="381">
        <f>IFERROR(SUM(W460:W471),"0")</f>
        <v>1162</v>
      </c>
      <c r="X473" s="381">
        <f>IFERROR(SUM(X460:X471),"0")</f>
        <v>1168.08</v>
      </c>
      <c r="Y473" s="37"/>
      <c r="Z473" s="382"/>
      <c r="AA473" s="382"/>
    </row>
    <row r="474" spans="1:67" ht="14.25" hidden="1" customHeight="1" x14ac:dyDescent="0.25">
      <c r="A474" s="387" t="s">
        <v>100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75"/>
      <c r="AA474" s="375"/>
    </row>
    <row r="475" spans="1:67" ht="16.5" customHeight="1" x14ac:dyDescent="0.25">
      <c r="A475" s="54" t="s">
        <v>630</v>
      </c>
      <c r="B475" s="54" t="s">
        <v>631</v>
      </c>
      <c r="C475" s="31">
        <v>4301020222</v>
      </c>
      <c r="D475" s="392">
        <v>4607091388930</v>
      </c>
      <c r="E475" s="390"/>
      <c r="F475" s="378">
        <v>0.88</v>
      </c>
      <c r="G475" s="32">
        <v>6</v>
      </c>
      <c r="H475" s="378">
        <v>5.28</v>
      </c>
      <c r="I475" s="378">
        <v>5.64</v>
      </c>
      <c r="J475" s="32">
        <v>104</v>
      </c>
      <c r="K475" s="32" t="s">
        <v>103</v>
      </c>
      <c r="L475" s="33" t="s">
        <v>104</v>
      </c>
      <c r="M475" s="33"/>
      <c r="N475" s="32">
        <v>55</v>
      </c>
      <c r="O475" s="7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5" s="389"/>
      <c r="Q475" s="389"/>
      <c r="R475" s="389"/>
      <c r="S475" s="390"/>
      <c r="T475" s="34"/>
      <c r="U475" s="34"/>
      <c r="V475" s="35" t="s">
        <v>66</v>
      </c>
      <c r="W475" s="379">
        <v>216</v>
      </c>
      <c r="X475" s="380">
        <f>IFERROR(IF(W475="",0,CEILING((W475/$H475),1)*$H475),"")</f>
        <v>216.48000000000002</v>
      </c>
      <c r="Y475" s="36">
        <f>IFERROR(IF(X475=0,"",ROUNDUP(X475/H475,0)*0.01196),"")</f>
        <v>0.49036000000000002</v>
      </c>
      <c r="Z475" s="56"/>
      <c r="AA475" s="57"/>
      <c r="AE475" s="64"/>
      <c r="BB475" s="329" t="s">
        <v>1</v>
      </c>
      <c r="BL475" s="64">
        <f>IFERROR(W475*I475/H475,"0")</f>
        <v>230.72727272727272</v>
      </c>
      <c r="BM475" s="64">
        <f>IFERROR(X475*I475/H475,"0")</f>
        <v>231.24</v>
      </c>
      <c r="BN475" s="64">
        <f>IFERROR(1/J475*(W475/H475),"0")</f>
        <v>0.39335664335664333</v>
      </c>
      <c r="BO475" s="64">
        <f>IFERROR(1/J475*(X475/H475),"0")</f>
        <v>0.39423076923076927</v>
      </c>
    </row>
    <row r="476" spans="1:67" ht="16.5" hidden="1" customHeight="1" x14ac:dyDescent="0.25">
      <c r="A476" s="54" t="s">
        <v>632</v>
      </c>
      <c r="B476" s="54" t="s">
        <v>633</v>
      </c>
      <c r="C476" s="31">
        <v>4301020206</v>
      </c>
      <c r="D476" s="392">
        <v>4680115880054</v>
      </c>
      <c r="E476" s="390"/>
      <c r="F476" s="378">
        <v>0.6</v>
      </c>
      <c r="G476" s="32">
        <v>6</v>
      </c>
      <c r="H476" s="378">
        <v>3.6</v>
      </c>
      <c r="I476" s="378">
        <v>3.84</v>
      </c>
      <c r="J476" s="32">
        <v>120</v>
      </c>
      <c r="K476" s="32" t="s">
        <v>64</v>
      </c>
      <c r="L476" s="33" t="s">
        <v>104</v>
      </c>
      <c r="M476" s="33"/>
      <c r="N476" s="32">
        <v>55</v>
      </c>
      <c r="O476" s="4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6" s="389"/>
      <c r="Q476" s="389"/>
      <c r="R476" s="389"/>
      <c r="S476" s="390"/>
      <c r="T476" s="34"/>
      <c r="U476" s="34"/>
      <c r="V476" s="35" t="s">
        <v>66</v>
      </c>
      <c r="W476" s="379">
        <v>0</v>
      </c>
      <c r="X476" s="380">
        <f>IFERROR(IF(W476="",0,CEILING((W476/$H476),1)*$H476),"")</f>
        <v>0</v>
      </c>
      <c r="Y476" s="36" t="str">
        <f>IFERROR(IF(X476=0,"",ROUNDUP(X476/H476,0)*0.00937),"")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x14ac:dyDescent="0.2">
      <c r="A477" s="402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403"/>
      <c r="O477" s="393" t="s">
        <v>70</v>
      </c>
      <c r="P477" s="394"/>
      <c r="Q477" s="394"/>
      <c r="R477" s="394"/>
      <c r="S477" s="394"/>
      <c r="T477" s="394"/>
      <c r="U477" s="395"/>
      <c r="V477" s="37" t="s">
        <v>71</v>
      </c>
      <c r="W477" s="381">
        <f>IFERROR(W475/H475,"0")+IFERROR(W476/H476,"0")</f>
        <v>40.909090909090907</v>
      </c>
      <c r="X477" s="381">
        <f>IFERROR(X475/H475,"0")+IFERROR(X476/H476,"0")</f>
        <v>41</v>
      </c>
      <c r="Y477" s="381">
        <f>IFERROR(IF(Y475="",0,Y475),"0")+IFERROR(IF(Y476="",0,Y476),"0")</f>
        <v>0.49036000000000002</v>
      </c>
      <c r="Z477" s="382"/>
      <c r="AA477" s="382"/>
    </row>
    <row r="478" spans="1:67" x14ac:dyDescent="0.2">
      <c r="A478" s="386"/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403"/>
      <c r="O478" s="393" t="s">
        <v>70</v>
      </c>
      <c r="P478" s="394"/>
      <c r="Q478" s="394"/>
      <c r="R478" s="394"/>
      <c r="S478" s="394"/>
      <c r="T478" s="394"/>
      <c r="U478" s="395"/>
      <c r="V478" s="37" t="s">
        <v>66</v>
      </c>
      <c r="W478" s="381">
        <f>IFERROR(SUM(W475:W476),"0")</f>
        <v>216</v>
      </c>
      <c r="X478" s="381">
        <f>IFERROR(SUM(X475:X476),"0")</f>
        <v>216.48000000000002</v>
      </c>
      <c r="Y478" s="37"/>
      <c r="Z478" s="382"/>
      <c r="AA478" s="382"/>
    </row>
    <row r="479" spans="1:67" ht="14.25" hidden="1" customHeight="1" x14ac:dyDescent="0.25">
      <c r="A479" s="387" t="s">
        <v>61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75"/>
      <c r="AA479" s="375"/>
    </row>
    <row r="480" spans="1:67" ht="27" customHeight="1" x14ac:dyDescent="0.25">
      <c r="A480" s="54" t="s">
        <v>634</v>
      </c>
      <c r="B480" s="54" t="s">
        <v>635</v>
      </c>
      <c r="C480" s="31">
        <v>4301031252</v>
      </c>
      <c r="D480" s="392">
        <v>4680115883116</v>
      </c>
      <c r="E480" s="390"/>
      <c r="F480" s="378">
        <v>0.88</v>
      </c>
      <c r="G480" s="32">
        <v>6</v>
      </c>
      <c r="H480" s="378">
        <v>5.28</v>
      </c>
      <c r="I480" s="378">
        <v>5.64</v>
      </c>
      <c r="J480" s="32">
        <v>104</v>
      </c>
      <c r="K480" s="32" t="s">
        <v>103</v>
      </c>
      <c r="L480" s="33" t="s">
        <v>104</v>
      </c>
      <c r="M480" s="33"/>
      <c r="N480" s="32">
        <v>60</v>
      </c>
      <c r="O480" s="7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0" s="389"/>
      <c r="Q480" s="389"/>
      <c r="R480" s="389"/>
      <c r="S480" s="390"/>
      <c r="T480" s="34"/>
      <c r="U480" s="34"/>
      <c r="V480" s="35" t="s">
        <v>66</v>
      </c>
      <c r="W480" s="379">
        <v>61</v>
      </c>
      <c r="X480" s="380">
        <f t="shared" ref="X480:X485" si="93">IFERROR(IF(W480="",0,CEILING((W480/$H480),1)*$H480),"")</f>
        <v>63.36</v>
      </c>
      <c r="Y480" s="36">
        <f>IFERROR(IF(X480=0,"",ROUNDUP(X480/H480,0)*0.01196),"")</f>
        <v>0.14352000000000001</v>
      </c>
      <c r="Z480" s="56"/>
      <c r="AA480" s="57"/>
      <c r="AE480" s="64"/>
      <c r="BB480" s="331" t="s">
        <v>1</v>
      </c>
      <c r="BL480" s="64">
        <f t="shared" ref="BL480:BL485" si="94">IFERROR(W480*I480/H480,"0")</f>
        <v>65.159090909090892</v>
      </c>
      <c r="BM480" s="64">
        <f t="shared" ref="BM480:BM485" si="95">IFERROR(X480*I480/H480,"0")</f>
        <v>67.679999999999993</v>
      </c>
      <c r="BN480" s="64">
        <f t="shared" ref="BN480:BN485" si="96">IFERROR(1/J480*(W480/H480),"0")</f>
        <v>0.11108682983682984</v>
      </c>
      <c r="BO480" s="64">
        <f t="shared" ref="BO480:BO485" si="97">IFERROR(1/J480*(X480/H480),"0")</f>
        <v>0.11538461538461539</v>
      </c>
    </row>
    <row r="481" spans="1:67" ht="27" customHeight="1" x14ac:dyDescent="0.25">
      <c r="A481" s="54" t="s">
        <v>636</v>
      </c>
      <c r="B481" s="54" t="s">
        <v>637</v>
      </c>
      <c r="C481" s="31">
        <v>4301031248</v>
      </c>
      <c r="D481" s="392">
        <v>4680115883093</v>
      </c>
      <c r="E481" s="390"/>
      <c r="F481" s="378">
        <v>0.88</v>
      </c>
      <c r="G481" s="32">
        <v>6</v>
      </c>
      <c r="H481" s="378">
        <v>5.28</v>
      </c>
      <c r="I481" s="378">
        <v>5.64</v>
      </c>
      <c r="J481" s="32">
        <v>104</v>
      </c>
      <c r="K481" s="32" t="s">
        <v>103</v>
      </c>
      <c r="L481" s="33" t="s">
        <v>65</v>
      </c>
      <c r="M481" s="33"/>
      <c r="N481" s="32">
        <v>60</v>
      </c>
      <c r="O481" s="5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1" s="389"/>
      <c r="Q481" s="389"/>
      <c r="R481" s="389"/>
      <c r="S481" s="390"/>
      <c r="T481" s="34"/>
      <c r="U481" s="34"/>
      <c r="V481" s="35" t="s">
        <v>66</v>
      </c>
      <c r="W481" s="379">
        <v>99</v>
      </c>
      <c r="X481" s="380">
        <f t="shared" si="93"/>
        <v>100.32000000000001</v>
      </c>
      <c r="Y481" s="36">
        <f>IFERROR(IF(X481=0,"",ROUNDUP(X481/H481,0)*0.01196),"")</f>
        <v>0.22724</v>
      </c>
      <c r="Z481" s="56"/>
      <c r="AA481" s="57"/>
      <c r="AE481" s="64"/>
      <c r="BB481" s="332" t="s">
        <v>1</v>
      </c>
      <c r="BL481" s="64">
        <f t="shared" si="94"/>
        <v>105.75</v>
      </c>
      <c r="BM481" s="64">
        <f t="shared" si="95"/>
        <v>107.16</v>
      </c>
      <c r="BN481" s="64">
        <f t="shared" si="96"/>
        <v>0.18028846153846154</v>
      </c>
      <c r="BO481" s="64">
        <f t="shared" si="97"/>
        <v>0.18269230769230771</v>
      </c>
    </row>
    <row r="482" spans="1:67" ht="27" customHeight="1" x14ac:dyDescent="0.25">
      <c r="A482" s="54" t="s">
        <v>638</v>
      </c>
      <c r="B482" s="54" t="s">
        <v>639</v>
      </c>
      <c r="C482" s="31">
        <v>4301031250</v>
      </c>
      <c r="D482" s="392">
        <v>4680115883109</v>
      </c>
      <c r="E482" s="390"/>
      <c r="F482" s="378">
        <v>0.88</v>
      </c>
      <c r="G482" s="32">
        <v>6</v>
      </c>
      <c r="H482" s="378">
        <v>5.28</v>
      </c>
      <c r="I482" s="378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2" s="389"/>
      <c r="Q482" s="389"/>
      <c r="R482" s="389"/>
      <c r="S482" s="390"/>
      <c r="T482" s="34"/>
      <c r="U482" s="34"/>
      <c r="V482" s="35" t="s">
        <v>66</v>
      </c>
      <c r="W482" s="379">
        <v>145</v>
      </c>
      <c r="X482" s="380">
        <f t="shared" si="93"/>
        <v>147.84</v>
      </c>
      <c r="Y482" s="36">
        <f>IFERROR(IF(X482=0,"",ROUNDUP(X482/H482,0)*0.01196),"")</f>
        <v>0.33488000000000001</v>
      </c>
      <c r="Z482" s="56"/>
      <c r="AA482" s="57"/>
      <c r="AE482" s="64"/>
      <c r="BB482" s="333" t="s">
        <v>1</v>
      </c>
      <c r="BL482" s="64">
        <f t="shared" si="94"/>
        <v>154.88636363636363</v>
      </c>
      <c r="BM482" s="64">
        <f t="shared" si="95"/>
        <v>157.91999999999999</v>
      </c>
      <c r="BN482" s="64">
        <f t="shared" si="96"/>
        <v>0.26405885780885779</v>
      </c>
      <c r="BO482" s="64">
        <f t="shared" si="97"/>
        <v>0.26923076923076927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4301031249</v>
      </c>
      <c r="D483" s="392">
        <v>4680115882072</v>
      </c>
      <c r="E483" s="390"/>
      <c r="F483" s="378">
        <v>0.6</v>
      </c>
      <c r="G483" s="32">
        <v>6</v>
      </c>
      <c r="H483" s="378">
        <v>3.6</v>
      </c>
      <c r="I483" s="378">
        <v>3.84</v>
      </c>
      <c r="J483" s="32">
        <v>120</v>
      </c>
      <c r="K483" s="32" t="s">
        <v>64</v>
      </c>
      <c r="L483" s="33" t="s">
        <v>104</v>
      </c>
      <c r="M483" s="33"/>
      <c r="N483" s="32">
        <v>60</v>
      </c>
      <c r="O483" s="7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3" s="389"/>
      <c r="Q483" s="389"/>
      <c r="R483" s="389"/>
      <c r="S483" s="390"/>
      <c r="T483" s="34"/>
      <c r="U483" s="34"/>
      <c r="V483" s="35" t="s">
        <v>66</v>
      </c>
      <c r="W483" s="379">
        <v>0</v>
      </c>
      <c r="X483" s="380">
        <f t="shared" si="93"/>
        <v>0</v>
      </c>
      <c r="Y483" s="36" t="str">
        <f>IFERROR(IF(X483=0,"",ROUNDUP(X483/H483,0)*0.00937),"")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4301031251</v>
      </c>
      <c r="D484" s="392">
        <v>4680115882102</v>
      </c>
      <c r="E484" s="390"/>
      <c r="F484" s="378">
        <v>0.6</v>
      </c>
      <c r="G484" s="32">
        <v>6</v>
      </c>
      <c r="H484" s="378">
        <v>3.6</v>
      </c>
      <c r="I484" s="378">
        <v>3.81</v>
      </c>
      <c r="J484" s="32">
        <v>120</v>
      </c>
      <c r="K484" s="32" t="s">
        <v>64</v>
      </c>
      <c r="L484" s="33" t="s">
        <v>65</v>
      </c>
      <c r="M484" s="33"/>
      <c r="N484" s="32">
        <v>60</v>
      </c>
      <c r="O484" s="7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4" s="389"/>
      <c r="Q484" s="389"/>
      <c r="R484" s="389"/>
      <c r="S484" s="390"/>
      <c r="T484" s="34"/>
      <c r="U484" s="34"/>
      <c r="V484" s="35" t="s">
        <v>66</v>
      </c>
      <c r="W484" s="379">
        <v>0</v>
      </c>
      <c r="X484" s="380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4301031253</v>
      </c>
      <c r="D485" s="392">
        <v>4680115882096</v>
      </c>
      <c r="E485" s="390"/>
      <c r="F485" s="378">
        <v>0.6</v>
      </c>
      <c r="G485" s="32">
        <v>6</v>
      </c>
      <c r="H485" s="378">
        <v>3.6</v>
      </c>
      <c r="I485" s="378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5" s="389"/>
      <c r="Q485" s="389"/>
      <c r="R485" s="389"/>
      <c r="S485" s="390"/>
      <c r="T485" s="34"/>
      <c r="U485" s="34"/>
      <c r="V485" s="35" t="s">
        <v>66</v>
      </c>
      <c r="W485" s="379">
        <v>0</v>
      </c>
      <c r="X485" s="380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x14ac:dyDescent="0.2">
      <c r="A486" s="402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403"/>
      <c r="O486" s="393" t="s">
        <v>70</v>
      </c>
      <c r="P486" s="394"/>
      <c r="Q486" s="394"/>
      <c r="R486" s="394"/>
      <c r="S486" s="394"/>
      <c r="T486" s="394"/>
      <c r="U486" s="395"/>
      <c r="V486" s="37" t="s">
        <v>71</v>
      </c>
      <c r="W486" s="381">
        <f>IFERROR(W480/H480,"0")+IFERROR(W481/H481,"0")+IFERROR(W482/H482,"0")+IFERROR(W483/H483,"0")+IFERROR(W484/H484,"0")+IFERROR(W485/H485,"0")</f>
        <v>57.765151515151516</v>
      </c>
      <c r="X486" s="381">
        <f>IFERROR(X480/H480,"0")+IFERROR(X481/H481,"0")+IFERROR(X482/H482,"0")+IFERROR(X483/H483,"0")+IFERROR(X484/H484,"0")+IFERROR(X485/H485,"0")</f>
        <v>59</v>
      </c>
      <c r="Y486" s="381">
        <f>IFERROR(IF(Y480="",0,Y480),"0")+IFERROR(IF(Y481="",0,Y481),"0")+IFERROR(IF(Y482="",0,Y482),"0")+IFERROR(IF(Y483="",0,Y483),"0")+IFERROR(IF(Y484="",0,Y484),"0")+IFERROR(IF(Y485="",0,Y485),"0")</f>
        <v>0.70564000000000004</v>
      </c>
      <c r="Z486" s="382"/>
      <c r="AA486" s="382"/>
    </row>
    <row r="487" spans="1:67" x14ac:dyDescent="0.2">
      <c r="A487" s="386"/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403"/>
      <c r="O487" s="393" t="s">
        <v>70</v>
      </c>
      <c r="P487" s="394"/>
      <c r="Q487" s="394"/>
      <c r="R487" s="394"/>
      <c r="S487" s="394"/>
      <c r="T487" s="394"/>
      <c r="U487" s="395"/>
      <c r="V487" s="37" t="s">
        <v>66</v>
      </c>
      <c r="W487" s="381">
        <f>IFERROR(SUM(W480:W485),"0")</f>
        <v>305</v>
      </c>
      <c r="X487" s="381">
        <f>IFERROR(SUM(X480:X485),"0")</f>
        <v>311.52</v>
      </c>
      <c r="Y487" s="37"/>
      <c r="Z487" s="382"/>
      <c r="AA487" s="382"/>
    </row>
    <row r="488" spans="1:67" ht="14.25" hidden="1" customHeight="1" x14ac:dyDescent="0.25">
      <c r="A488" s="387" t="s">
        <v>72</v>
      </c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6"/>
      <c r="P488" s="386"/>
      <c r="Q488" s="386"/>
      <c r="R488" s="386"/>
      <c r="S488" s="386"/>
      <c r="T488" s="386"/>
      <c r="U488" s="386"/>
      <c r="V488" s="386"/>
      <c r="W488" s="386"/>
      <c r="X488" s="386"/>
      <c r="Y488" s="386"/>
      <c r="Z488" s="375"/>
      <c r="AA488" s="375"/>
    </row>
    <row r="489" spans="1:67" ht="16.5" hidden="1" customHeight="1" x14ac:dyDescent="0.25">
      <c r="A489" s="54" t="s">
        <v>646</v>
      </c>
      <c r="B489" s="54" t="s">
        <v>647</v>
      </c>
      <c r="C489" s="31">
        <v>4301051230</v>
      </c>
      <c r="D489" s="392">
        <v>4607091383409</v>
      </c>
      <c r="E489" s="390"/>
      <c r="F489" s="378">
        <v>1.3</v>
      </c>
      <c r="G489" s="32">
        <v>6</v>
      </c>
      <c r="H489" s="378">
        <v>7.8</v>
      </c>
      <c r="I489" s="378">
        <v>8.3460000000000001</v>
      </c>
      <c r="J489" s="32">
        <v>56</v>
      </c>
      <c r="K489" s="32" t="s">
        <v>103</v>
      </c>
      <c r="L489" s="33" t="s">
        <v>65</v>
      </c>
      <c r="M489" s="33"/>
      <c r="N489" s="32">
        <v>45</v>
      </c>
      <c r="O489" s="7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9" s="389"/>
      <c r="Q489" s="389"/>
      <c r="R489" s="389"/>
      <c r="S489" s="390"/>
      <c r="T489" s="34"/>
      <c r="U489" s="34"/>
      <c r="V489" s="35" t="s">
        <v>66</v>
      </c>
      <c r="W489" s="379">
        <v>0</v>
      </c>
      <c r="X489" s="380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7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16.5" hidden="1" customHeight="1" x14ac:dyDescent="0.25">
      <c r="A490" s="54" t="s">
        <v>648</v>
      </c>
      <c r="B490" s="54" t="s">
        <v>649</v>
      </c>
      <c r="C490" s="31">
        <v>4301051231</v>
      </c>
      <c r="D490" s="392">
        <v>4607091383416</v>
      </c>
      <c r="E490" s="390"/>
      <c r="F490" s="378">
        <v>1.3</v>
      </c>
      <c r="G490" s="32">
        <v>6</v>
      </c>
      <c r="H490" s="378">
        <v>7.8</v>
      </c>
      <c r="I490" s="378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0" s="389"/>
      <c r="Q490" s="389"/>
      <c r="R490" s="389"/>
      <c r="S490" s="390"/>
      <c r="T490" s="34"/>
      <c r="U490" s="34"/>
      <c r="V490" s="35" t="s">
        <v>66</v>
      </c>
      <c r="W490" s="379">
        <v>0</v>
      </c>
      <c r="X490" s="380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27" hidden="1" customHeight="1" x14ac:dyDescent="0.25">
      <c r="A491" s="54" t="s">
        <v>650</v>
      </c>
      <c r="B491" s="54" t="s">
        <v>651</v>
      </c>
      <c r="C491" s="31">
        <v>4301051058</v>
      </c>
      <c r="D491" s="392">
        <v>4680115883536</v>
      </c>
      <c r="E491" s="390"/>
      <c r="F491" s="378">
        <v>0.3</v>
      </c>
      <c r="G491" s="32">
        <v>6</v>
      </c>
      <c r="H491" s="378">
        <v>1.8</v>
      </c>
      <c r="I491" s="378">
        <v>2.0659999999999998</v>
      </c>
      <c r="J491" s="32">
        <v>156</v>
      </c>
      <c r="K491" s="32" t="s">
        <v>64</v>
      </c>
      <c r="L491" s="33" t="s">
        <v>65</v>
      </c>
      <c r="M491" s="33"/>
      <c r="N491" s="32">
        <v>45</v>
      </c>
      <c r="O491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1" s="389"/>
      <c r="Q491" s="389"/>
      <c r="R491" s="389"/>
      <c r="S491" s="390"/>
      <c r="T491" s="34"/>
      <c r="U491" s="34"/>
      <c r="V491" s="35" t="s">
        <v>66</v>
      </c>
      <c r="W491" s="379">
        <v>0</v>
      </c>
      <c r="X491" s="380">
        <f>IFERROR(IF(W491="",0,CEILING((W491/$H491),1)*$H491),"")</f>
        <v>0</v>
      </c>
      <c r="Y491" s="36" t="str">
        <f>IFERROR(IF(X491=0,"",ROUNDUP(X491/H491,0)*0.00753),"")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402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403"/>
      <c r="O492" s="393" t="s">
        <v>70</v>
      </c>
      <c r="P492" s="394"/>
      <c r="Q492" s="394"/>
      <c r="R492" s="394"/>
      <c r="S492" s="394"/>
      <c r="T492" s="394"/>
      <c r="U492" s="395"/>
      <c r="V492" s="37" t="s">
        <v>71</v>
      </c>
      <c r="W492" s="381">
        <f>IFERROR(W489/H489,"0")+IFERROR(W490/H490,"0")+IFERROR(W491/H491,"0")</f>
        <v>0</v>
      </c>
      <c r="X492" s="381">
        <f>IFERROR(X489/H489,"0")+IFERROR(X490/H490,"0")+IFERROR(X491/H491,"0")</f>
        <v>0</v>
      </c>
      <c r="Y492" s="381">
        <f>IFERROR(IF(Y489="",0,Y489),"0")+IFERROR(IF(Y490="",0,Y490),"0")+IFERROR(IF(Y491="",0,Y491),"0")</f>
        <v>0</v>
      </c>
      <c r="Z492" s="382"/>
      <c r="AA492" s="382"/>
    </row>
    <row r="493" spans="1:67" hidden="1" x14ac:dyDescent="0.2">
      <c r="A493" s="386"/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403"/>
      <c r="O493" s="393" t="s">
        <v>70</v>
      </c>
      <c r="P493" s="394"/>
      <c r="Q493" s="394"/>
      <c r="R493" s="394"/>
      <c r="S493" s="394"/>
      <c r="T493" s="394"/>
      <c r="U493" s="395"/>
      <c r="V493" s="37" t="s">
        <v>66</v>
      </c>
      <c r="W493" s="381">
        <f>IFERROR(SUM(W489:W491),"0")</f>
        <v>0</v>
      </c>
      <c r="X493" s="381">
        <f>IFERROR(SUM(X489:X491),"0")</f>
        <v>0</v>
      </c>
      <c r="Y493" s="37"/>
      <c r="Z493" s="382"/>
      <c r="AA493" s="382"/>
    </row>
    <row r="494" spans="1:67" ht="14.25" hidden="1" customHeight="1" x14ac:dyDescent="0.25">
      <c r="A494" s="387" t="s">
        <v>204</v>
      </c>
      <c r="B494" s="386"/>
      <c r="C494" s="386"/>
      <c r="D494" s="386"/>
      <c r="E494" s="386"/>
      <c r="F494" s="386"/>
      <c r="G494" s="386"/>
      <c r="H494" s="386"/>
      <c r="I494" s="386"/>
      <c r="J494" s="386"/>
      <c r="K494" s="386"/>
      <c r="L494" s="386"/>
      <c r="M494" s="386"/>
      <c r="N494" s="386"/>
      <c r="O494" s="386"/>
      <c r="P494" s="386"/>
      <c r="Q494" s="386"/>
      <c r="R494" s="386"/>
      <c r="S494" s="386"/>
      <c r="T494" s="386"/>
      <c r="U494" s="386"/>
      <c r="V494" s="386"/>
      <c r="W494" s="386"/>
      <c r="X494" s="386"/>
      <c r="Y494" s="386"/>
      <c r="Z494" s="375"/>
      <c r="AA494" s="375"/>
    </row>
    <row r="495" spans="1:67" ht="16.5" hidden="1" customHeight="1" x14ac:dyDescent="0.25">
      <c r="A495" s="54" t="s">
        <v>652</v>
      </c>
      <c r="B495" s="54" t="s">
        <v>653</v>
      </c>
      <c r="C495" s="31">
        <v>4301060363</v>
      </c>
      <c r="D495" s="392">
        <v>4680115885035</v>
      </c>
      <c r="E495" s="390"/>
      <c r="F495" s="378">
        <v>1</v>
      </c>
      <c r="G495" s="32">
        <v>4</v>
      </c>
      <c r="H495" s="378">
        <v>4</v>
      </c>
      <c r="I495" s="378">
        <v>4.4160000000000004</v>
      </c>
      <c r="J495" s="32">
        <v>104</v>
      </c>
      <c r="K495" s="32" t="s">
        <v>103</v>
      </c>
      <c r="L495" s="33" t="s">
        <v>65</v>
      </c>
      <c r="M495" s="33"/>
      <c r="N495" s="32">
        <v>35</v>
      </c>
      <c r="O495" s="6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5" s="389"/>
      <c r="Q495" s="389"/>
      <c r="R495" s="389"/>
      <c r="S495" s="390"/>
      <c r="T495" s="34"/>
      <c r="U495" s="34"/>
      <c r="V495" s="35" t="s">
        <v>66</v>
      </c>
      <c r="W495" s="379">
        <v>0</v>
      </c>
      <c r="X495" s="380">
        <f>IFERROR(IF(W495="",0,CEILING((W495/$H495),1)*$H495),"")</f>
        <v>0</v>
      </c>
      <c r="Y495" s="36" t="str">
        <f>IFERROR(IF(X495=0,"",ROUNDUP(X495/H495,0)*0.01196),"")</f>
        <v/>
      </c>
      <c r="Z495" s="56"/>
      <c r="AA495" s="57"/>
      <c r="AE495" s="64"/>
      <c r="BB495" s="340" t="s">
        <v>1</v>
      </c>
      <c r="BL495" s="64">
        <f>IFERROR(W495*I495/H495,"0")</f>
        <v>0</v>
      </c>
      <c r="BM495" s="64">
        <f>IFERROR(X495*I495/H495,"0")</f>
        <v>0</v>
      </c>
      <c r="BN495" s="64">
        <f>IFERROR(1/J495*(W495/H495),"0")</f>
        <v>0</v>
      </c>
      <c r="BO495" s="64">
        <f>IFERROR(1/J495*(X495/H495),"0")</f>
        <v>0</v>
      </c>
    </row>
    <row r="496" spans="1:67" hidden="1" x14ac:dyDescent="0.2">
      <c r="A496" s="402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403"/>
      <c r="O496" s="393" t="s">
        <v>70</v>
      </c>
      <c r="P496" s="394"/>
      <c r="Q496" s="394"/>
      <c r="R496" s="394"/>
      <c r="S496" s="394"/>
      <c r="T496" s="394"/>
      <c r="U496" s="395"/>
      <c r="V496" s="37" t="s">
        <v>71</v>
      </c>
      <c r="W496" s="381">
        <f>IFERROR(W495/H495,"0")</f>
        <v>0</v>
      </c>
      <c r="X496" s="381">
        <f>IFERROR(X495/H495,"0")</f>
        <v>0</v>
      </c>
      <c r="Y496" s="381">
        <f>IFERROR(IF(Y495="",0,Y495),"0")</f>
        <v>0</v>
      </c>
      <c r="Z496" s="382"/>
      <c r="AA496" s="382"/>
    </row>
    <row r="497" spans="1:67" hidden="1" x14ac:dyDescent="0.2">
      <c r="A497" s="386"/>
      <c r="B497" s="386"/>
      <c r="C497" s="386"/>
      <c r="D497" s="386"/>
      <c r="E497" s="386"/>
      <c r="F497" s="386"/>
      <c r="G497" s="386"/>
      <c r="H497" s="386"/>
      <c r="I497" s="386"/>
      <c r="J497" s="386"/>
      <c r="K497" s="386"/>
      <c r="L497" s="386"/>
      <c r="M497" s="386"/>
      <c r="N497" s="403"/>
      <c r="O497" s="393" t="s">
        <v>70</v>
      </c>
      <c r="P497" s="394"/>
      <c r="Q497" s="394"/>
      <c r="R497" s="394"/>
      <c r="S497" s="394"/>
      <c r="T497" s="394"/>
      <c r="U497" s="395"/>
      <c r="V497" s="37" t="s">
        <v>66</v>
      </c>
      <c r="W497" s="381">
        <f>IFERROR(SUM(W495:W495),"0")</f>
        <v>0</v>
      </c>
      <c r="X497" s="381">
        <f>IFERROR(SUM(X495:X495),"0")</f>
        <v>0</v>
      </c>
      <c r="Y497" s="37"/>
      <c r="Z497" s="382"/>
      <c r="AA497" s="382"/>
    </row>
    <row r="498" spans="1:67" ht="27.75" hidden="1" customHeight="1" x14ac:dyDescent="0.2">
      <c r="A498" s="545" t="s">
        <v>654</v>
      </c>
      <c r="B498" s="546"/>
      <c r="C498" s="546"/>
      <c r="D498" s="546"/>
      <c r="E498" s="546"/>
      <c r="F498" s="546"/>
      <c r="G498" s="546"/>
      <c r="H498" s="546"/>
      <c r="I498" s="546"/>
      <c r="J498" s="546"/>
      <c r="K498" s="546"/>
      <c r="L498" s="546"/>
      <c r="M498" s="546"/>
      <c r="N498" s="546"/>
      <c r="O498" s="546"/>
      <c r="P498" s="546"/>
      <c r="Q498" s="546"/>
      <c r="R498" s="546"/>
      <c r="S498" s="546"/>
      <c r="T498" s="546"/>
      <c r="U498" s="546"/>
      <c r="V498" s="546"/>
      <c r="W498" s="546"/>
      <c r="X498" s="546"/>
      <c r="Y498" s="546"/>
      <c r="Z498" s="48"/>
      <c r="AA498" s="48"/>
    </row>
    <row r="499" spans="1:67" ht="16.5" hidden="1" customHeight="1" x14ac:dyDescent="0.25">
      <c r="A499" s="385" t="s">
        <v>655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74"/>
      <c r="AA499" s="374"/>
    </row>
    <row r="500" spans="1:67" ht="14.25" hidden="1" customHeight="1" x14ac:dyDescent="0.25">
      <c r="A500" s="387" t="s">
        <v>108</v>
      </c>
      <c r="B500" s="386"/>
      <c r="C500" s="386"/>
      <c r="D500" s="386"/>
      <c r="E500" s="386"/>
      <c r="F500" s="386"/>
      <c r="G500" s="386"/>
      <c r="H500" s="386"/>
      <c r="I500" s="386"/>
      <c r="J500" s="386"/>
      <c r="K500" s="386"/>
      <c r="L500" s="386"/>
      <c r="M500" s="386"/>
      <c r="N500" s="386"/>
      <c r="O500" s="386"/>
      <c r="P500" s="386"/>
      <c r="Q500" s="386"/>
      <c r="R500" s="386"/>
      <c r="S500" s="386"/>
      <c r="T500" s="386"/>
      <c r="U500" s="386"/>
      <c r="V500" s="386"/>
      <c r="W500" s="386"/>
      <c r="X500" s="386"/>
      <c r="Y500" s="386"/>
      <c r="Z500" s="375"/>
      <c r="AA500" s="375"/>
    </row>
    <row r="501" spans="1:67" ht="27" hidden="1" customHeight="1" x14ac:dyDescent="0.25">
      <c r="A501" s="54" t="s">
        <v>656</v>
      </c>
      <c r="B501" s="54" t="s">
        <v>657</v>
      </c>
      <c r="C501" s="31">
        <v>4301011764</v>
      </c>
      <c r="D501" s="392">
        <v>4640242181189</v>
      </c>
      <c r="E501" s="390"/>
      <c r="F501" s="378">
        <v>0.4</v>
      </c>
      <c r="G501" s="32">
        <v>10</v>
      </c>
      <c r="H501" s="378">
        <v>4</v>
      </c>
      <c r="I501" s="378">
        <v>4.24</v>
      </c>
      <c r="J501" s="32">
        <v>120</v>
      </c>
      <c r="K501" s="32" t="s">
        <v>64</v>
      </c>
      <c r="L501" s="33" t="s">
        <v>123</v>
      </c>
      <c r="M501" s="33"/>
      <c r="N501" s="32">
        <v>55</v>
      </c>
      <c r="O501" s="603" t="s">
        <v>658</v>
      </c>
      <c r="P501" s="389"/>
      <c r="Q501" s="389"/>
      <c r="R501" s="389"/>
      <c r="S501" s="390"/>
      <c r="T501" s="34"/>
      <c r="U501" s="34"/>
      <c r="V501" s="35" t="s">
        <v>66</v>
      </c>
      <c r="W501" s="379">
        <v>0</v>
      </c>
      <c r="X501" s="380">
        <f t="shared" ref="X501:X509" si="98">IFERROR(IF(W501="",0,CEILING((W501/$H501),1)*$H501),"")</f>
        <v>0</v>
      </c>
      <c r="Y501" s="36" t="str">
        <f>IFERROR(IF(X501=0,"",ROUNDUP(X501/H501,0)*0.00937),"")</f>
        <v/>
      </c>
      <c r="Z501" s="56"/>
      <c r="AA501" s="57" t="s">
        <v>604</v>
      </c>
      <c r="AE501" s="64"/>
      <c r="BB501" s="341" t="s">
        <v>1</v>
      </c>
      <c r="BL501" s="64">
        <f t="shared" ref="BL501:BL509" si="99">IFERROR(W501*I501/H501,"0")</f>
        <v>0</v>
      </c>
      <c r="BM501" s="64">
        <f t="shared" ref="BM501:BM509" si="100">IFERROR(X501*I501/H501,"0")</f>
        <v>0</v>
      </c>
      <c r="BN501" s="64">
        <f t="shared" ref="BN501:BN509" si="101">IFERROR(1/J501*(W501/H501),"0")</f>
        <v>0</v>
      </c>
      <c r="BO501" s="64">
        <f t="shared" ref="BO501:BO509" si="102">IFERROR(1/J501*(X501/H501),"0")</f>
        <v>0</v>
      </c>
    </row>
    <row r="502" spans="1:67" ht="27" hidden="1" customHeight="1" x14ac:dyDescent="0.25">
      <c r="A502" s="54" t="s">
        <v>659</v>
      </c>
      <c r="B502" s="54" t="s">
        <v>660</v>
      </c>
      <c r="C502" s="31">
        <v>4301011765</v>
      </c>
      <c r="D502" s="392">
        <v>4640242181172</v>
      </c>
      <c r="E502" s="390"/>
      <c r="F502" s="378">
        <v>0.4</v>
      </c>
      <c r="G502" s="32">
        <v>10</v>
      </c>
      <c r="H502" s="378">
        <v>4</v>
      </c>
      <c r="I502" s="378">
        <v>4.24</v>
      </c>
      <c r="J502" s="32">
        <v>120</v>
      </c>
      <c r="K502" s="32" t="s">
        <v>64</v>
      </c>
      <c r="L502" s="33" t="s">
        <v>104</v>
      </c>
      <c r="M502" s="33"/>
      <c r="N502" s="32">
        <v>55</v>
      </c>
      <c r="O502" s="467" t="s">
        <v>661</v>
      </c>
      <c r="P502" s="389"/>
      <c r="Q502" s="389"/>
      <c r="R502" s="389"/>
      <c r="S502" s="390"/>
      <c r="T502" s="34"/>
      <c r="U502" s="34"/>
      <c r="V502" s="35" t="s">
        <v>66</v>
      </c>
      <c r="W502" s="379">
        <v>0</v>
      </c>
      <c r="X502" s="380">
        <f t="shared" si="98"/>
        <v>0</v>
      </c>
      <c r="Y502" s="36" t="str">
        <f>IFERROR(IF(X502=0,"",ROUNDUP(X502/H502,0)*0.00937),"")</f>
        <v/>
      </c>
      <c r="Z502" s="56"/>
      <c r="AA502" s="57" t="s">
        <v>604</v>
      </c>
      <c r="AE502" s="64"/>
      <c r="BB502" s="342" t="s">
        <v>1</v>
      </c>
      <c r="BL502" s="64">
        <f t="shared" si="99"/>
        <v>0</v>
      </c>
      <c r="BM502" s="64">
        <f t="shared" si="100"/>
        <v>0</v>
      </c>
      <c r="BN502" s="64">
        <f t="shared" si="101"/>
        <v>0</v>
      </c>
      <c r="BO502" s="64">
        <f t="shared" si="102"/>
        <v>0</v>
      </c>
    </row>
    <row r="503" spans="1:67" ht="27" hidden="1" customHeight="1" x14ac:dyDescent="0.25">
      <c r="A503" s="54" t="s">
        <v>662</v>
      </c>
      <c r="B503" s="54" t="s">
        <v>663</v>
      </c>
      <c r="C503" s="31">
        <v>4301011763</v>
      </c>
      <c r="D503" s="392">
        <v>4640242181011</v>
      </c>
      <c r="E503" s="390"/>
      <c r="F503" s="378">
        <v>1.35</v>
      </c>
      <c r="G503" s="32">
        <v>8</v>
      </c>
      <c r="H503" s="378">
        <v>10.8</v>
      </c>
      <c r="I503" s="378">
        <v>11.28</v>
      </c>
      <c r="J503" s="32">
        <v>56</v>
      </c>
      <c r="K503" s="32" t="s">
        <v>103</v>
      </c>
      <c r="L503" s="33" t="s">
        <v>123</v>
      </c>
      <c r="M503" s="33"/>
      <c r="N503" s="32">
        <v>55</v>
      </c>
      <c r="O503" s="566" t="s">
        <v>664</v>
      </c>
      <c r="P503" s="389"/>
      <c r="Q503" s="389"/>
      <c r="R503" s="389"/>
      <c r="S503" s="390"/>
      <c r="T503" s="34"/>
      <c r="U503" s="34"/>
      <c r="V503" s="35" t="s">
        <v>66</v>
      </c>
      <c r="W503" s="379">
        <v>0</v>
      </c>
      <c r="X503" s="380">
        <f t="shared" si="98"/>
        <v>0</v>
      </c>
      <c r="Y503" s="36" t="str">
        <f t="shared" ref="Y503:Y508" si="103">IFERROR(IF(X503=0,"",ROUNDUP(X503/H503,0)*0.02175),"")</f>
        <v/>
      </c>
      <c r="Z503" s="56"/>
      <c r="AA503" s="57"/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665</v>
      </c>
      <c r="B504" s="54" t="s">
        <v>666</v>
      </c>
      <c r="C504" s="31">
        <v>4301011951</v>
      </c>
      <c r="D504" s="392">
        <v>4640242180045</v>
      </c>
      <c r="E504" s="390"/>
      <c r="F504" s="378">
        <v>1.35</v>
      </c>
      <c r="G504" s="32">
        <v>8</v>
      </c>
      <c r="H504" s="378">
        <v>10.8</v>
      </c>
      <c r="I504" s="378">
        <v>11.28</v>
      </c>
      <c r="J504" s="32">
        <v>56</v>
      </c>
      <c r="K504" s="32" t="s">
        <v>103</v>
      </c>
      <c r="L504" s="33" t="s">
        <v>104</v>
      </c>
      <c r="M504" s="33"/>
      <c r="N504" s="32">
        <v>55</v>
      </c>
      <c r="O504" s="742" t="s">
        <v>667</v>
      </c>
      <c r="P504" s="389"/>
      <c r="Q504" s="389"/>
      <c r="R504" s="389"/>
      <c r="S504" s="390"/>
      <c r="T504" s="34"/>
      <c r="U504" s="34"/>
      <c r="V504" s="35" t="s">
        <v>66</v>
      </c>
      <c r="W504" s="379">
        <v>0</v>
      </c>
      <c r="X504" s="380">
        <f t="shared" si="98"/>
        <v>0</v>
      </c>
      <c r="Y504" s="36" t="str">
        <f t="shared" si="103"/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668</v>
      </c>
      <c r="B505" s="54" t="s">
        <v>669</v>
      </c>
      <c r="C505" s="31">
        <v>4301011585</v>
      </c>
      <c r="D505" s="392">
        <v>4640242180441</v>
      </c>
      <c r="E505" s="390"/>
      <c r="F505" s="378">
        <v>1.5</v>
      </c>
      <c r="G505" s="32">
        <v>8</v>
      </c>
      <c r="H505" s="378">
        <v>12</v>
      </c>
      <c r="I505" s="378">
        <v>12.48</v>
      </c>
      <c r="J505" s="32">
        <v>56</v>
      </c>
      <c r="K505" s="32" t="s">
        <v>103</v>
      </c>
      <c r="L505" s="33" t="s">
        <v>104</v>
      </c>
      <c r="M505" s="33"/>
      <c r="N505" s="32">
        <v>50</v>
      </c>
      <c r="O505" s="400" t="s">
        <v>670</v>
      </c>
      <c r="P505" s="389"/>
      <c r="Q505" s="389"/>
      <c r="R505" s="389"/>
      <c r="S505" s="390"/>
      <c r="T505" s="34"/>
      <c r="U505" s="34"/>
      <c r="V505" s="35" t="s">
        <v>66</v>
      </c>
      <c r="W505" s="379">
        <v>0</v>
      </c>
      <c r="X505" s="380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671</v>
      </c>
      <c r="B506" s="54" t="s">
        <v>672</v>
      </c>
      <c r="C506" s="31">
        <v>4301011950</v>
      </c>
      <c r="D506" s="392">
        <v>4640242180601</v>
      </c>
      <c r="E506" s="390"/>
      <c r="F506" s="378">
        <v>1.35</v>
      </c>
      <c r="G506" s="32">
        <v>8</v>
      </c>
      <c r="H506" s="378">
        <v>10.8</v>
      </c>
      <c r="I506" s="378">
        <v>11.28</v>
      </c>
      <c r="J506" s="32">
        <v>56</v>
      </c>
      <c r="K506" s="32" t="s">
        <v>103</v>
      </c>
      <c r="L506" s="33" t="s">
        <v>104</v>
      </c>
      <c r="M506" s="33"/>
      <c r="N506" s="32">
        <v>55</v>
      </c>
      <c r="O506" s="662" t="s">
        <v>673</v>
      </c>
      <c r="P506" s="389"/>
      <c r="Q506" s="389"/>
      <c r="R506" s="389"/>
      <c r="S506" s="390"/>
      <c r="T506" s="34"/>
      <c r="U506" s="34"/>
      <c r="V506" s="35" t="s">
        <v>66</v>
      </c>
      <c r="W506" s="379">
        <v>0</v>
      </c>
      <c r="X506" s="380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674</v>
      </c>
      <c r="B507" s="54" t="s">
        <v>675</v>
      </c>
      <c r="C507" s="31">
        <v>4301011584</v>
      </c>
      <c r="D507" s="392">
        <v>4640242180564</v>
      </c>
      <c r="E507" s="390"/>
      <c r="F507" s="378">
        <v>1.5</v>
      </c>
      <c r="G507" s="32">
        <v>8</v>
      </c>
      <c r="H507" s="378">
        <v>12</v>
      </c>
      <c r="I507" s="378">
        <v>12.48</v>
      </c>
      <c r="J507" s="32">
        <v>56</v>
      </c>
      <c r="K507" s="32" t="s">
        <v>103</v>
      </c>
      <c r="L507" s="33" t="s">
        <v>104</v>
      </c>
      <c r="M507" s="33"/>
      <c r="N507" s="32">
        <v>50</v>
      </c>
      <c r="O507" s="441" t="s">
        <v>676</v>
      </c>
      <c r="P507" s="389"/>
      <c r="Q507" s="389"/>
      <c r="R507" s="389"/>
      <c r="S507" s="390"/>
      <c r="T507" s="34"/>
      <c r="U507" s="34"/>
      <c r="V507" s="35" t="s">
        <v>66</v>
      </c>
      <c r="W507" s="379">
        <v>0</v>
      </c>
      <c r="X507" s="380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677</v>
      </c>
      <c r="B508" s="54" t="s">
        <v>678</v>
      </c>
      <c r="C508" s="31">
        <v>4301011762</v>
      </c>
      <c r="D508" s="392">
        <v>4640242180922</v>
      </c>
      <c r="E508" s="390"/>
      <c r="F508" s="378">
        <v>1.35</v>
      </c>
      <c r="G508" s="32">
        <v>8</v>
      </c>
      <c r="H508" s="378">
        <v>10.8</v>
      </c>
      <c r="I508" s="378">
        <v>11.28</v>
      </c>
      <c r="J508" s="32">
        <v>56</v>
      </c>
      <c r="K508" s="32" t="s">
        <v>103</v>
      </c>
      <c r="L508" s="33" t="s">
        <v>104</v>
      </c>
      <c r="M508" s="33"/>
      <c r="N508" s="32">
        <v>55</v>
      </c>
      <c r="O508" s="465" t="s">
        <v>679</v>
      </c>
      <c r="P508" s="389"/>
      <c r="Q508" s="389"/>
      <c r="R508" s="389"/>
      <c r="S508" s="390"/>
      <c r="T508" s="34"/>
      <c r="U508" s="34"/>
      <c r="V508" s="35" t="s">
        <v>66</v>
      </c>
      <c r="W508" s="379">
        <v>0</v>
      </c>
      <c r="X508" s="380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680</v>
      </c>
      <c r="B509" s="54" t="s">
        <v>681</v>
      </c>
      <c r="C509" s="31">
        <v>4301011551</v>
      </c>
      <c r="D509" s="392">
        <v>4640242180038</v>
      </c>
      <c r="E509" s="390"/>
      <c r="F509" s="378">
        <v>0.4</v>
      </c>
      <c r="G509" s="32">
        <v>10</v>
      </c>
      <c r="H509" s="378">
        <v>4</v>
      </c>
      <c r="I509" s="378">
        <v>4.24</v>
      </c>
      <c r="J509" s="32">
        <v>120</v>
      </c>
      <c r="K509" s="32" t="s">
        <v>64</v>
      </c>
      <c r="L509" s="33" t="s">
        <v>104</v>
      </c>
      <c r="M509" s="33"/>
      <c r="N509" s="32">
        <v>50</v>
      </c>
      <c r="O509" s="770" t="s">
        <v>682</v>
      </c>
      <c r="P509" s="389"/>
      <c r="Q509" s="389"/>
      <c r="R509" s="389"/>
      <c r="S509" s="390"/>
      <c r="T509" s="34"/>
      <c r="U509" s="34"/>
      <c r="V509" s="35" t="s">
        <v>66</v>
      </c>
      <c r="W509" s="379">
        <v>0</v>
      </c>
      <c r="X509" s="380">
        <f t="shared" si="98"/>
        <v>0</v>
      </c>
      <c r="Y509" s="36" t="str">
        <f>IFERROR(IF(X509=0,"",ROUNDUP(X509/H509,0)*0.00937),"")</f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idden="1" x14ac:dyDescent="0.2">
      <c r="A510" s="402"/>
      <c r="B510" s="386"/>
      <c r="C510" s="386"/>
      <c r="D510" s="386"/>
      <c r="E510" s="386"/>
      <c r="F510" s="386"/>
      <c r="G510" s="386"/>
      <c r="H510" s="386"/>
      <c r="I510" s="386"/>
      <c r="J510" s="386"/>
      <c r="K510" s="386"/>
      <c r="L510" s="386"/>
      <c r="M510" s="386"/>
      <c r="N510" s="403"/>
      <c r="O510" s="393" t="s">
        <v>70</v>
      </c>
      <c r="P510" s="394"/>
      <c r="Q510" s="394"/>
      <c r="R510" s="394"/>
      <c r="S510" s="394"/>
      <c r="T510" s="394"/>
      <c r="U510" s="395"/>
      <c r="V510" s="37" t="s">
        <v>71</v>
      </c>
      <c r="W510" s="381">
        <f>IFERROR(W501/H501,"0")+IFERROR(W502/H502,"0")+IFERROR(W503/H503,"0")+IFERROR(W504/H504,"0")+IFERROR(W505/H505,"0")+IFERROR(W506/H506,"0")+IFERROR(W507/H507,"0")+IFERROR(W508/H508,"0")+IFERROR(W509/H509,"0")</f>
        <v>0</v>
      </c>
      <c r="X510" s="381">
        <f>IFERROR(X501/H501,"0")+IFERROR(X502/H502,"0")+IFERROR(X503/H503,"0")+IFERROR(X504/H504,"0")+IFERROR(X505/H505,"0")+IFERROR(X506/H506,"0")+IFERROR(X507/H507,"0")+IFERROR(X508/H508,"0")+IFERROR(X509/H509,"0")</f>
        <v>0</v>
      </c>
      <c r="Y510" s="381">
        <f>IFERROR(IF(Y501="",0,Y501),"0")+IFERROR(IF(Y502="",0,Y502),"0")+IFERROR(IF(Y503="",0,Y503),"0")+IFERROR(IF(Y504="",0,Y504),"0")+IFERROR(IF(Y505="",0,Y505),"0")+IFERROR(IF(Y506="",0,Y506),"0")+IFERROR(IF(Y507="",0,Y507),"0")+IFERROR(IF(Y508="",0,Y508),"0")+IFERROR(IF(Y509="",0,Y509),"0")</f>
        <v>0</v>
      </c>
      <c r="Z510" s="382"/>
      <c r="AA510" s="382"/>
    </row>
    <row r="511" spans="1:67" hidden="1" x14ac:dyDescent="0.2">
      <c r="A511" s="386"/>
      <c r="B511" s="386"/>
      <c r="C511" s="386"/>
      <c r="D511" s="386"/>
      <c r="E511" s="386"/>
      <c r="F511" s="386"/>
      <c r="G511" s="386"/>
      <c r="H511" s="386"/>
      <c r="I511" s="386"/>
      <c r="J511" s="386"/>
      <c r="K511" s="386"/>
      <c r="L511" s="386"/>
      <c r="M511" s="386"/>
      <c r="N511" s="403"/>
      <c r="O511" s="393" t="s">
        <v>70</v>
      </c>
      <c r="P511" s="394"/>
      <c r="Q511" s="394"/>
      <c r="R511" s="394"/>
      <c r="S511" s="394"/>
      <c r="T511" s="394"/>
      <c r="U511" s="395"/>
      <c r="V511" s="37" t="s">
        <v>66</v>
      </c>
      <c r="W511" s="381">
        <f>IFERROR(SUM(W501:W509),"0")</f>
        <v>0</v>
      </c>
      <c r="X511" s="381">
        <f>IFERROR(SUM(X501:X509),"0")</f>
        <v>0</v>
      </c>
      <c r="Y511" s="37"/>
      <c r="Z511" s="382"/>
      <c r="AA511" s="382"/>
    </row>
    <row r="512" spans="1:67" ht="14.25" hidden="1" customHeight="1" x14ac:dyDescent="0.25">
      <c r="A512" s="387" t="s">
        <v>100</v>
      </c>
      <c r="B512" s="386"/>
      <c r="C512" s="386"/>
      <c r="D512" s="386"/>
      <c r="E512" s="386"/>
      <c r="F512" s="386"/>
      <c r="G512" s="386"/>
      <c r="H512" s="386"/>
      <c r="I512" s="386"/>
      <c r="J512" s="386"/>
      <c r="K512" s="386"/>
      <c r="L512" s="386"/>
      <c r="M512" s="386"/>
      <c r="N512" s="386"/>
      <c r="O512" s="386"/>
      <c r="P512" s="386"/>
      <c r="Q512" s="386"/>
      <c r="R512" s="386"/>
      <c r="S512" s="386"/>
      <c r="T512" s="386"/>
      <c r="U512" s="386"/>
      <c r="V512" s="386"/>
      <c r="W512" s="386"/>
      <c r="X512" s="386"/>
      <c r="Y512" s="386"/>
      <c r="Z512" s="375"/>
      <c r="AA512" s="375"/>
    </row>
    <row r="513" spans="1:67" ht="27" hidden="1" customHeight="1" x14ac:dyDescent="0.25">
      <c r="A513" s="54" t="s">
        <v>683</v>
      </c>
      <c r="B513" s="54" t="s">
        <v>684</v>
      </c>
      <c r="C513" s="31">
        <v>4301020295</v>
      </c>
      <c r="D513" s="392">
        <v>4640242181363</v>
      </c>
      <c r="E513" s="390"/>
      <c r="F513" s="378">
        <v>0.4</v>
      </c>
      <c r="G513" s="32">
        <v>10</v>
      </c>
      <c r="H513" s="378">
        <v>4</v>
      </c>
      <c r="I513" s="378">
        <v>4.24</v>
      </c>
      <c r="J513" s="32">
        <v>120</v>
      </c>
      <c r="K513" s="32" t="s">
        <v>64</v>
      </c>
      <c r="L513" s="33" t="s">
        <v>104</v>
      </c>
      <c r="M513" s="33"/>
      <c r="N513" s="32">
        <v>50</v>
      </c>
      <c r="O513" s="567" t="s">
        <v>685</v>
      </c>
      <c r="P513" s="389"/>
      <c r="Q513" s="389"/>
      <c r="R513" s="389"/>
      <c r="S513" s="390"/>
      <c r="T513" s="34"/>
      <c r="U513" s="34"/>
      <c r="V513" s="35" t="s">
        <v>66</v>
      </c>
      <c r="W513" s="379">
        <v>0</v>
      </c>
      <c r="X513" s="380">
        <f>IFERROR(IF(W513="",0,CEILING((W513/$H513),1)*$H513),"")</f>
        <v>0</v>
      </c>
      <c r="Y513" s="36" t="str">
        <f>IFERROR(IF(X513=0,"",ROUNDUP(X513/H513,0)*0.00937),"")</f>
        <v/>
      </c>
      <c r="Z513" s="56"/>
      <c r="AA513" s="57" t="s">
        <v>604</v>
      </c>
      <c r="AE513" s="64"/>
      <c r="BB513" s="350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t="27" hidden="1" customHeight="1" x14ac:dyDescent="0.25">
      <c r="A514" s="54" t="s">
        <v>686</v>
      </c>
      <c r="B514" s="54" t="s">
        <v>687</v>
      </c>
      <c r="C514" s="31">
        <v>4301020260</v>
      </c>
      <c r="D514" s="392">
        <v>4640242180526</v>
      </c>
      <c r="E514" s="390"/>
      <c r="F514" s="378">
        <v>1.8</v>
      </c>
      <c r="G514" s="32">
        <v>6</v>
      </c>
      <c r="H514" s="378">
        <v>10.8</v>
      </c>
      <c r="I514" s="378">
        <v>11.28</v>
      </c>
      <c r="J514" s="32">
        <v>56</v>
      </c>
      <c r="K514" s="32" t="s">
        <v>103</v>
      </c>
      <c r="L514" s="33" t="s">
        <v>104</v>
      </c>
      <c r="M514" s="33"/>
      <c r="N514" s="32">
        <v>50</v>
      </c>
      <c r="O514" s="542" t="s">
        <v>688</v>
      </c>
      <c r="P514" s="389"/>
      <c r="Q514" s="389"/>
      <c r="R514" s="389"/>
      <c r="S514" s="390"/>
      <c r="T514" s="34"/>
      <c r="U514" s="34"/>
      <c r="V514" s="35" t="s">
        <v>66</v>
      </c>
      <c r="W514" s="379">
        <v>0</v>
      </c>
      <c r="X514" s="380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16.5" hidden="1" customHeight="1" x14ac:dyDescent="0.25">
      <c r="A515" s="54" t="s">
        <v>689</v>
      </c>
      <c r="B515" s="54" t="s">
        <v>690</v>
      </c>
      <c r="C515" s="31">
        <v>4301020269</v>
      </c>
      <c r="D515" s="392">
        <v>4640242180519</v>
      </c>
      <c r="E515" s="390"/>
      <c r="F515" s="378">
        <v>1.35</v>
      </c>
      <c r="G515" s="32">
        <v>8</v>
      </c>
      <c r="H515" s="378">
        <v>10.8</v>
      </c>
      <c r="I515" s="378">
        <v>11.28</v>
      </c>
      <c r="J515" s="32">
        <v>56</v>
      </c>
      <c r="K515" s="32" t="s">
        <v>103</v>
      </c>
      <c r="L515" s="33" t="s">
        <v>123</v>
      </c>
      <c r="M515" s="33"/>
      <c r="N515" s="32">
        <v>50</v>
      </c>
      <c r="O515" s="696" t="s">
        <v>691</v>
      </c>
      <c r="P515" s="389"/>
      <c r="Q515" s="389"/>
      <c r="R515" s="389"/>
      <c r="S515" s="390"/>
      <c r="T515" s="34"/>
      <c r="U515" s="34"/>
      <c r="V515" s="35" t="s">
        <v>66</v>
      </c>
      <c r="W515" s="379">
        <v>0</v>
      </c>
      <c r="X515" s="380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27" hidden="1" customHeight="1" x14ac:dyDescent="0.25">
      <c r="A516" s="54" t="s">
        <v>692</v>
      </c>
      <c r="B516" s="54" t="s">
        <v>693</v>
      </c>
      <c r="C516" s="31">
        <v>4301020309</v>
      </c>
      <c r="D516" s="392">
        <v>4640242180090</v>
      </c>
      <c r="E516" s="390"/>
      <c r="F516" s="378">
        <v>1.35</v>
      </c>
      <c r="G516" s="32">
        <v>8</v>
      </c>
      <c r="H516" s="378">
        <v>10.8</v>
      </c>
      <c r="I516" s="378">
        <v>11.28</v>
      </c>
      <c r="J516" s="32">
        <v>56</v>
      </c>
      <c r="K516" s="32" t="s">
        <v>103</v>
      </c>
      <c r="L516" s="33" t="s">
        <v>104</v>
      </c>
      <c r="M516" s="33"/>
      <c r="N516" s="32">
        <v>50</v>
      </c>
      <c r="O516" s="649" t="s">
        <v>694</v>
      </c>
      <c r="P516" s="389"/>
      <c r="Q516" s="389"/>
      <c r="R516" s="389"/>
      <c r="S516" s="390"/>
      <c r="T516" s="34"/>
      <c r="U516" s="34"/>
      <c r="V516" s="35" t="s">
        <v>66</v>
      </c>
      <c r="W516" s="379">
        <v>0</v>
      </c>
      <c r="X516" s="380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695</v>
      </c>
      <c r="B517" s="54" t="s">
        <v>696</v>
      </c>
      <c r="C517" s="31">
        <v>4301020314</v>
      </c>
      <c r="D517" s="392">
        <v>4640242180090</v>
      </c>
      <c r="E517" s="390"/>
      <c r="F517" s="378">
        <v>1.35</v>
      </c>
      <c r="G517" s="32">
        <v>8</v>
      </c>
      <c r="H517" s="378">
        <v>10.8</v>
      </c>
      <c r="I517" s="378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6" t="s">
        <v>697</v>
      </c>
      <c r="P517" s="389"/>
      <c r="Q517" s="389"/>
      <c r="R517" s="389"/>
      <c r="S517" s="390"/>
      <c r="T517" s="34"/>
      <c r="U517" s="34"/>
      <c r="V517" s="35" t="s">
        <v>66</v>
      </c>
      <c r="W517" s="379">
        <v>0</v>
      </c>
      <c r="X517" s="380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idden="1" x14ac:dyDescent="0.2">
      <c r="A518" s="402"/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403"/>
      <c r="O518" s="393" t="s">
        <v>70</v>
      </c>
      <c r="P518" s="394"/>
      <c r="Q518" s="394"/>
      <c r="R518" s="394"/>
      <c r="S518" s="394"/>
      <c r="T518" s="394"/>
      <c r="U518" s="395"/>
      <c r="V518" s="37" t="s">
        <v>71</v>
      </c>
      <c r="W518" s="381">
        <f>IFERROR(W513/H513,"0")+IFERROR(W514/H514,"0")+IFERROR(W515/H515,"0")+IFERROR(W516/H516,"0")+IFERROR(W517/H517,"0")</f>
        <v>0</v>
      </c>
      <c r="X518" s="381">
        <f>IFERROR(X513/H513,"0")+IFERROR(X514/H514,"0")+IFERROR(X515/H515,"0")+IFERROR(X516/H516,"0")+IFERROR(X517/H517,"0")</f>
        <v>0</v>
      </c>
      <c r="Y518" s="381">
        <f>IFERROR(IF(Y513="",0,Y513),"0")+IFERROR(IF(Y514="",0,Y514),"0")+IFERROR(IF(Y515="",0,Y515),"0")+IFERROR(IF(Y516="",0,Y516),"0")+IFERROR(IF(Y517="",0,Y517),"0")</f>
        <v>0</v>
      </c>
      <c r="Z518" s="382"/>
      <c r="AA518" s="382"/>
    </row>
    <row r="519" spans="1:67" hidden="1" x14ac:dyDescent="0.2">
      <c r="A519" s="386"/>
      <c r="B519" s="386"/>
      <c r="C519" s="386"/>
      <c r="D519" s="386"/>
      <c r="E519" s="386"/>
      <c r="F519" s="386"/>
      <c r="G519" s="386"/>
      <c r="H519" s="386"/>
      <c r="I519" s="386"/>
      <c r="J519" s="386"/>
      <c r="K519" s="386"/>
      <c r="L519" s="386"/>
      <c r="M519" s="386"/>
      <c r="N519" s="403"/>
      <c r="O519" s="393" t="s">
        <v>70</v>
      </c>
      <c r="P519" s="394"/>
      <c r="Q519" s="394"/>
      <c r="R519" s="394"/>
      <c r="S519" s="394"/>
      <c r="T519" s="394"/>
      <c r="U519" s="395"/>
      <c r="V519" s="37" t="s">
        <v>66</v>
      </c>
      <c r="W519" s="381">
        <f>IFERROR(SUM(W513:W517),"0")</f>
        <v>0</v>
      </c>
      <c r="X519" s="381">
        <f>IFERROR(SUM(X513:X517),"0")</f>
        <v>0</v>
      </c>
      <c r="Y519" s="37"/>
      <c r="Z519" s="382"/>
      <c r="AA519" s="382"/>
    </row>
    <row r="520" spans="1:67" ht="14.25" hidden="1" customHeight="1" x14ac:dyDescent="0.25">
      <c r="A520" s="387" t="s">
        <v>61</v>
      </c>
      <c r="B520" s="386"/>
      <c r="C520" s="386"/>
      <c r="D520" s="386"/>
      <c r="E520" s="386"/>
      <c r="F520" s="386"/>
      <c r="G520" s="386"/>
      <c r="H520" s="386"/>
      <c r="I520" s="386"/>
      <c r="J520" s="386"/>
      <c r="K520" s="386"/>
      <c r="L520" s="386"/>
      <c r="M520" s="386"/>
      <c r="N520" s="386"/>
      <c r="O520" s="386"/>
      <c r="P520" s="386"/>
      <c r="Q520" s="386"/>
      <c r="R520" s="386"/>
      <c r="S520" s="386"/>
      <c r="T520" s="386"/>
      <c r="U520" s="386"/>
      <c r="V520" s="386"/>
      <c r="W520" s="386"/>
      <c r="X520" s="386"/>
      <c r="Y520" s="386"/>
      <c r="Z520" s="375"/>
      <c r="AA520" s="375"/>
    </row>
    <row r="521" spans="1:67" ht="27" customHeight="1" x14ac:dyDescent="0.25">
      <c r="A521" s="54" t="s">
        <v>698</v>
      </c>
      <c r="B521" s="54" t="s">
        <v>699</v>
      </c>
      <c r="C521" s="31">
        <v>4301031280</v>
      </c>
      <c r="D521" s="392">
        <v>4640242180816</v>
      </c>
      <c r="E521" s="390"/>
      <c r="F521" s="378">
        <v>0.7</v>
      </c>
      <c r="G521" s="32">
        <v>6</v>
      </c>
      <c r="H521" s="378">
        <v>4.2</v>
      </c>
      <c r="I521" s="378">
        <v>4.46</v>
      </c>
      <c r="J521" s="32">
        <v>156</v>
      </c>
      <c r="K521" s="32" t="s">
        <v>64</v>
      </c>
      <c r="L521" s="33" t="s">
        <v>65</v>
      </c>
      <c r="M521" s="33"/>
      <c r="N521" s="32">
        <v>40</v>
      </c>
      <c r="O521" s="485" t="s">
        <v>700</v>
      </c>
      <c r="P521" s="389"/>
      <c r="Q521" s="389"/>
      <c r="R521" s="389"/>
      <c r="S521" s="390"/>
      <c r="T521" s="34"/>
      <c r="U521" s="34"/>
      <c r="V521" s="35" t="s">
        <v>66</v>
      </c>
      <c r="W521" s="379">
        <v>50</v>
      </c>
      <c r="X521" s="380">
        <f t="shared" ref="X521:X526" si="104">IFERROR(IF(W521="",0,CEILING((W521/$H521),1)*$H521),"")</f>
        <v>50.400000000000006</v>
      </c>
      <c r="Y521" s="36">
        <f>IFERROR(IF(X521=0,"",ROUNDUP(X521/H521,0)*0.00753),"")</f>
        <v>9.0359999999999996E-2</v>
      </c>
      <c r="Z521" s="56"/>
      <c r="AA521" s="57"/>
      <c r="AE521" s="64"/>
      <c r="BB521" s="355" t="s">
        <v>1</v>
      </c>
      <c r="BL521" s="64">
        <f t="shared" ref="BL521:BL526" si="105">IFERROR(W521*I521/H521,"0")</f>
        <v>53.095238095238095</v>
      </c>
      <c r="BM521" s="64">
        <f t="shared" ref="BM521:BM526" si="106">IFERROR(X521*I521/H521,"0")</f>
        <v>53.52</v>
      </c>
      <c r="BN521" s="64">
        <f t="shared" ref="BN521:BN526" si="107">IFERROR(1/J521*(W521/H521),"0")</f>
        <v>7.6312576312576319E-2</v>
      </c>
      <c r="BO521" s="64">
        <f t="shared" ref="BO521:BO526" si="108">IFERROR(1/J521*(X521/H521),"0")</f>
        <v>7.6923076923076927E-2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4301031194</v>
      </c>
      <c r="D522" s="392">
        <v>4680115880856</v>
      </c>
      <c r="E522" s="390"/>
      <c r="F522" s="378">
        <v>0.7</v>
      </c>
      <c r="G522" s="32">
        <v>6</v>
      </c>
      <c r="H522" s="378">
        <v>4.2</v>
      </c>
      <c r="I522" s="378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4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2" s="389"/>
      <c r="Q522" s="389"/>
      <c r="R522" s="389"/>
      <c r="S522" s="390"/>
      <c r="T522" s="34"/>
      <c r="U522" s="34"/>
      <c r="V522" s="35" t="s">
        <v>66</v>
      </c>
      <c r="W522" s="379">
        <v>0</v>
      </c>
      <c r="X522" s="380">
        <f t="shared" si="104"/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si="105"/>
        <v>0</v>
      </c>
      <c r="BM522" s="64">
        <f t="shared" si="106"/>
        <v>0</v>
      </c>
      <c r="BN522" s="64">
        <f t="shared" si="107"/>
        <v>0</v>
      </c>
      <c r="BO522" s="64">
        <f t="shared" si="108"/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4301031244</v>
      </c>
      <c r="D523" s="392">
        <v>4640242180595</v>
      </c>
      <c r="E523" s="390"/>
      <c r="F523" s="378">
        <v>0.7</v>
      </c>
      <c r="G523" s="32">
        <v>6</v>
      </c>
      <c r="H523" s="378">
        <v>4.2</v>
      </c>
      <c r="I523" s="378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26" t="s">
        <v>705</v>
      </c>
      <c r="P523" s="389"/>
      <c r="Q523" s="389"/>
      <c r="R523" s="389"/>
      <c r="S523" s="390"/>
      <c r="T523" s="34"/>
      <c r="U523" s="34"/>
      <c r="V523" s="35" t="s">
        <v>66</v>
      </c>
      <c r="W523" s="379">
        <v>50</v>
      </c>
      <c r="X523" s="380">
        <f t="shared" si="104"/>
        <v>50.400000000000006</v>
      </c>
      <c r="Y523" s="36">
        <f>IFERROR(IF(X523=0,"",ROUNDUP(X523/H523,0)*0.00753),"")</f>
        <v>9.0359999999999996E-2</v>
      </c>
      <c r="Z523" s="56"/>
      <c r="AA523" s="57"/>
      <c r="AE523" s="64"/>
      <c r="BB523" s="357" t="s">
        <v>1</v>
      </c>
      <c r="BL523" s="64">
        <f t="shared" si="105"/>
        <v>53.095238095238095</v>
      </c>
      <c r="BM523" s="64">
        <f t="shared" si="106"/>
        <v>53.52</v>
      </c>
      <c r="BN523" s="64">
        <f t="shared" si="107"/>
        <v>7.6312576312576319E-2</v>
      </c>
      <c r="BO523" s="64">
        <f t="shared" si="108"/>
        <v>7.6923076923076927E-2</v>
      </c>
    </row>
    <row r="524" spans="1:67" ht="27" hidden="1" customHeight="1" x14ac:dyDescent="0.25">
      <c r="A524" s="54" t="s">
        <v>706</v>
      </c>
      <c r="B524" s="54" t="s">
        <v>707</v>
      </c>
      <c r="C524" s="31">
        <v>4301031321</v>
      </c>
      <c r="D524" s="392">
        <v>4640242180076</v>
      </c>
      <c r="E524" s="390"/>
      <c r="F524" s="378">
        <v>0.7</v>
      </c>
      <c r="G524" s="32">
        <v>6</v>
      </c>
      <c r="H524" s="378">
        <v>4.2</v>
      </c>
      <c r="I524" s="378">
        <v>4.4000000000000004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51" t="s">
        <v>708</v>
      </c>
      <c r="P524" s="389"/>
      <c r="Q524" s="389"/>
      <c r="R524" s="389"/>
      <c r="S524" s="390"/>
      <c r="T524" s="34"/>
      <c r="U524" s="34"/>
      <c r="V524" s="35" t="s">
        <v>66</v>
      </c>
      <c r="W524" s="379">
        <v>0</v>
      </c>
      <c r="X524" s="380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709</v>
      </c>
      <c r="B525" s="54" t="s">
        <v>710</v>
      </c>
      <c r="C525" s="31">
        <v>4301031203</v>
      </c>
      <c r="D525" s="392">
        <v>4640242180908</v>
      </c>
      <c r="E525" s="390"/>
      <c r="F525" s="378">
        <v>0.28000000000000003</v>
      </c>
      <c r="G525" s="32">
        <v>6</v>
      </c>
      <c r="H525" s="378">
        <v>1.68</v>
      </c>
      <c r="I525" s="378">
        <v>1.81</v>
      </c>
      <c r="J525" s="32">
        <v>234</v>
      </c>
      <c r="K525" s="32" t="s">
        <v>69</v>
      </c>
      <c r="L525" s="33" t="s">
        <v>65</v>
      </c>
      <c r="M525" s="33"/>
      <c r="N525" s="32">
        <v>40</v>
      </c>
      <c r="O525" s="707" t="s">
        <v>711</v>
      </c>
      <c r="P525" s="389"/>
      <c r="Q525" s="389"/>
      <c r="R525" s="389"/>
      <c r="S525" s="390"/>
      <c r="T525" s="34"/>
      <c r="U525" s="34"/>
      <c r="V525" s="35" t="s">
        <v>66</v>
      </c>
      <c r="W525" s="379">
        <v>0</v>
      </c>
      <c r="X525" s="380">
        <f t="shared" si="104"/>
        <v>0</v>
      </c>
      <c r="Y525" s="36" t="str">
        <f>IFERROR(IF(X525=0,"",ROUNDUP(X525/H525,0)*0.00502),"")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712</v>
      </c>
      <c r="B526" s="54" t="s">
        <v>713</v>
      </c>
      <c r="C526" s="31">
        <v>4301031200</v>
      </c>
      <c r="D526" s="392">
        <v>4640242180489</v>
      </c>
      <c r="E526" s="390"/>
      <c r="F526" s="378">
        <v>0.28000000000000003</v>
      </c>
      <c r="G526" s="32">
        <v>6</v>
      </c>
      <c r="H526" s="378">
        <v>1.68</v>
      </c>
      <c r="I526" s="378">
        <v>1.84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74" t="s">
        <v>714</v>
      </c>
      <c r="P526" s="389"/>
      <c r="Q526" s="389"/>
      <c r="R526" s="389"/>
      <c r="S526" s="390"/>
      <c r="T526" s="34"/>
      <c r="U526" s="34"/>
      <c r="V526" s="35" t="s">
        <v>66</v>
      </c>
      <c r="W526" s="379">
        <v>0</v>
      </c>
      <c r="X526" s="380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x14ac:dyDescent="0.2">
      <c r="A527" s="402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403"/>
      <c r="O527" s="393" t="s">
        <v>70</v>
      </c>
      <c r="P527" s="394"/>
      <c r="Q527" s="394"/>
      <c r="R527" s="394"/>
      <c r="S527" s="394"/>
      <c r="T527" s="394"/>
      <c r="U527" s="395"/>
      <c r="V527" s="37" t="s">
        <v>71</v>
      </c>
      <c r="W527" s="381">
        <f>IFERROR(W521/H521,"0")+IFERROR(W522/H522,"0")+IFERROR(W523/H523,"0")+IFERROR(W524/H524,"0")+IFERROR(W525/H525,"0")+IFERROR(W526/H526,"0")</f>
        <v>23.80952380952381</v>
      </c>
      <c r="X527" s="381">
        <f>IFERROR(X521/H521,"0")+IFERROR(X522/H522,"0")+IFERROR(X523/H523,"0")+IFERROR(X524/H524,"0")+IFERROR(X525/H525,"0")+IFERROR(X526/H526,"0")</f>
        <v>24</v>
      </c>
      <c r="Y527" s="381">
        <f>IFERROR(IF(Y521="",0,Y521),"0")+IFERROR(IF(Y522="",0,Y522),"0")+IFERROR(IF(Y523="",0,Y523),"0")+IFERROR(IF(Y524="",0,Y524),"0")+IFERROR(IF(Y525="",0,Y525),"0")+IFERROR(IF(Y526="",0,Y526),"0")</f>
        <v>0.18071999999999999</v>
      </c>
      <c r="Z527" s="382"/>
      <c r="AA527" s="382"/>
    </row>
    <row r="528" spans="1:67" x14ac:dyDescent="0.2">
      <c r="A528" s="386"/>
      <c r="B528" s="386"/>
      <c r="C528" s="386"/>
      <c r="D528" s="386"/>
      <c r="E528" s="386"/>
      <c r="F528" s="386"/>
      <c r="G528" s="386"/>
      <c r="H528" s="386"/>
      <c r="I528" s="386"/>
      <c r="J528" s="386"/>
      <c r="K528" s="386"/>
      <c r="L528" s="386"/>
      <c r="M528" s="386"/>
      <c r="N528" s="403"/>
      <c r="O528" s="393" t="s">
        <v>70</v>
      </c>
      <c r="P528" s="394"/>
      <c r="Q528" s="394"/>
      <c r="R528" s="394"/>
      <c r="S528" s="394"/>
      <c r="T528" s="394"/>
      <c r="U528" s="395"/>
      <c r="V528" s="37" t="s">
        <v>66</v>
      </c>
      <c r="W528" s="381">
        <f>IFERROR(SUM(W521:W526),"0")</f>
        <v>100</v>
      </c>
      <c r="X528" s="381">
        <f>IFERROR(SUM(X521:X526),"0")</f>
        <v>100.80000000000001</v>
      </c>
      <c r="Y528" s="37"/>
      <c r="Z528" s="382"/>
      <c r="AA528" s="382"/>
    </row>
    <row r="529" spans="1:67" ht="14.25" hidden="1" customHeight="1" x14ac:dyDescent="0.25">
      <c r="A529" s="387" t="s">
        <v>72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75"/>
      <c r="AA529" s="375"/>
    </row>
    <row r="530" spans="1:67" ht="27" hidden="1" customHeight="1" x14ac:dyDescent="0.25">
      <c r="A530" s="54" t="s">
        <v>715</v>
      </c>
      <c r="B530" s="54" t="s">
        <v>716</v>
      </c>
      <c r="C530" s="31">
        <v>4301051746</v>
      </c>
      <c r="D530" s="392">
        <v>4640242180533</v>
      </c>
      <c r="E530" s="390"/>
      <c r="F530" s="378">
        <v>1.3</v>
      </c>
      <c r="G530" s="32">
        <v>6</v>
      </c>
      <c r="H530" s="378">
        <v>7.8</v>
      </c>
      <c r="I530" s="378">
        <v>8.3640000000000008</v>
      </c>
      <c r="J530" s="32">
        <v>56</v>
      </c>
      <c r="K530" s="32" t="s">
        <v>103</v>
      </c>
      <c r="L530" s="33" t="s">
        <v>123</v>
      </c>
      <c r="M530" s="33"/>
      <c r="N530" s="32">
        <v>40</v>
      </c>
      <c r="O530" s="439" t="s">
        <v>717</v>
      </c>
      <c r="P530" s="389"/>
      <c r="Q530" s="389"/>
      <c r="R530" s="389"/>
      <c r="S530" s="390"/>
      <c r="T530" s="34"/>
      <c r="U530" s="34"/>
      <c r="V530" s="35" t="s">
        <v>66</v>
      </c>
      <c r="W530" s="379">
        <v>0</v>
      </c>
      <c r="X530" s="380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1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718</v>
      </c>
      <c r="B531" s="54" t="s">
        <v>719</v>
      </c>
      <c r="C531" s="31">
        <v>4301051780</v>
      </c>
      <c r="D531" s="392">
        <v>4640242180106</v>
      </c>
      <c r="E531" s="390"/>
      <c r="F531" s="378">
        <v>1.3</v>
      </c>
      <c r="G531" s="32">
        <v>6</v>
      </c>
      <c r="H531" s="378">
        <v>7.8</v>
      </c>
      <c r="I531" s="378">
        <v>8.2799999999999994</v>
      </c>
      <c r="J531" s="32">
        <v>56</v>
      </c>
      <c r="K531" s="32" t="s">
        <v>103</v>
      </c>
      <c r="L531" s="33" t="s">
        <v>65</v>
      </c>
      <c r="M531" s="33"/>
      <c r="N531" s="32">
        <v>45</v>
      </c>
      <c r="O531" s="706" t="s">
        <v>720</v>
      </c>
      <c r="P531" s="389"/>
      <c r="Q531" s="389"/>
      <c r="R531" s="389"/>
      <c r="S531" s="390"/>
      <c r="T531" s="34"/>
      <c r="U531" s="34"/>
      <c r="V531" s="35" t="s">
        <v>66</v>
      </c>
      <c r="W531" s="379">
        <v>0</v>
      </c>
      <c r="X531" s="380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721</v>
      </c>
      <c r="B532" s="54" t="s">
        <v>722</v>
      </c>
      <c r="C532" s="31">
        <v>4301051510</v>
      </c>
      <c r="D532" s="392">
        <v>4640242180540</v>
      </c>
      <c r="E532" s="390"/>
      <c r="F532" s="378">
        <v>1.3</v>
      </c>
      <c r="G532" s="32">
        <v>6</v>
      </c>
      <c r="H532" s="378">
        <v>7.8</v>
      </c>
      <c r="I532" s="378">
        <v>8.3640000000000008</v>
      </c>
      <c r="J532" s="32">
        <v>56</v>
      </c>
      <c r="K532" s="32" t="s">
        <v>103</v>
      </c>
      <c r="L532" s="33" t="s">
        <v>65</v>
      </c>
      <c r="M532" s="33"/>
      <c r="N532" s="32">
        <v>30</v>
      </c>
      <c r="O532" s="669" t="s">
        <v>723</v>
      </c>
      <c r="P532" s="389"/>
      <c r="Q532" s="389"/>
      <c r="R532" s="389"/>
      <c r="S532" s="390"/>
      <c r="T532" s="34"/>
      <c r="U532" s="34"/>
      <c r="V532" s="35" t="s">
        <v>66</v>
      </c>
      <c r="W532" s="379">
        <v>0</v>
      </c>
      <c r="X532" s="380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724</v>
      </c>
      <c r="B533" s="54" t="s">
        <v>725</v>
      </c>
      <c r="C533" s="31">
        <v>4301051390</v>
      </c>
      <c r="D533" s="392">
        <v>4640242181233</v>
      </c>
      <c r="E533" s="390"/>
      <c r="F533" s="378">
        <v>0.3</v>
      </c>
      <c r="G533" s="32">
        <v>6</v>
      </c>
      <c r="H533" s="378">
        <v>1.8</v>
      </c>
      <c r="I533" s="378">
        <v>1.984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697" t="s">
        <v>726</v>
      </c>
      <c r="P533" s="389"/>
      <c r="Q533" s="389"/>
      <c r="R533" s="389"/>
      <c r="S533" s="390"/>
      <c r="T533" s="34"/>
      <c r="U533" s="34"/>
      <c r="V533" s="35" t="s">
        <v>66</v>
      </c>
      <c r="W533" s="379">
        <v>0</v>
      </c>
      <c r="X533" s="380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727</v>
      </c>
      <c r="B534" s="54" t="s">
        <v>728</v>
      </c>
      <c r="C534" s="31">
        <v>4301051448</v>
      </c>
      <c r="D534" s="392">
        <v>4640242181226</v>
      </c>
      <c r="E534" s="390"/>
      <c r="F534" s="378">
        <v>0.3</v>
      </c>
      <c r="G534" s="32">
        <v>6</v>
      </c>
      <c r="H534" s="378">
        <v>1.8</v>
      </c>
      <c r="I534" s="378">
        <v>1.972</v>
      </c>
      <c r="J534" s="32">
        <v>234</v>
      </c>
      <c r="K534" s="32" t="s">
        <v>69</v>
      </c>
      <c r="L534" s="33" t="s">
        <v>65</v>
      </c>
      <c r="M534" s="33"/>
      <c r="N534" s="32">
        <v>30</v>
      </c>
      <c r="O534" s="739" t="s">
        <v>729</v>
      </c>
      <c r="P534" s="389"/>
      <c r="Q534" s="389"/>
      <c r="R534" s="389"/>
      <c r="S534" s="390"/>
      <c r="T534" s="34"/>
      <c r="U534" s="34"/>
      <c r="V534" s="35" t="s">
        <v>66</v>
      </c>
      <c r="W534" s="379">
        <v>0</v>
      </c>
      <c r="X534" s="380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402"/>
      <c r="B535" s="386"/>
      <c r="C535" s="386"/>
      <c r="D535" s="386"/>
      <c r="E535" s="386"/>
      <c r="F535" s="386"/>
      <c r="G535" s="386"/>
      <c r="H535" s="386"/>
      <c r="I535" s="386"/>
      <c r="J535" s="386"/>
      <c r="K535" s="386"/>
      <c r="L535" s="386"/>
      <c r="M535" s="386"/>
      <c r="N535" s="403"/>
      <c r="O535" s="393" t="s">
        <v>70</v>
      </c>
      <c r="P535" s="394"/>
      <c r="Q535" s="394"/>
      <c r="R535" s="394"/>
      <c r="S535" s="394"/>
      <c r="T535" s="394"/>
      <c r="U535" s="395"/>
      <c r="V535" s="37" t="s">
        <v>71</v>
      </c>
      <c r="W535" s="381">
        <f>IFERROR(W530/H530,"0")+IFERROR(W531/H531,"0")+IFERROR(W532/H532,"0")+IFERROR(W533/H533,"0")+IFERROR(W534/H534,"0")</f>
        <v>0</v>
      </c>
      <c r="X535" s="381">
        <f>IFERROR(X530/H530,"0")+IFERROR(X531/H531,"0")+IFERROR(X532/H532,"0")+IFERROR(X533/H533,"0")+IFERROR(X534/H534,"0")</f>
        <v>0</v>
      </c>
      <c r="Y535" s="381">
        <f>IFERROR(IF(Y530="",0,Y530),"0")+IFERROR(IF(Y531="",0,Y531),"0")+IFERROR(IF(Y532="",0,Y532),"0")+IFERROR(IF(Y533="",0,Y533),"0")+IFERROR(IF(Y534="",0,Y534),"0")</f>
        <v>0</v>
      </c>
      <c r="Z535" s="382"/>
      <c r="AA535" s="382"/>
    </row>
    <row r="536" spans="1:67" hidden="1" x14ac:dyDescent="0.2">
      <c r="A536" s="386"/>
      <c r="B536" s="386"/>
      <c r="C536" s="386"/>
      <c r="D536" s="386"/>
      <c r="E536" s="386"/>
      <c r="F536" s="386"/>
      <c r="G536" s="386"/>
      <c r="H536" s="386"/>
      <c r="I536" s="386"/>
      <c r="J536" s="386"/>
      <c r="K536" s="386"/>
      <c r="L536" s="386"/>
      <c r="M536" s="386"/>
      <c r="N536" s="403"/>
      <c r="O536" s="393" t="s">
        <v>70</v>
      </c>
      <c r="P536" s="394"/>
      <c r="Q536" s="394"/>
      <c r="R536" s="394"/>
      <c r="S536" s="394"/>
      <c r="T536" s="394"/>
      <c r="U536" s="395"/>
      <c r="V536" s="37" t="s">
        <v>66</v>
      </c>
      <c r="W536" s="381">
        <f>IFERROR(SUM(W530:W534),"0")</f>
        <v>0</v>
      </c>
      <c r="X536" s="381">
        <f>IFERROR(SUM(X530:X534),"0")</f>
        <v>0</v>
      </c>
      <c r="Y536" s="37"/>
      <c r="Z536" s="382"/>
      <c r="AA536" s="382"/>
    </row>
    <row r="537" spans="1:67" ht="14.25" hidden="1" customHeight="1" x14ac:dyDescent="0.25">
      <c r="A537" s="387" t="s">
        <v>204</v>
      </c>
      <c r="B537" s="386"/>
      <c r="C537" s="386"/>
      <c r="D537" s="386"/>
      <c r="E537" s="386"/>
      <c r="F537" s="386"/>
      <c r="G537" s="386"/>
      <c r="H537" s="386"/>
      <c r="I537" s="386"/>
      <c r="J537" s="386"/>
      <c r="K537" s="386"/>
      <c r="L537" s="386"/>
      <c r="M537" s="386"/>
      <c r="N537" s="386"/>
      <c r="O537" s="386"/>
      <c r="P537" s="386"/>
      <c r="Q537" s="386"/>
      <c r="R537" s="386"/>
      <c r="S537" s="386"/>
      <c r="T537" s="386"/>
      <c r="U537" s="386"/>
      <c r="V537" s="386"/>
      <c r="W537" s="386"/>
      <c r="X537" s="386"/>
      <c r="Y537" s="386"/>
      <c r="Z537" s="375"/>
      <c r="AA537" s="375"/>
    </row>
    <row r="538" spans="1:67" ht="27" hidden="1" customHeight="1" x14ac:dyDescent="0.25">
      <c r="A538" s="54" t="s">
        <v>730</v>
      </c>
      <c r="B538" s="54" t="s">
        <v>731</v>
      </c>
      <c r="C538" s="31">
        <v>4301060408</v>
      </c>
      <c r="D538" s="392">
        <v>4640242180120</v>
      </c>
      <c r="E538" s="390"/>
      <c r="F538" s="378">
        <v>1.3</v>
      </c>
      <c r="G538" s="32">
        <v>6</v>
      </c>
      <c r="H538" s="378">
        <v>7.8</v>
      </c>
      <c r="I538" s="378">
        <v>8.2799999999999994</v>
      </c>
      <c r="J538" s="32">
        <v>56</v>
      </c>
      <c r="K538" s="32" t="s">
        <v>103</v>
      </c>
      <c r="L538" s="33" t="s">
        <v>65</v>
      </c>
      <c r="M538" s="33"/>
      <c r="N538" s="32">
        <v>40</v>
      </c>
      <c r="O538" s="594" t="s">
        <v>732</v>
      </c>
      <c r="P538" s="389"/>
      <c r="Q538" s="389"/>
      <c r="R538" s="389"/>
      <c r="S538" s="390"/>
      <c r="T538" s="34"/>
      <c r="U538" s="34"/>
      <c r="V538" s="35" t="s">
        <v>66</v>
      </c>
      <c r="W538" s="379">
        <v>0</v>
      </c>
      <c r="X538" s="380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6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730</v>
      </c>
      <c r="B539" s="54" t="s">
        <v>733</v>
      </c>
      <c r="C539" s="31">
        <v>4301060354</v>
      </c>
      <c r="D539" s="392">
        <v>4640242180120</v>
      </c>
      <c r="E539" s="390"/>
      <c r="F539" s="378">
        <v>1.3</v>
      </c>
      <c r="G539" s="32">
        <v>6</v>
      </c>
      <c r="H539" s="378">
        <v>7.8</v>
      </c>
      <c r="I539" s="378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502" t="s">
        <v>734</v>
      </c>
      <c r="P539" s="389"/>
      <c r="Q539" s="389"/>
      <c r="R539" s="389"/>
      <c r="S539" s="390"/>
      <c r="T539" s="34"/>
      <c r="U539" s="34"/>
      <c r="V539" s="35" t="s">
        <v>66</v>
      </c>
      <c r="W539" s="379">
        <v>0</v>
      </c>
      <c r="X539" s="380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735</v>
      </c>
      <c r="B540" s="54" t="s">
        <v>736</v>
      </c>
      <c r="C540" s="31">
        <v>4301060407</v>
      </c>
      <c r="D540" s="392">
        <v>4640242180137</v>
      </c>
      <c r="E540" s="390"/>
      <c r="F540" s="378">
        <v>1.3</v>
      </c>
      <c r="G540" s="32">
        <v>6</v>
      </c>
      <c r="H540" s="378">
        <v>7.8</v>
      </c>
      <c r="I540" s="378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97" t="s">
        <v>737</v>
      </c>
      <c r="P540" s="389"/>
      <c r="Q540" s="389"/>
      <c r="R540" s="389"/>
      <c r="S540" s="390"/>
      <c r="T540" s="34"/>
      <c r="U540" s="34"/>
      <c r="V540" s="35" t="s">
        <v>66</v>
      </c>
      <c r="W540" s="379">
        <v>0</v>
      </c>
      <c r="X540" s="380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735</v>
      </c>
      <c r="B541" s="54" t="s">
        <v>738</v>
      </c>
      <c r="C541" s="31">
        <v>4301060355</v>
      </c>
      <c r="D541" s="392">
        <v>4640242180137</v>
      </c>
      <c r="E541" s="390"/>
      <c r="F541" s="378">
        <v>1.3</v>
      </c>
      <c r="G541" s="32">
        <v>6</v>
      </c>
      <c r="H541" s="378">
        <v>7.8</v>
      </c>
      <c r="I541" s="378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4" t="s">
        <v>739</v>
      </c>
      <c r="P541" s="389"/>
      <c r="Q541" s="389"/>
      <c r="R541" s="389"/>
      <c r="S541" s="390"/>
      <c r="T541" s="34"/>
      <c r="U541" s="34"/>
      <c r="V541" s="35" t="s">
        <v>66</v>
      </c>
      <c r="W541" s="379">
        <v>0</v>
      </c>
      <c r="X541" s="380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idden="1" x14ac:dyDescent="0.2">
      <c r="A542" s="402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03"/>
      <c r="O542" s="393" t="s">
        <v>70</v>
      </c>
      <c r="P542" s="394"/>
      <c r="Q542" s="394"/>
      <c r="R542" s="394"/>
      <c r="S542" s="394"/>
      <c r="T542" s="394"/>
      <c r="U542" s="395"/>
      <c r="V542" s="37" t="s">
        <v>71</v>
      </c>
      <c r="W542" s="381">
        <f>IFERROR(W538/H538,"0")+IFERROR(W539/H539,"0")+IFERROR(W540/H540,"0")+IFERROR(W541/H541,"0")</f>
        <v>0</v>
      </c>
      <c r="X542" s="381">
        <f>IFERROR(X538/H538,"0")+IFERROR(X539/H539,"0")+IFERROR(X540/H540,"0")+IFERROR(X541/H541,"0")</f>
        <v>0</v>
      </c>
      <c r="Y542" s="381">
        <f>IFERROR(IF(Y538="",0,Y538),"0")+IFERROR(IF(Y539="",0,Y539),"0")+IFERROR(IF(Y540="",0,Y540),"0")+IFERROR(IF(Y541="",0,Y541),"0")</f>
        <v>0</v>
      </c>
      <c r="Z542" s="382"/>
      <c r="AA542" s="382"/>
    </row>
    <row r="543" spans="1:67" hidden="1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03"/>
      <c r="O543" s="393" t="s">
        <v>70</v>
      </c>
      <c r="P543" s="394"/>
      <c r="Q543" s="394"/>
      <c r="R543" s="394"/>
      <c r="S543" s="394"/>
      <c r="T543" s="394"/>
      <c r="U543" s="395"/>
      <c r="V543" s="37" t="s">
        <v>66</v>
      </c>
      <c r="W543" s="381">
        <f>IFERROR(SUM(W538:W541),"0")</f>
        <v>0</v>
      </c>
      <c r="X543" s="381">
        <f>IFERROR(SUM(X538:X541),"0")</f>
        <v>0</v>
      </c>
      <c r="Y543" s="37"/>
      <c r="Z543" s="382"/>
      <c r="AA543" s="382"/>
    </row>
    <row r="544" spans="1:67" ht="15" customHeight="1" x14ac:dyDescent="0.2">
      <c r="A544" s="663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19"/>
      <c r="O544" s="568" t="s">
        <v>740</v>
      </c>
      <c r="P544" s="548"/>
      <c r="Q544" s="548"/>
      <c r="R544" s="548"/>
      <c r="S544" s="548"/>
      <c r="T544" s="548"/>
      <c r="U544" s="549"/>
      <c r="V544" s="37" t="s">
        <v>66</v>
      </c>
      <c r="W544" s="381">
        <f>IFERROR(W25+W35+W39+W43+W47+W54+W62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13005</v>
      </c>
      <c r="X544" s="381">
        <f>IFERROR(X25+X35+X39+X43+X47+X54+X62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13208.429999999998</v>
      </c>
      <c r="Y544" s="37"/>
      <c r="Z544" s="382"/>
      <c r="AA544" s="382"/>
    </row>
    <row r="545" spans="1:30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19"/>
      <c r="O545" s="568" t="s">
        <v>741</v>
      </c>
      <c r="P545" s="548"/>
      <c r="Q545" s="548"/>
      <c r="R545" s="548"/>
      <c r="S545" s="548"/>
      <c r="T545" s="548"/>
      <c r="U545" s="549"/>
      <c r="V545" s="37" t="s">
        <v>66</v>
      </c>
      <c r="W545" s="381">
        <f>IFERROR(SUM(BL22:BL541),"0")</f>
        <v>13812.792249379379</v>
      </c>
      <c r="X545" s="381">
        <f>IFERROR(SUM(BM22:BM541),"0")</f>
        <v>14028.948000000004</v>
      </c>
      <c r="Y545" s="37"/>
      <c r="Z545" s="382"/>
      <c r="AA545" s="382"/>
    </row>
    <row r="546" spans="1:30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419"/>
      <c r="O546" s="568" t="s">
        <v>742</v>
      </c>
      <c r="P546" s="548"/>
      <c r="Q546" s="548"/>
      <c r="R546" s="548"/>
      <c r="S546" s="548"/>
      <c r="T546" s="548"/>
      <c r="U546" s="549"/>
      <c r="V546" s="37" t="s">
        <v>743</v>
      </c>
      <c r="W546" s="38">
        <f>ROUNDUP(SUM(BN22:BN541),0)</f>
        <v>26</v>
      </c>
      <c r="X546" s="38">
        <f>ROUNDUP(SUM(BO22:BO541),0)</f>
        <v>26</v>
      </c>
      <c r="Y546" s="37"/>
      <c r="Z546" s="382"/>
      <c r="AA546" s="382"/>
    </row>
    <row r="547" spans="1:30" x14ac:dyDescent="0.2">
      <c r="A547" s="386"/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419"/>
      <c r="O547" s="568" t="s">
        <v>744</v>
      </c>
      <c r="P547" s="548"/>
      <c r="Q547" s="548"/>
      <c r="R547" s="548"/>
      <c r="S547" s="548"/>
      <c r="T547" s="548"/>
      <c r="U547" s="549"/>
      <c r="V547" s="37" t="s">
        <v>66</v>
      </c>
      <c r="W547" s="381">
        <f>GrossWeightTotal+PalletQtyTotal*25</f>
        <v>14462.792249379379</v>
      </c>
      <c r="X547" s="381">
        <f>GrossWeightTotalR+PalletQtyTotalR*25</f>
        <v>14678.948000000004</v>
      </c>
      <c r="Y547" s="37"/>
      <c r="Z547" s="382"/>
      <c r="AA547" s="382"/>
    </row>
    <row r="548" spans="1:30" x14ac:dyDescent="0.2">
      <c r="A548" s="386"/>
      <c r="B548" s="386"/>
      <c r="C548" s="386"/>
      <c r="D548" s="386"/>
      <c r="E548" s="386"/>
      <c r="F548" s="386"/>
      <c r="G548" s="386"/>
      <c r="H548" s="386"/>
      <c r="I548" s="386"/>
      <c r="J548" s="386"/>
      <c r="K548" s="386"/>
      <c r="L548" s="386"/>
      <c r="M548" s="386"/>
      <c r="N548" s="419"/>
      <c r="O548" s="568" t="s">
        <v>745</v>
      </c>
      <c r="P548" s="548"/>
      <c r="Q548" s="548"/>
      <c r="R548" s="548"/>
      <c r="S548" s="548"/>
      <c r="T548" s="548"/>
      <c r="U548" s="549"/>
      <c r="V548" s="37" t="s">
        <v>743</v>
      </c>
      <c r="W548" s="381">
        <f>IFERROR(W24+W34+W38+W42+W46+W53+W61+W85+W92+W102+W119+W129+W138+W146+W159+W165+W170+W177+W200+W209+W219+W224+W234+W251+W258+W270+W276+W282+W288+W299+W304+W309+W315+W319+W323+W337+W344+W350+W354+W363+W368+W375+W379+W386+W402+W408+W412+W418+W424+W434+W439+W443+W450+W455+W472+W477+W486+W492+W496+W510+W518+W527+W535+W542,"0")</f>
        <v>2372.2840429362909</v>
      </c>
      <c r="X548" s="381">
        <f>IFERROR(X24+X34+X38+X42+X46+X53+X61+X85+X92+X102+X119+X129+X138+X146+X159+X165+X170+X177+X200+X209+X219+X224+X234+X251+X258+X270+X276+X282+X288+X299+X304+X309+X315+X319+X323+X337+X344+X350+X354+X363+X368+X375+X379+X386+X402+X408+X412+X418+X424+X434+X439+X443+X450+X455+X472+X477+X486+X492+X496+X510+X518+X527+X535+X542,"0")</f>
        <v>2405</v>
      </c>
      <c r="Y548" s="37"/>
      <c r="Z548" s="382"/>
      <c r="AA548" s="382"/>
    </row>
    <row r="549" spans="1:30" ht="14.25" hidden="1" customHeight="1" x14ac:dyDescent="0.2">
      <c r="A549" s="386"/>
      <c r="B549" s="386"/>
      <c r="C549" s="386"/>
      <c r="D549" s="386"/>
      <c r="E549" s="386"/>
      <c r="F549" s="386"/>
      <c r="G549" s="386"/>
      <c r="H549" s="386"/>
      <c r="I549" s="386"/>
      <c r="J549" s="386"/>
      <c r="K549" s="386"/>
      <c r="L549" s="386"/>
      <c r="M549" s="386"/>
      <c r="N549" s="419"/>
      <c r="O549" s="568" t="s">
        <v>746</v>
      </c>
      <c r="P549" s="548"/>
      <c r="Q549" s="548"/>
      <c r="R549" s="548"/>
      <c r="S549" s="548"/>
      <c r="T549" s="548"/>
      <c r="U549" s="549"/>
      <c r="V549" s="39" t="s">
        <v>747</v>
      </c>
      <c r="W549" s="37"/>
      <c r="X549" s="37"/>
      <c r="Y549" s="37">
        <f>IFERROR(Y24+Y34+Y38+Y42+Y46+Y53+Y61+Y85+Y92+Y102+Y119+Y129+Y138+Y146+Y159+Y165+Y170+Y177+Y200+Y209+Y219+Y224+Y234+Y251+Y258+Y270+Y276+Y282+Y288+Y299+Y304+Y309+Y315+Y319+Y323+Y337+Y344+Y350+Y354+Y363+Y368+Y375+Y379+Y386+Y402+Y408+Y412+Y418+Y424+Y434+Y439+Y443+Y450+Y455+Y472+Y477+Y486+Y492+Y496+Y510+Y518+Y527+Y535+Y542,"0")</f>
        <v>30.060250000000003</v>
      </c>
      <c r="Z549" s="382"/>
      <c r="AA549" s="382"/>
    </row>
    <row r="550" spans="1:30" ht="13.5" customHeight="1" thickBot="1" x14ac:dyDescent="0.25"/>
    <row r="551" spans="1:30" ht="27" customHeight="1" thickTop="1" thickBot="1" x14ac:dyDescent="0.25">
      <c r="A551" s="40" t="s">
        <v>748</v>
      </c>
      <c r="B551" s="376" t="s">
        <v>60</v>
      </c>
      <c r="C551" s="383" t="s">
        <v>98</v>
      </c>
      <c r="D551" s="431"/>
      <c r="E551" s="431"/>
      <c r="F551" s="432"/>
      <c r="G551" s="383" t="s">
        <v>227</v>
      </c>
      <c r="H551" s="431"/>
      <c r="I551" s="431"/>
      <c r="J551" s="431"/>
      <c r="K551" s="431"/>
      <c r="L551" s="431"/>
      <c r="M551" s="431"/>
      <c r="N551" s="431"/>
      <c r="O551" s="431"/>
      <c r="P551" s="432"/>
      <c r="Q551" s="383" t="s">
        <v>459</v>
      </c>
      <c r="R551" s="432"/>
      <c r="S551" s="383" t="s">
        <v>520</v>
      </c>
      <c r="T551" s="431"/>
      <c r="U551" s="431"/>
      <c r="V551" s="432"/>
      <c r="W551" s="376" t="s">
        <v>605</v>
      </c>
      <c r="X551" s="376" t="s">
        <v>654</v>
      </c>
      <c r="AA551" s="52"/>
      <c r="AD551" s="377"/>
    </row>
    <row r="552" spans="1:30" ht="14.25" customHeight="1" thickTop="1" x14ac:dyDescent="0.2">
      <c r="A552" s="764" t="s">
        <v>749</v>
      </c>
      <c r="B552" s="383" t="s">
        <v>60</v>
      </c>
      <c r="C552" s="383" t="s">
        <v>99</v>
      </c>
      <c r="D552" s="383" t="s">
        <v>107</v>
      </c>
      <c r="E552" s="383" t="s">
        <v>98</v>
      </c>
      <c r="F552" s="383" t="s">
        <v>217</v>
      </c>
      <c r="G552" s="383" t="s">
        <v>228</v>
      </c>
      <c r="H552" s="383" t="s">
        <v>235</v>
      </c>
      <c r="I552" s="383" t="s">
        <v>254</v>
      </c>
      <c r="J552" s="383" t="s">
        <v>324</v>
      </c>
      <c r="K552" s="377"/>
      <c r="L552" s="383" t="s">
        <v>354</v>
      </c>
      <c r="M552" s="377"/>
      <c r="N552" s="383" t="s">
        <v>354</v>
      </c>
      <c r="O552" s="383" t="s">
        <v>429</v>
      </c>
      <c r="P552" s="383" t="s">
        <v>446</v>
      </c>
      <c r="Q552" s="383" t="s">
        <v>460</v>
      </c>
      <c r="R552" s="383" t="s">
        <v>495</v>
      </c>
      <c r="S552" s="383" t="s">
        <v>521</v>
      </c>
      <c r="T552" s="383" t="s">
        <v>568</v>
      </c>
      <c r="U552" s="383" t="s">
        <v>594</v>
      </c>
      <c r="V552" s="383" t="s">
        <v>601</v>
      </c>
      <c r="W552" s="383" t="s">
        <v>605</v>
      </c>
      <c r="X552" s="383" t="s">
        <v>655</v>
      </c>
      <c r="AA552" s="52"/>
      <c r="AD552" s="377"/>
    </row>
    <row r="553" spans="1:30" ht="13.5" customHeight="1" thickBot="1" x14ac:dyDescent="0.25">
      <c r="A553" s="765"/>
      <c r="B553" s="384"/>
      <c r="C553" s="384"/>
      <c r="D553" s="384"/>
      <c r="E553" s="384"/>
      <c r="F553" s="384"/>
      <c r="G553" s="384"/>
      <c r="H553" s="384"/>
      <c r="I553" s="384"/>
      <c r="J553" s="384"/>
      <c r="K553" s="377"/>
      <c r="L553" s="384"/>
      <c r="M553" s="377"/>
      <c r="N553" s="384"/>
      <c r="O553" s="384"/>
      <c r="P553" s="384"/>
      <c r="Q553" s="384"/>
      <c r="R553" s="384"/>
      <c r="S553" s="384"/>
      <c r="T553" s="384"/>
      <c r="U553" s="384"/>
      <c r="V553" s="384"/>
      <c r="W553" s="384"/>
      <c r="X553" s="384"/>
      <c r="AA553" s="52"/>
      <c r="AD553" s="377"/>
    </row>
    <row r="554" spans="1:30" ht="18" customHeight="1" thickTop="1" thickBot="1" x14ac:dyDescent="0.25">
      <c r="A554" s="40" t="s">
        <v>750</v>
      </c>
      <c r="B554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4" s="46">
        <f>IFERROR(X51*1,"0")+IFERROR(X52*1,"0")</f>
        <v>453.6</v>
      </c>
      <c r="D554" s="46">
        <f>IFERROR(X57*1,"0")+IFERROR(X58*1,"0")+IFERROR(X59*1,"0")+IFERROR(X60*1,"0")</f>
        <v>489.20000000000005</v>
      </c>
      <c r="E554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117*1,"0")+IFERROR(X118*1,"0")+IFERROR(X122*1,"0")+IFERROR(X123*1,"0")+IFERROR(X124*1,"0")+IFERROR(X125*1,"0")+IFERROR(X126*1,"0")+IFERROR(X127*1,"0")+IFERROR(X128*1,"0")</f>
        <v>2485.6</v>
      </c>
      <c r="F554" s="46">
        <f>IFERROR(X133*1,"0")+IFERROR(X134*1,"0")+IFERROR(X135*1,"0")+IFERROR(X136*1,"0")+IFERROR(X137*1,"0")</f>
        <v>464.70000000000005</v>
      </c>
      <c r="G554" s="46">
        <f>IFERROR(X143*1,"0")+IFERROR(X144*1,"0")+IFERROR(X145*1,"0")</f>
        <v>0</v>
      </c>
      <c r="H554" s="46">
        <f>IFERROR(X150*1,"0")+IFERROR(X151*1,"0")+IFERROR(X152*1,"0")+IFERROR(X153*1,"0")+IFERROR(X154*1,"0")+IFERROR(X155*1,"0")+IFERROR(X156*1,"0")+IFERROR(X157*1,"0")+IFERROR(X158*1,"0")</f>
        <v>512.40000000000009</v>
      </c>
      <c r="I554" s="46">
        <f>IFERROR(X163*1,"0")+IFERROR(X164*1,"0")+IFERROR(X168*1,"0")+IFERROR(X169*1,"0")+IFERROR(X173*1,"0")+IFERROR(X174*1,"0")+IFERROR(X175*1,"0")+IFERROR(X176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203*1,"0")+IFERROR(X204*1,"0")+IFERROR(X205*1,"0")+IFERROR(X206*1,"0")+IFERROR(X207*1,"0")+IFERROR(X208*1,"0")</f>
        <v>2772.9000000000005</v>
      </c>
      <c r="J554" s="46">
        <f>IFERROR(X213*1,"0")+IFERROR(X214*1,"0")+IFERROR(X215*1,"0")+IFERROR(X216*1,"0")+IFERROR(X217*1,"0")+IFERROR(X218*1,"0")+IFERROR(X222*1,"0")+IFERROR(X223*1,"0")</f>
        <v>127.6</v>
      </c>
      <c r="K554" s="377"/>
      <c r="L554" s="46">
        <f>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273*1,"0")+IFERROR(X274*1,"0")+IFERROR(X275*1,"0")+IFERROR(X279*1,"0")+IFERROR(X280*1,"0")+IFERROR(X281*1,"0")+IFERROR(X285*1,"0")+IFERROR(X286*1,"0")+IFERROR(X287*1,"0")</f>
        <v>988.35</v>
      </c>
      <c r="M554" s="377"/>
      <c r="N554" s="46">
        <f>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273*1,"0")+IFERROR(X274*1,"0")+IFERROR(X275*1,"0")+IFERROR(X279*1,"0")+IFERROR(X280*1,"0")+IFERROR(X281*1,"0")+IFERROR(X285*1,"0")+IFERROR(X286*1,"0")+IFERROR(X287*1,"0")</f>
        <v>988.35</v>
      </c>
      <c r="O554" s="46">
        <f>IFERROR(X292*1,"0")+IFERROR(X293*1,"0")+IFERROR(X294*1,"0")+IFERROR(X295*1,"0")+IFERROR(X296*1,"0")+IFERROR(X297*1,"0")+IFERROR(X298*1,"0")+IFERROR(X302*1,"0")+IFERROR(X303*1,"0")</f>
        <v>0</v>
      </c>
      <c r="P554" s="46">
        <f>IFERROR(X308*1,"0")+IFERROR(X312*1,"0")+IFERROR(X313*1,"0")+IFERROR(X314*1,"0")+IFERROR(X318*1,"0")+IFERROR(X322*1,"0")</f>
        <v>59.099999999999994</v>
      </c>
      <c r="Q554" s="46">
        <f>IFERROR(X328*1,"0")+IFERROR(X329*1,"0")+IFERROR(X330*1,"0")+IFERROR(X331*1,"0")+IFERROR(X332*1,"0")+IFERROR(X333*1,"0")+IFERROR(X334*1,"0")+IFERROR(X335*1,"0")+IFERROR(X336*1,"0")+IFERROR(X340*1,"0")+IFERROR(X341*1,"0")+IFERROR(X342*1,"0")+IFERROR(X343*1,"0")+IFERROR(X347*1,"0")+IFERROR(X348*1,"0")+IFERROR(X349*1,"0")+IFERROR(X353*1,"0")</f>
        <v>2071.1999999999998</v>
      </c>
      <c r="R554" s="46">
        <f>IFERROR(X358*1,"0")+IFERROR(X359*1,"0")+IFERROR(X360*1,"0")+IFERROR(X361*1,"0")+IFERROR(X362*1,"0")+IFERROR(X366*1,"0")+IFERROR(X367*1,"0")+IFERROR(X371*1,"0")+IFERROR(X372*1,"0")+IFERROR(X373*1,"0")+IFERROR(X374*1,"0")+IFERROR(X378*1,"0")</f>
        <v>757.19999999999993</v>
      </c>
      <c r="S554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78.3</v>
      </c>
      <c r="T554" s="46">
        <f>IFERROR(X422*1,"0")+IFERROR(X423*1,"0")+IFERROR(X427*1,"0")+IFERROR(X428*1,"0")+IFERROR(X429*1,"0")+IFERROR(X430*1,"0")+IFERROR(X431*1,"0")+IFERROR(X432*1,"0")+IFERROR(X433*1,"0")+IFERROR(X437*1,"0")+IFERROR(X438*1,"0")+IFERROR(X442*1,"0")</f>
        <v>47</v>
      </c>
      <c r="U554" s="46">
        <f>IFERROR(X447*1,"0")+IFERROR(X448*1,"0")+IFERROR(X449*1,"0")</f>
        <v>0</v>
      </c>
      <c r="V554" s="46">
        <f>IFERROR(X454*1,"0")</f>
        <v>0</v>
      </c>
      <c r="W554" s="46">
        <f>IFERROR(X460*1,"0")+IFERROR(X461*1,"0")+IFERROR(X462*1,"0")+IFERROR(X463*1,"0")+IFERROR(X464*1,"0")+IFERROR(X465*1,"0")+IFERROR(X466*1,"0")+IFERROR(X467*1,"0")+IFERROR(X468*1,"0")+IFERROR(X469*1,"0")+IFERROR(X470*1,"0")+IFERROR(X471*1,"0")+IFERROR(X475*1,"0")+IFERROR(X476*1,"0")+IFERROR(X480*1,"0")+IFERROR(X481*1,"0")+IFERROR(X482*1,"0")+IFERROR(X483*1,"0")+IFERROR(X484*1,"0")+IFERROR(X485*1,"0")+IFERROR(X489*1,"0")+IFERROR(X490*1,"0")+IFERROR(X491*1,"0")+IFERROR(X495*1,"0")</f>
        <v>1696.0799999999997</v>
      </c>
      <c r="X554" s="46">
        <f>IFERROR(X501*1,"0")+IFERROR(X502*1,"0")+IFERROR(X503*1,"0")+IFERROR(X504*1,"0")+IFERROR(X505*1,"0")+IFERROR(X506*1,"0")+IFERROR(X507*1,"0")+IFERROR(X508*1,"0")+IFERROR(X509*1,"0")+IFERROR(X513*1,"0")+IFERROR(X514*1,"0")+IFERROR(X515*1,"0")+IFERROR(X516*1,"0")+IFERROR(X517*1,"0")+IFERROR(X521*1,"0")+IFERROR(X522*1,"0")+IFERROR(X523*1,"0")+IFERROR(X524*1,"0")+IFERROR(X525*1,"0")+IFERROR(X526*1,"0")+IFERROR(X530*1,"0")+IFERROR(X531*1,"0")+IFERROR(X532*1,"0")+IFERROR(X533*1,"0")+IFERROR(X534*1,"0")+IFERROR(X538*1,"0")+IFERROR(X539*1,"0")+IFERROR(X540*1,"0")+IFERROR(X541*1,"0")</f>
        <v>100.80000000000001</v>
      </c>
      <c r="AA554" s="52"/>
      <c r="AD554" s="377"/>
    </row>
  </sheetData>
  <sheetProtection algorithmName="SHA-512" hashValue="R75BRnv7FZ8tWr8ZGfjWibcvJ1ob2LJOHPKMoSK8rDNwtPos4CSw9zIEwJyjNtDOpXYWv+dXuA8ZuCyaecM1Ww==" saltValue="1vCBuutXnt55FHeaS2a3ag==" spinCount="100000" sheet="1" objects="1" scenarios="1" sort="0" autoFilter="0" pivotTables="0"/>
  <autoFilter ref="B18:Y54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50"/>
        <filter val="1 162,00"/>
        <filter val="1 177,00"/>
        <filter val="1 751,00"/>
        <filter val="1 863,00"/>
        <filter val="1,00"/>
        <filter val="10,00"/>
        <filter val="10,34"/>
        <filter val="100,00"/>
        <filter val="106,00"/>
        <filter val="110,00"/>
        <filter val="111,57"/>
        <filter val="114,30"/>
        <filter val="120,00"/>
        <filter val="123,00"/>
        <filter val="127,00"/>
        <filter val="13 005,00"/>
        <filter val="13 812,79"/>
        <filter val="131,00"/>
        <filter val="136,96"/>
        <filter val="14 462,79"/>
        <filter val="14,00"/>
        <filter val="14,42"/>
        <filter val="14,81"/>
        <filter val="144,26"/>
        <filter val="145,00"/>
        <filter val="148,00"/>
        <filter val="16,00"/>
        <filter val="166,00"/>
        <filter val="173,00"/>
        <filter val="177,00"/>
        <filter val="180,48"/>
        <filter val="19,00"/>
        <filter val="19,76"/>
        <filter val="192,00"/>
        <filter val="198,00"/>
        <filter val="2 372,28"/>
        <filter val="2,75"/>
        <filter val="2,84"/>
        <filter val="20,00"/>
        <filter val="20,48"/>
        <filter val="200,00"/>
        <filter val="206,00"/>
        <filter val="216,00"/>
        <filter val="216,31"/>
        <filter val="219,00"/>
        <filter val="22,00"/>
        <filter val="227,00"/>
        <filter val="23,00"/>
        <filter val="23,81"/>
        <filter val="231,00"/>
        <filter val="235,69"/>
        <filter val="238,00"/>
        <filter val="239,00"/>
        <filter val="24,40"/>
        <filter val="242,00"/>
        <filter val="258,00"/>
        <filter val="26"/>
        <filter val="269,00"/>
        <filter val="272,00"/>
        <filter val="28,08"/>
        <filter val="3,33"/>
        <filter val="304,00"/>
        <filter val="305,00"/>
        <filter val="310,00"/>
        <filter val="312,00"/>
        <filter val="327,00"/>
        <filter val="354,00"/>
        <filter val="37,00"/>
        <filter val="38,33"/>
        <filter val="384,00"/>
        <filter val="396,00"/>
        <filter val="4,00"/>
        <filter val="4,76"/>
        <filter val="40,00"/>
        <filter val="40,91"/>
        <filter val="402,00"/>
        <filter val="41,67"/>
        <filter val="411,00"/>
        <filter val="43,33"/>
        <filter val="439,00"/>
        <filter val="44,00"/>
        <filter val="444,00"/>
        <filter val="45,00"/>
        <filter val="450,00"/>
        <filter val="458,00"/>
        <filter val="47,00"/>
        <filter val="479,00"/>
        <filter val="50,00"/>
        <filter val="504,00"/>
        <filter val="52,00"/>
        <filter val="53,00"/>
        <filter val="55,00"/>
        <filter val="55,06"/>
        <filter val="550,00"/>
        <filter val="57,77"/>
        <filter val="570,00"/>
        <filter val="58,00"/>
        <filter val="595,02"/>
        <filter val="61,00"/>
        <filter val="64,00"/>
        <filter val="65,00"/>
        <filter val="650,00"/>
        <filter val="68,00"/>
        <filter val="69,00"/>
        <filter val="7,00"/>
        <filter val="7,33"/>
        <filter val="7,45"/>
        <filter val="7,62"/>
        <filter val="7,78"/>
        <filter val="71,00"/>
        <filter val="73,08"/>
        <filter val="779,00"/>
        <filter val="78,47"/>
        <filter val="8,62"/>
        <filter val="850,00"/>
        <filter val="92,00"/>
        <filter val="926,00"/>
        <filter val="99,00"/>
      </filters>
    </filterColumn>
  </autoFilter>
  <mergeCells count="993">
    <mergeCell ref="Q1:S1"/>
    <mergeCell ref="A20:Y20"/>
    <mergeCell ref="O509:S509"/>
    <mergeCell ref="O119:U119"/>
    <mergeCell ref="D239:E239"/>
    <mergeCell ref="O548:U548"/>
    <mergeCell ref="D266:E266"/>
    <mergeCell ref="D95:E95"/>
    <mergeCell ref="D331:E331"/>
    <mergeCell ref="Y17:Y18"/>
    <mergeCell ref="O275:S275"/>
    <mergeCell ref="D57:E57"/>
    <mergeCell ref="U11:V11"/>
    <mergeCell ref="A258:N259"/>
    <mergeCell ref="A8:C8"/>
    <mergeCell ref="O340:S340"/>
    <mergeCell ref="D293:E293"/>
    <mergeCell ref="P8:Q8"/>
    <mergeCell ref="D32:E32"/>
    <mergeCell ref="A40:Y40"/>
    <mergeCell ref="D268:E268"/>
    <mergeCell ref="D97:E97"/>
    <mergeCell ref="O41:S41"/>
    <mergeCell ref="D395:E395"/>
    <mergeCell ref="A552:A553"/>
    <mergeCell ref="D191:E191"/>
    <mergeCell ref="O42:U42"/>
    <mergeCell ref="D433:E433"/>
    <mergeCell ref="D262:E262"/>
    <mergeCell ref="A363:N364"/>
    <mergeCell ref="A434:N435"/>
    <mergeCell ref="D522:E522"/>
    <mergeCell ref="A129:N130"/>
    <mergeCell ref="A510:N511"/>
    <mergeCell ref="A64:Y64"/>
    <mergeCell ref="A276:N277"/>
    <mergeCell ref="O415:S415"/>
    <mergeCell ref="O341:S341"/>
    <mergeCell ref="D184:E184"/>
    <mergeCell ref="O123:S123"/>
    <mergeCell ref="A518:N519"/>
    <mergeCell ref="O355:U355"/>
    <mergeCell ref="O201:U201"/>
    <mergeCell ref="D123:E123"/>
    <mergeCell ref="O139:U139"/>
    <mergeCell ref="D250:E250"/>
    <mergeCell ref="D110:E110"/>
    <mergeCell ref="D286:E286"/>
    <mergeCell ref="BB17:BB18"/>
    <mergeCell ref="A488:Y488"/>
    <mergeCell ref="T17:U17"/>
    <mergeCell ref="O489:S489"/>
    <mergeCell ref="O483:S483"/>
    <mergeCell ref="D196:E196"/>
    <mergeCell ref="A368:N369"/>
    <mergeCell ref="A15:L15"/>
    <mergeCell ref="O135:S135"/>
    <mergeCell ref="O433:S433"/>
    <mergeCell ref="O262:S262"/>
    <mergeCell ref="O122:S122"/>
    <mergeCell ref="D133:E133"/>
    <mergeCell ref="O72:S72"/>
    <mergeCell ref="O110:S110"/>
    <mergeCell ref="O259:U259"/>
    <mergeCell ref="D192:E192"/>
    <mergeCell ref="O60:S60"/>
    <mergeCell ref="O324:U324"/>
    <mergeCell ref="O199:S199"/>
    <mergeCell ref="D483:E483"/>
    <mergeCell ref="O484:S484"/>
    <mergeCell ref="V17:V18"/>
    <mergeCell ref="X17:X18"/>
    <mergeCell ref="T552:T553"/>
    <mergeCell ref="F17:F18"/>
    <mergeCell ref="O504:S504"/>
    <mergeCell ref="V552:V553"/>
    <mergeCell ref="D163:E163"/>
    <mergeCell ref="D107:E107"/>
    <mergeCell ref="D405:E405"/>
    <mergeCell ref="O543:U543"/>
    <mergeCell ref="A270:N271"/>
    <mergeCell ref="O24:U24"/>
    <mergeCell ref="O69:S69"/>
    <mergeCell ref="D244:E244"/>
    <mergeCell ref="O456:U456"/>
    <mergeCell ref="O196:S196"/>
    <mergeCell ref="D342:E342"/>
    <mergeCell ref="D336:E336"/>
    <mergeCell ref="O183:S183"/>
    <mergeCell ref="D407:E407"/>
    <mergeCell ref="A337:N338"/>
    <mergeCell ref="A132:Y132"/>
    <mergeCell ref="D515:E515"/>
    <mergeCell ref="D173:E173"/>
    <mergeCell ref="D17:E18"/>
    <mergeCell ref="D471:E471"/>
    <mergeCell ref="O545:U545"/>
    <mergeCell ref="D152:E152"/>
    <mergeCell ref="D394:E394"/>
    <mergeCell ref="D279:E279"/>
    <mergeCell ref="D223:E223"/>
    <mergeCell ref="D521:E521"/>
    <mergeCell ref="A315:N316"/>
    <mergeCell ref="O247:S247"/>
    <mergeCell ref="D29:E29"/>
    <mergeCell ref="O185:S185"/>
    <mergeCell ref="D265:E265"/>
    <mergeCell ref="D216:E216"/>
    <mergeCell ref="O403:U403"/>
    <mergeCell ref="O470:S470"/>
    <mergeCell ref="O274:S274"/>
    <mergeCell ref="A104:Y104"/>
    <mergeCell ref="O249:S249"/>
    <mergeCell ref="O105:S105"/>
    <mergeCell ref="D218:E218"/>
    <mergeCell ref="O534:S534"/>
    <mergeCell ref="D247:E247"/>
    <mergeCell ref="O186:S186"/>
    <mergeCell ref="O313:S313"/>
    <mergeCell ref="A404:Y404"/>
    <mergeCell ref="O544:U544"/>
    <mergeCell ref="O270:U270"/>
    <mergeCell ref="D430:E430"/>
    <mergeCell ref="D175:E175"/>
    <mergeCell ref="O394:S394"/>
    <mergeCell ref="O127:S127"/>
    <mergeCell ref="O114:S114"/>
    <mergeCell ref="O39:U39"/>
    <mergeCell ref="O310:U310"/>
    <mergeCell ref="D392:E392"/>
    <mergeCell ref="O92:U92"/>
    <mergeCell ref="O408:U408"/>
    <mergeCell ref="A457:Y457"/>
    <mergeCell ref="O309:U309"/>
    <mergeCell ref="O364:U364"/>
    <mergeCell ref="D475:E475"/>
    <mergeCell ref="A325:Y325"/>
    <mergeCell ref="O133:S133"/>
    <mergeCell ref="O264:S264"/>
    <mergeCell ref="O198:S198"/>
    <mergeCell ref="O424:U424"/>
    <mergeCell ref="O297:S297"/>
    <mergeCell ref="O164:S164"/>
    <mergeCell ref="D384:E384"/>
    <mergeCell ref="O405:S405"/>
    <mergeCell ref="D249:E249"/>
    <mergeCell ref="D105:E105"/>
    <mergeCell ref="D341:E341"/>
    <mergeCell ref="F5:G5"/>
    <mergeCell ref="O125:S125"/>
    <mergeCell ref="O392:S392"/>
    <mergeCell ref="A14:L14"/>
    <mergeCell ref="O112:S112"/>
    <mergeCell ref="O34:U34"/>
    <mergeCell ref="O348:S348"/>
    <mergeCell ref="A34:N35"/>
    <mergeCell ref="A13:L13"/>
    <mergeCell ref="P5:Q5"/>
    <mergeCell ref="J9:L9"/>
    <mergeCell ref="A10:C10"/>
    <mergeCell ref="M17:M18"/>
    <mergeCell ref="D213:E213"/>
    <mergeCell ref="H17:H18"/>
    <mergeCell ref="D204:E204"/>
    <mergeCell ref="O220:U220"/>
    <mergeCell ref="D198:E198"/>
    <mergeCell ref="O59:S59"/>
    <mergeCell ref="A61:N62"/>
    <mergeCell ref="D397:E397"/>
    <mergeCell ref="A253:Y253"/>
    <mergeCell ref="A12:L12"/>
    <mergeCell ref="O328:S328"/>
    <mergeCell ref="O83:S83"/>
    <mergeCell ref="D101:E101"/>
    <mergeCell ref="O294:S294"/>
    <mergeCell ref="D76:E76"/>
    <mergeCell ref="O103:U103"/>
    <mergeCell ref="D23:E23"/>
    <mergeCell ref="O107:S107"/>
    <mergeCell ref="O129:U129"/>
    <mergeCell ref="J552:J553"/>
    <mergeCell ref="L552:L553"/>
    <mergeCell ref="O315:U315"/>
    <mergeCell ref="D33:E33"/>
    <mergeCell ref="N552:N553"/>
    <mergeCell ref="O413:U413"/>
    <mergeCell ref="D164:E164"/>
    <mergeCell ref="D462:E462"/>
    <mergeCell ref="O243:S243"/>
    <mergeCell ref="O478:U478"/>
    <mergeCell ref="D437:E437"/>
    <mergeCell ref="D241:E241"/>
    <mergeCell ref="D508:E508"/>
    <mergeCell ref="D539:E539"/>
    <mergeCell ref="A179:Y179"/>
    <mergeCell ref="D228:E228"/>
    <mergeCell ref="D333:E333"/>
    <mergeCell ref="O180:S180"/>
    <mergeCell ref="D526:E526"/>
    <mergeCell ref="O542:U542"/>
    <mergeCell ref="O480:S480"/>
    <mergeCell ref="D503:E503"/>
    <mergeCell ref="O430:S430"/>
    <mergeCell ref="O490:S490"/>
    <mergeCell ref="O533:S533"/>
    <mergeCell ref="A162:Y162"/>
    <mergeCell ref="A412:N413"/>
    <mergeCell ref="O241:S241"/>
    <mergeCell ref="D531:E531"/>
    <mergeCell ref="A227:Y227"/>
    <mergeCell ref="O70:S70"/>
    <mergeCell ref="O399:S399"/>
    <mergeCell ref="O228:S228"/>
    <mergeCell ref="O417:S417"/>
    <mergeCell ref="O465:S465"/>
    <mergeCell ref="O492:U492"/>
    <mergeCell ref="D468:E468"/>
    <mergeCell ref="O231:S231"/>
    <mergeCell ref="O407:S407"/>
    <mergeCell ref="D242:E242"/>
    <mergeCell ref="O258:U258"/>
    <mergeCell ref="D513:E513"/>
    <mergeCell ref="O531:S531"/>
    <mergeCell ref="O160:U160"/>
    <mergeCell ref="O525:S525"/>
    <mergeCell ref="O248:S248"/>
    <mergeCell ref="O475:S475"/>
    <mergeCell ref="O335:S335"/>
    <mergeCell ref="O462:S462"/>
    <mergeCell ref="N17:N18"/>
    <mergeCell ref="A537:Y537"/>
    <mergeCell ref="O25:U25"/>
    <mergeCell ref="A512:Y512"/>
    <mergeCell ref="D6:L6"/>
    <mergeCell ref="O342:S342"/>
    <mergeCell ref="A306:Y306"/>
    <mergeCell ref="O111:S111"/>
    <mergeCell ref="D318:E318"/>
    <mergeCell ref="D389:E389"/>
    <mergeCell ref="A278:Y278"/>
    <mergeCell ref="O515:S515"/>
    <mergeCell ref="D84:E84"/>
    <mergeCell ref="O300:U300"/>
    <mergeCell ref="D155:E155"/>
    <mergeCell ref="D22:E22"/>
    <mergeCell ref="J17:J18"/>
    <mergeCell ref="D447:E447"/>
    <mergeCell ref="A121:Y121"/>
    <mergeCell ref="D385:E385"/>
    <mergeCell ref="D257:E257"/>
    <mergeCell ref="O473:U473"/>
    <mergeCell ref="O102:U102"/>
    <mergeCell ref="D534:E534"/>
    <mergeCell ref="O174:S174"/>
    <mergeCell ref="D525:E525"/>
    <mergeCell ref="A9:C9"/>
    <mergeCell ref="A455:N456"/>
    <mergeCell ref="D373:E373"/>
    <mergeCell ref="O147:U147"/>
    <mergeCell ref="D58:E58"/>
    <mergeCell ref="O189:S189"/>
    <mergeCell ref="A237:Y237"/>
    <mergeCell ref="D294:E294"/>
    <mergeCell ref="O171:U171"/>
    <mergeCell ref="O238:S238"/>
    <mergeCell ref="A212:Y212"/>
    <mergeCell ref="U6:V9"/>
    <mergeCell ref="D231:E231"/>
    <mergeCell ref="O82:S82"/>
    <mergeCell ref="D358:E358"/>
    <mergeCell ref="D151:E151"/>
    <mergeCell ref="O289:U289"/>
    <mergeCell ref="D449:E449"/>
    <mergeCell ref="O467:S467"/>
    <mergeCell ref="O175:S175"/>
    <mergeCell ref="A167:Y167"/>
    <mergeCell ref="O532:S532"/>
    <mergeCell ref="D314:E314"/>
    <mergeCell ref="H10:L10"/>
    <mergeCell ref="O298:S298"/>
    <mergeCell ref="A290:Y290"/>
    <mergeCell ref="O98:S98"/>
    <mergeCell ref="D80:E80"/>
    <mergeCell ref="O396:S396"/>
    <mergeCell ref="O285:S285"/>
    <mergeCell ref="O390:S390"/>
    <mergeCell ref="O461:S461"/>
    <mergeCell ref="A161:Y161"/>
    <mergeCell ref="O299:U299"/>
    <mergeCell ref="A459:Y459"/>
    <mergeCell ref="O156:S156"/>
    <mergeCell ref="D136:E136"/>
    <mergeCell ref="O398:S398"/>
    <mergeCell ref="O323:U323"/>
    <mergeCell ref="O376:U376"/>
    <mergeCell ref="D154:E154"/>
    <mergeCell ref="O373:S373"/>
    <mergeCell ref="A299:N300"/>
    <mergeCell ref="O170:U170"/>
    <mergeCell ref="O53:U53"/>
    <mergeCell ref="U12:V12"/>
    <mergeCell ref="O214:S214"/>
    <mergeCell ref="D367:E367"/>
    <mergeCell ref="O363:U363"/>
    <mergeCell ref="O506:S506"/>
    <mergeCell ref="O455:U455"/>
    <mergeCell ref="D540:E540"/>
    <mergeCell ref="O234:U234"/>
    <mergeCell ref="A544:N549"/>
    <mergeCell ref="D83:E83"/>
    <mergeCell ref="D143:E143"/>
    <mergeCell ref="D506:E506"/>
    <mergeCell ref="O67:S67"/>
    <mergeCell ref="D481:E481"/>
    <mergeCell ref="O303:S303"/>
    <mergeCell ref="D256:E256"/>
    <mergeCell ref="D207:E207"/>
    <mergeCell ref="O395:S395"/>
    <mergeCell ref="D541:E541"/>
    <mergeCell ref="A301:Y301"/>
    <mergeCell ref="D222:E222"/>
    <mergeCell ref="O96:S96"/>
    <mergeCell ref="O367:S367"/>
    <mergeCell ref="G17:G18"/>
    <mergeCell ref="AA17:AA18"/>
    <mergeCell ref="O271:U271"/>
    <mergeCell ref="D393:E393"/>
    <mergeCell ref="D89:E89"/>
    <mergeCell ref="A356:Y356"/>
    <mergeCell ref="O90:S90"/>
    <mergeCell ref="O444:U444"/>
    <mergeCell ref="D153:E153"/>
    <mergeCell ref="O350:U350"/>
    <mergeCell ref="D128:E128"/>
    <mergeCell ref="D199:E199"/>
    <mergeCell ref="O337:U337"/>
    <mergeCell ref="D186:E186"/>
    <mergeCell ref="D217:E217"/>
    <mergeCell ref="A85:N86"/>
    <mergeCell ref="D65:E65"/>
    <mergeCell ref="O379:U379"/>
    <mergeCell ref="D428:E428"/>
    <mergeCell ref="O250:S250"/>
    <mergeCell ref="D415:E415"/>
    <mergeCell ref="A382:Y382"/>
    <mergeCell ref="A211:Y211"/>
    <mergeCell ref="D194:E194"/>
    <mergeCell ref="Z17:Z18"/>
    <mergeCell ref="C552:C553"/>
    <mergeCell ref="O280:S280"/>
    <mergeCell ref="D504:E504"/>
    <mergeCell ref="E552:E553"/>
    <mergeCell ref="O522:S522"/>
    <mergeCell ref="O218:S218"/>
    <mergeCell ref="O516:S516"/>
    <mergeCell ref="D298:E298"/>
    <mergeCell ref="D181:E181"/>
    <mergeCell ref="D273:E273"/>
    <mergeCell ref="O295:S295"/>
    <mergeCell ref="G551:P551"/>
    <mergeCell ref="O524:S524"/>
    <mergeCell ref="A498:Y498"/>
    <mergeCell ref="O257:S257"/>
    <mergeCell ref="O232:S232"/>
    <mergeCell ref="O359:S359"/>
    <mergeCell ref="B552:B553"/>
    <mergeCell ref="D552:D553"/>
    <mergeCell ref="D484:E484"/>
    <mergeCell ref="O471:S471"/>
    <mergeCell ref="A445:Y445"/>
    <mergeCell ref="O206:S206"/>
    <mergeCell ref="O448:S448"/>
    <mergeCell ref="D465:E465"/>
    <mergeCell ref="O518:U518"/>
    <mergeCell ref="D269:E269"/>
    <mergeCell ref="D296:E296"/>
    <mergeCell ref="D489:E489"/>
    <mergeCell ref="D427:E427"/>
    <mergeCell ref="D75:E75"/>
    <mergeCell ref="D206:E206"/>
    <mergeCell ref="O158:S158"/>
    <mergeCell ref="A94:Y94"/>
    <mergeCell ref="O95:S95"/>
    <mergeCell ref="O89:S89"/>
    <mergeCell ref="A87:Y87"/>
    <mergeCell ref="O153:S153"/>
    <mergeCell ref="A148:Y148"/>
    <mergeCell ref="A446:Y446"/>
    <mergeCell ref="O143:S143"/>
    <mergeCell ref="D461:E461"/>
    <mergeCell ref="O269:S269"/>
    <mergeCell ref="O85:U85"/>
    <mergeCell ref="A140:Y140"/>
    <mergeCell ref="D438:E438"/>
    <mergeCell ref="D267:E267"/>
    <mergeCell ref="D509:E509"/>
    <mergeCell ref="A439:N440"/>
    <mergeCell ref="D359:E359"/>
    <mergeCell ref="A63:Y63"/>
    <mergeCell ref="O120:U120"/>
    <mergeCell ref="O387:U387"/>
    <mergeCell ref="O187:S187"/>
    <mergeCell ref="D292:E292"/>
    <mergeCell ref="A170:N171"/>
    <mergeCell ref="O246:S246"/>
    <mergeCell ref="D150:E150"/>
    <mergeCell ref="D215:E215"/>
    <mergeCell ref="O233:S233"/>
    <mergeCell ref="O439:U439"/>
    <mergeCell ref="O91:S91"/>
    <mergeCell ref="O389:S389"/>
    <mergeCell ref="O334:S334"/>
    <mergeCell ref="O263:S263"/>
    <mergeCell ref="D281:E281"/>
    <mergeCell ref="O101:S101"/>
    <mergeCell ref="O190:S190"/>
    <mergeCell ref="D243:E243"/>
    <mergeCell ref="D99:E99"/>
    <mergeCell ref="A414:Y414"/>
    <mergeCell ref="O117:S117"/>
    <mergeCell ref="O460:S460"/>
    <mergeCell ref="A486:N487"/>
    <mergeCell ref="O163:S163"/>
    <mergeCell ref="H1:P1"/>
    <mergeCell ref="D362:E362"/>
    <mergeCell ref="O76:S76"/>
    <mergeCell ref="S5:T5"/>
    <mergeCell ref="D51:E51"/>
    <mergeCell ref="O374:S374"/>
    <mergeCell ref="O203:S203"/>
    <mergeCell ref="D349:E349"/>
    <mergeCell ref="D476:E476"/>
    <mergeCell ref="O361:S361"/>
    <mergeCell ref="A272:Y272"/>
    <mergeCell ref="A381:Y381"/>
    <mergeCell ref="O438:S438"/>
    <mergeCell ref="O267:S267"/>
    <mergeCell ref="O62:U62"/>
    <mergeCell ref="D374:E374"/>
    <mergeCell ref="D203:E203"/>
    <mergeCell ref="O77:S77"/>
    <mergeCell ref="P10:Q10"/>
    <mergeCell ref="A375:N376"/>
    <mergeCell ref="O204:S204"/>
    <mergeCell ref="O541:S541"/>
    <mergeCell ref="D254:E254"/>
    <mergeCell ref="O497:U497"/>
    <mergeCell ref="A159:N160"/>
    <mergeCell ref="D490:E490"/>
    <mergeCell ref="O193:S193"/>
    <mergeCell ref="A48:Y48"/>
    <mergeCell ref="A224:N225"/>
    <mergeCell ref="O491:S491"/>
    <mergeCell ref="O288:U288"/>
    <mergeCell ref="A142:Y142"/>
    <mergeCell ref="D125:E125"/>
    <mergeCell ref="O434:U434"/>
    <mergeCell ref="D112:E112"/>
    <mergeCell ref="O134:S134"/>
    <mergeCell ref="A288:N289"/>
    <mergeCell ref="D348:E348"/>
    <mergeCell ref="O51:S51"/>
    <mergeCell ref="O109:S109"/>
    <mergeCell ref="O200:U200"/>
    <mergeCell ref="D193:E193"/>
    <mergeCell ref="D127:E127"/>
    <mergeCell ref="D491:E491"/>
    <mergeCell ref="D347:E347"/>
    <mergeCell ref="S551:V551"/>
    <mergeCell ref="A138:N139"/>
    <mergeCell ref="O27:S27"/>
    <mergeCell ref="O511:U511"/>
    <mergeCell ref="A496:N497"/>
    <mergeCell ref="D422:E422"/>
    <mergeCell ref="O54:U54"/>
    <mergeCell ref="O486:U486"/>
    <mergeCell ref="D74:E74"/>
    <mergeCell ref="D372:E372"/>
    <mergeCell ref="D335:E335"/>
    <mergeCell ref="O146:U146"/>
    <mergeCell ref="D68:E68"/>
    <mergeCell ref="O277:U277"/>
    <mergeCell ref="O35:U35"/>
    <mergeCell ref="D188:E188"/>
    <mergeCell ref="O88:S88"/>
    <mergeCell ref="O252:U252"/>
    <mergeCell ref="A146:N147"/>
    <mergeCell ref="A149:Y149"/>
    <mergeCell ref="D399:E399"/>
    <mergeCell ref="O344:U344"/>
    <mergeCell ref="O150:S150"/>
    <mergeCell ref="D59:E59"/>
    <mergeCell ref="P552:P553"/>
    <mergeCell ref="A357:Y357"/>
    <mergeCell ref="D340:E340"/>
    <mergeCell ref="R552:R553"/>
    <mergeCell ref="D533:E533"/>
    <mergeCell ref="A44:Y44"/>
    <mergeCell ref="O485:S485"/>
    <mergeCell ref="O423:S423"/>
    <mergeCell ref="A202:Y202"/>
    <mergeCell ref="D185:E185"/>
    <mergeCell ref="A500:Y500"/>
    <mergeCell ref="O137:S137"/>
    <mergeCell ref="A234:N235"/>
    <mergeCell ref="O501:S501"/>
    <mergeCell ref="O330:S330"/>
    <mergeCell ref="O197:S197"/>
    <mergeCell ref="O495:S495"/>
    <mergeCell ref="A421:Y421"/>
    <mergeCell ref="O124:S124"/>
    <mergeCell ref="O422:S422"/>
    <mergeCell ref="O360:S360"/>
    <mergeCell ref="D371:E371"/>
    <mergeCell ref="O74:S74"/>
    <mergeCell ref="O338:U338"/>
    <mergeCell ref="O538:S538"/>
    <mergeCell ref="D343:E343"/>
    <mergeCell ref="A474:Y474"/>
    <mergeCell ref="A379:N380"/>
    <mergeCell ref="O37:S37"/>
    <mergeCell ref="A55:Y55"/>
    <mergeCell ref="O469:S469"/>
    <mergeCell ref="D182:E182"/>
    <mergeCell ref="O540:S540"/>
    <mergeCell ref="D480:E480"/>
    <mergeCell ref="O369:U369"/>
    <mergeCell ref="A354:N355"/>
    <mergeCell ref="O418:U418"/>
    <mergeCell ref="D280:E280"/>
    <mergeCell ref="D109:E109"/>
    <mergeCell ref="D467:E467"/>
    <mergeCell ref="D538:E538"/>
    <mergeCell ref="A443:N444"/>
    <mergeCell ref="O406:S406"/>
    <mergeCell ref="D190:E190"/>
    <mergeCell ref="D246:E246"/>
    <mergeCell ref="A418:N419"/>
    <mergeCell ref="O329:S329"/>
    <mergeCell ref="D233:E233"/>
    <mergeCell ref="O547:U547"/>
    <mergeCell ref="D396:E396"/>
    <mergeCell ref="D116:E116"/>
    <mergeCell ref="A352:Y352"/>
    <mergeCell ref="D91:E91"/>
    <mergeCell ref="O113:S113"/>
    <mergeCell ref="O549:U549"/>
    <mergeCell ref="D460:E460"/>
    <mergeCell ref="D156:E156"/>
    <mergeCell ref="D398:E398"/>
    <mergeCell ref="D454:E454"/>
    <mergeCell ref="O536:U536"/>
    <mergeCell ref="O447:S447"/>
    <mergeCell ref="O205:S205"/>
    <mergeCell ref="O336:S336"/>
    <mergeCell ref="D106:E106"/>
    <mergeCell ref="D416:E416"/>
    <mergeCell ref="D264:E264"/>
    <mergeCell ref="D391:E391"/>
    <mergeCell ref="O213:S213"/>
    <mergeCell ref="O188:S188"/>
    <mergeCell ref="O126:S126"/>
    <mergeCell ref="O182:S182"/>
    <mergeCell ref="D328:E328"/>
    <mergeCell ref="D532:E532"/>
    <mergeCell ref="A21:Y21"/>
    <mergeCell ref="A499:Y499"/>
    <mergeCell ref="D507:E507"/>
    <mergeCell ref="O429:S429"/>
    <mergeCell ref="O493:U493"/>
    <mergeCell ref="D330:E330"/>
    <mergeCell ref="O481:S481"/>
    <mergeCell ref="O443:U443"/>
    <mergeCell ref="O322:S322"/>
    <mergeCell ref="O116:S116"/>
    <mergeCell ref="D96:E96"/>
    <mergeCell ref="O209:U209"/>
    <mergeCell ref="O38:U38"/>
    <mergeCell ref="D52:E52"/>
    <mergeCell ref="O178:U178"/>
    <mergeCell ref="D27:E27"/>
    <mergeCell ref="A350:N351"/>
    <mergeCell ref="D157:E157"/>
    <mergeCell ref="A410:Y410"/>
    <mergeCell ref="O169:S169"/>
    <mergeCell ref="O411:S411"/>
    <mergeCell ref="O240:S240"/>
    <mergeCell ref="D111:E111"/>
    <mergeCell ref="D530:E530"/>
    <mergeCell ref="A426:Y426"/>
    <mergeCell ref="A326:Y326"/>
    <mergeCell ref="O320:U320"/>
    <mergeCell ref="O194:S194"/>
    <mergeCell ref="O23:S23"/>
    <mergeCell ref="D169:E169"/>
    <mergeCell ref="A177:N178"/>
    <mergeCell ref="O412:U412"/>
    <mergeCell ref="O181:S181"/>
    <mergeCell ref="D469:E469"/>
    <mergeCell ref="D183:E183"/>
    <mergeCell ref="O108:S108"/>
    <mergeCell ref="A436:Y436"/>
    <mergeCell ref="D248:E248"/>
    <mergeCell ref="O266:S266"/>
    <mergeCell ref="O435:U435"/>
    <mergeCell ref="D275:E275"/>
    <mergeCell ref="O393:S393"/>
    <mergeCell ref="O32:S32"/>
    <mergeCell ref="D41:E41"/>
    <mergeCell ref="A38:N39"/>
    <mergeCell ref="A260:Y260"/>
    <mergeCell ref="O261:S261"/>
    <mergeCell ref="O546:U546"/>
    <mergeCell ref="O416:S416"/>
    <mergeCell ref="W552:W553"/>
    <mergeCell ref="A17:A18"/>
    <mergeCell ref="K17:K18"/>
    <mergeCell ref="O552:O553"/>
    <mergeCell ref="C17:C18"/>
    <mergeCell ref="Q552:Q553"/>
    <mergeCell ref="O319:U319"/>
    <mergeCell ref="D37:E37"/>
    <mergeCell ref="D401:E401"/>
    <mergeCell ref="A304:N305"/>
    <mergeCell ref="D230:E230"/>
    <mergeCell ref="A339:Y339"/>
    <mergeCell ref="D168:E168"/>
    <mergeCell ref="D466:E466"/>
    <mergeCell ref="D180:E180"/>
    <mergeCell ref="D118:E118"/>
    <mergeCell ref="A319:N320"/>
    <mergeCell ref="A119:N120"/>
    <mergeCell ref="O354:U354"/>
    <mergeCell ref="A477:N478"/>
    <mergeCell ref="D232:E232"/>
    <mergeCell ref="O419:U419"/>
    <mergeCell ref="O528:U528"/>
    <mergeCell ref="O464:S464"/>
    <mergeCell ref="A5:C5"/>
    <mergeCell ref="A42:N43"/>
    <mergeCell ref="A309:N310"/>
    <mergeCell ref="O401:S401"/>
    <mergeCell ref="O230:S230"/>
    <mergeCell ref="O168:S168"/>
    <mergeCell ref="O130:U130"/>
    <mergeCell ref="P11:Q11"/>
    <mergeCell ref="O466:S466"/>
    <mergeCell ref="A53:N54"/>
    <mergeCell ref="O118:S118"/>
    <mergeCell ref="D464:E464"/>
    <mergeCell ref="D9:E9"/>
    <mergeCell ref="F9:G9"/>
    <mergeCell ref="P12:Q12"/>
    <mergeCell ref="O503:S503"/>
    <mergeCell ref="D485:E485"/>
    <mergeCell ref="A92:N93"/>
    <mergeCell ref="D137:E137"/>
    <mergeCell ref="O43:U43"/>
    <mergeCell ref="O513:S513"/>
    <mergeCell ref="D295:E295"/>
    <mergeCell ref="A527:N528"/>
    <mergeCell ref="Q551:R551"/>
    <mergeCell ref="A453:Y453"/>
    <mergeCell ref="D113:E113"/>
    <mergeCell ref="A6:C6"/>
    <mergeCell ref="O177:U177"/>
    <mergeCell ref="D88:E88"/>
    <mergeCell ref="A26:Y26"/>
    <mergeCell ref="D517:E517"/>
    <mergeCell ref="A251:N252"/>
    <mergeCell ref="O333:S333"/>
    <mergeCell ref="D115:E115"/>
    <mergeCell ref="A307:Y307"/>
    <mergeCell ref="O308:S308"/>
    <mergeCell ref="D261:E261"/>
    <mergeCell ref="D90:E90"/>
    <mergeCell ref="D448:E448"/>
    <mergeCell ref="A424:N425"/>
    <mergeCell ref="O397:S397"/>
    <mergeCell ref="O245:S245"/>
    <mergeCell ref="O372:S372"/>
    <mergeCell ref="P9:Q9"/>
    <mergeCell ref="A529:Y529"/>
    <mergeCell ref="D390:E390"/>
    <mergeCell ref="A458:Y458"/>
    <mergeCell ref="O192:S192"/>
    <mergeCell ref="A452:Y452"/>
    <mergeCell ref="O428:S428"/>
    <mergeCell ref="O15:S16"/>
    <mergeCell ref="O173:S173"/>
    <mergeCell ref="D255:E255"/>
    <mergeCell ref="O517:S517"/>
    <mergeCell ref="A492:N493"/>
    <mergeCell ref="O368:U368"/>
    <mergeCell ref="A408:N409"/>
    <mergeCell ref="A24:N25"/>
    <mergeCell ref="D322:E322"/>
    <mergeCell ref="O316:U316"/>
    <mergeCell ref="D463:E463"/>
    <mergeCell ref="O152:S152"/>
    <mergeCell ref="O279:S279"/>
    <mergeCell ref="O254:S254"/>
    <mergeCell ref="O216:S216"/>
    <mergeCell ref="O45:S45"/>
    <mergeCell ref="O514:S514"/>
    <mergeCell ref="O343:S343"/>
    <mergeCell ref="O281:S281"/>
    <mergeCell ref="A19:Y19"/>
    <mergeCell ref="D1:F1"/>
    <mergeCell ref="A172:Y172"/>
    <mergeCell ref="A221:Y221"/>
    <mergeCell ref="O244:S244"/>
    <mergeCell ref="O93:U93"/>
    <mergeCell ref="O100:S100"/>
    <mergeCell ref="X552:X553"/>
    <mergeCell ref="O371:S371"/>
    <mergeCell ref="D82:E82"/>
    <mergeCell ref="O73:S73"/>
    <mergeCell ref="O287:S287"/>
    <mergeCell ref="D240:E240"/>
    <mergeCell ref="O358:S358"/>
    <mergeCell ref="L17:L18"/>
    <mergeCell ref="O523:S523"/>
    <mergeCell ref="A236:Y236"/>
    <mergeCell ref="O115:S115"/>
    <mergeCell ref="O66:S66"/>
    <mergeCell ref="D334:E334"/>
    <mergeCell ref="O472:U472"/>
    <mergeCell ref="A535:N536"/>
    <mergeCell ref="O400:S400"/>
    <mergeCell ref="O229:S229"/>
    <mergeCell ref="O251:U251"/>
    <mergeCell ref="AE17:AE18"/>
    <mergeCell ref="O378:S378"/>
    <mergeCell ref="O159:U159"/>
    <mergeCell ref="O353:S353"/>
    <mergeCell ref="A542:N543"/>
    <mergeCell ref="D145:E145"/>
    <mergeCell ref="O283:U283"/>
    <mergeCell ref="D514:E514"/>
    <mergeCell ref="D8:L8"/>
    <mergeCell ref="D308:E308"/>
    <mergeCell ref="O304:U304"/>
    <mergeCell ref="A344:N345"/>
    <mergeCell ref="A226:Y226"/>
    <mergeCell ref="O225:U225"/>
    <mergeCell ref="A291:Y291"/>
    <mergeCell ref="D274:E274"/>
    <mergeCell ref="O527:U527"/>
    <mergeCell ref="D516:E516"/>
    <mergeCell ref="O463:S463"/>
    <mergeCell ref="O292:S292"/>
    <mergeCell ref="D245:E245"/>
    <mergeCell ref="D122:E122"/>
    <mergeCell ref="O235:U235"/>
    <mergeCell ref="O71:S71"/>
    <mergeCell ref="G552:G553"/>
    <mergeCell ref="A317:Y317"/>
    <mergeCell ref="O318:S318"/>
    <mergeCell ref="O312:S312"/>
    <mergeCell ref="D361:E361"/>
    <mergeCell ref="D417:E417"/>
    <mergeCell ref="A50:Y50"/>
    <mergeCell ref="O106:S106"/>
    <mergeCell ref="D69:E69"/>
    <mergeCell ref="O78:S78"/>
    <mergeCell ref="O314:S314"/>
    <mergeCell ref="O437:S437"/>
    <mergeCell ref="A321:Y321"/>
    <mergeCell ref="O468:S468"/>
    <mergeCell ref="O539:S539"/>
    <mergeCell ref="O145:S145"/>
    <mergeCell ref="O302:S302"/>
    <mergeCell ref="O58:S58"/>
    <mergeCell ref="I552:I553"/>
    <mergeCell ref="O487:U487"/>
    <mergeCell ref="D100:E100"/>
    <mergeCell ref="A472:N473"/>
    <mergeCell ref="O239:S239"/>
    <mergeCell ref="O68:S68"/>
    <mergeCell ref="O510:U510"/>
    <mergeCell ref="D432:E432"/>
    <mergeCell ref="D117:E117"/>
    <mergeCell ref="AB17:AD18"/>
    <mergeCell ref="D30:E30"/>
    <mergeCell ref="D524:E524"/>
    <mergeCell ref="A402:N403"/>
    <mergeCell ref="D353:E353"/>
    <mergeCell ref="D67:E67"/>
    <mergeCell ref="O276:U276"/>
    <mergeCell ref="D303:E303"/>
    <mergeCell ref="D523:E523"/>
    <mergeCell ref="A311:Y311"/>
    <mergeCell ref="D31:E31"/>
    <mergeCell ref="D329:E329"/>
    <mergeCell ref="O176:S176"/>
    <mergeCell ref="D400:E400"/>
    <mergeCell ref="D229:E229"/>
    <mergeCell ref="D158:E158"/>
    <mergeCell ref="O97:S97"/>
    <mergeCell ref="D77:E77"/>
    <mergeCell ref="D108:E108"/>
    <mergeCell ref="O191:S191"/>
    <mergeCell ref="O409:U409"/>
    <mergeCell ref="F552:F553"/>
    <mergeCell ref="D406:E406"/>
    <mergeCell ref="O157:S157"/>
    <mergeCell ref="H552:H553"/>
    <mergeCell ref="O519:U519"/>
    <mergeCell ref="O526:S526"/>
    <mergeCell ref="O222:S222"/>
    <mergeCell ref="O17:S18"/>
    <mergeCell ref="D470:E470"/>
    <mergeCell ref="O99:S99"/>
    <mergeCell ref="O286:S286"/>
    <mergeCell ref="O432:S432"/>
    <mergeCell ref="D214:E214"/>
    <mergeCell ref="A284:Y284"/>
    <mergeCell ref="A520:Y520"/>
    <mergeCell ref="O223:S223"/>
    <mergeCell ref="O521:S521"/>
    <mergeCell ref="D501:E501"/>
    <mergeCell ref="D495:E495"/>
    <mergeCell ref="A102:N103"/>
    <mergeCell ref="O166:U166"/>
    <mergeCell ref="D28:E28"/>
    <mergeCell ref="O535:U535"/>
    <mergeCell ref="O402:U402"/>
    <mergeCell ref="O508:S508"/>
    <mergeCell ref="O442:S442"/>
    <mergeCell ref="O502:S502"/>
    <mergeCell ref="O331:S331"/>
    <mergeCell ref="O451:U451"/>
    <mergeCell ref="O351:U351"/>
    <mergeCell ref="D378:E378"/>
    <mergeCell ref="O81:S81"/>
    <mergeCell ref="O345:U345"/>
    <mergeCell ref="O208:S208"/>
    <mergeCell ref="O268:S268"/>
    <mergeCell ref="A365:Y365"/>
    <mergeCell ref="O366:S366"/>
    <mergeCell ref="D144:E144"/>
    <mergeCell ref="O282:U282"/>
    <mergeCell ref="D442:E442"/>
    <mergeCell ref="D502:E502"/>
    <mergeCell ref="O380:U380"/>
    <mergeCell ref="D302:E302"/>
    <mergeCell ref="D429:E429"/>
    <mergeCell ref="D81:E81"/>
    <mergeCell ref="O219:U219"/>
    <mergeCell ref="A282:N283"/>
    <mergeCell ref="D208:E208"/>
    <mergeCell ref="D482:E482"/>
    <mergeCell ref="A49:Y49"/>
    <mergeCell ref="A36:Y36"/>
    <mergeCell ref="A383:Y383"/>
    <mergeCell ref="O384:S384"/>
    <mergeCell ref="O80:S80"/>
    <mergeCell ref="O273:S273"/>
    <mergeCell ref="A370:Y370"/>
    <mergeCell ref="W17:W18"/>
    <mergeCell ref="O52:S52"/>
    <mergeCell ref="O79:S79"/>
    <mergeCell ref="O144:S144"/>
    <mergeCell ref="D79:E79"/>
    <mergeCell ref="O46:U46"/>
    <mergeCell ref="O61:U61"/>
    <mergeCell ref="A46:N47"/>
    <mergeCell ref="O155:S155"/>
    <mergeCell ref="D366:E366"/>
    <mergeCell ref="A219:N220"/>
    <mergeCell ref="A327:Y327"/>
    <mergeCell ref="D313:E313"/>
    <mergeCell ref="O349:S349"/>
    <mergeCell ref="I17:I18"/>
    <mergeCell ref="O476:S476"/>
    <mergeCell ref="O2:V3"/>
    <mergeCell ref="A323:N324"/>
    <mergeCell ref="O296:S296"/>
    <mergeCell ref="D66:E66"/>
    <mergeCell ref="A450:N451"/>
    <mergeCell ref="O375:U375"/>
    <mergeCell ref="A441:Y441"/>
    <mergeCell ref="D197:E197"/>
    <mergeCell ref="D126:E126"/>
    <mergeCell ref="O84:S84"/>
    <mergeCell ref="O440:U440"/>
    <mergeCell ref="O75:S75"/>
    <mergeCell ref="D411:E411"/>
    <mergeCell ref="U10:V10"/>
    <mergeCell ref="D5:E5"/>
    <mergeCell ref="O86:U86"/>
    <mergeCell ref="D135:E135"/>
    <mergeCell ref="O128:S128"/>
    <mergeCell ref="O184:S184"/>
    <mergeCell ref="O255:S255"/>
    <mergeCell ref="O242:S242"/>
    <mergeCell ref="D72:E72"/>
    <mergeCell ref="D7:L7"/>
    <mergeCell ref="O427:S427"/>
    <mergeCell ref="C551:F551"/>
    <mergeCell ref="B17:B18"/>
    <mergeCell ref="O431:S431"/>
    <mergeCell ref="A479:Y479"/>
    <mergeCell ref="O138:U138"/>
    <mergeCell ref="O151:S151"/>
    <mergeCell ref="A131:Y131"/>
    <mergeCell ref="O449:S449"/>
    <mergeCell ref="A494:Y494"/>
    <mergeCell ref="O165:U165"/>
    <mergeCell ref="D124:E124"/>
    <mergeCell ref="O215:S215"/>
    <mergeCell ref="O530:S530"/>
    <mergeCell ref="O482:S482"/>
    <mergeCell ref="D360:E360"/>
    <mergeCell ref="A386:N387"/>
    <mergeCell ref="D195:E195"/>
    <mergeCell ref="D431:E431"/>
    <mergeCell ref="D189:E189"/>
    <mergeCell ref="D287:E287"/>
    <mergeCell ref="A165:N166"/>
    <mergeCell ref="O425:U425"/>
    <mergeCell ref="O496:U496"/>
    <mergeCell ref="O507:S507"/>
    <mergeCell ref="D423:E423"/>
    <mergeCell ref="D174:E174"/>
    <mergeCell ref="O454:S454"/>
    <mergeCell ref="H5:L5"/>
    <mergeCell ref="O305:U305"/>
    <mergeCell ref="A56:Y56"/>
    <mergeCell ref="O57:S57"/>
    <mergeCell ref="O293:S293"/>
    <mergeCell ref="O47:U47"/>
    <mergeCell ref="O391:S391"/>
    <mergeCell ref="O385:S385"/>
    <mergeCell ref="O195:S195"/>
    <mergeCell ref="S6:T9"/>
    <mergeCell ref="O256:S256"/>
    <mergeCell ref="O224:U224"/>
    <mergeCell ref="A209:N210"/>
    <mergeCell ref="O22:S22"/>
    <mergeCell ref="P13:Q13"/>
    <mergeCell ref="D176:E176"/>
    <mergeCell ref="O332:S332"/>
    <mergeCell ref="D285:E285"/>
    <mergeCell ref="D114:E114"/>
    <mergeCell ref="U5:V5"/>
    <mergeCell ref="O33:S33"/>
    <mergeCell ref="P6:Q6"/>
    <mergeCell ref="D297:E297"/>
    <mergeCell ref="A200:N201"/>
    <mergeCell ref="O29:S29"/>
    <mergeCell ref="O265:S265"/>
    <mergeCell ref="O65:S65"/>
    <mergeCell ref="D70:E70"/>
    <mergeCell ref="D312:E312"/>
    <mergeCell ref="D263:E263"/>
    <mergeCell ref="O31:S31"/>
    <mergeCell ref="D238:E238"/>
    <mergeCell ref="D78:E78"/>
    <mergeCell ref="D134:E134"/>
    <mergeCell ref="D205:E205"/>
    <mergeCell ref="D60:E60"/>
    <mergeCell ref="D187:E187"/>
    <mergeCell ref="O28:S28"/>
    <mergeCell ref="H9:I9"/>
    <mergeCell ref="O30:S30"/>
    <mergeCell ref="D10:E10"/>
    <mergeCell ref="F10:G10"/>
    <mergeCell ref="S552:S553"/>
    <mergeCell ref="U552:U553"/>
    <mergeCell ref="A141:Y141"/>
    <mergeCell ref="A377:Y377"/>
    <mergeCell ref="O136:S136"/>
    <mergeCell ref="O207:S207"/>
    <mergeCell ref="D45:E45"/>
    <mergeCell ref="O210:U210"/>
    <mergeCell ref="O477:U477"/>
    <mergeCell ref="O217:S217"/>
    <mergeCell ref="D71:E71"/>
    <mergeCell ref="D332:E332"/>
    <mergeCell ref="A346:Y346"/>
    <mergeCell ref="O154:S154"/>
    <mergeCell ref="O347:S347"/>
    <mergeCell ref="D98:E98"/>
    <mergeCell ref="D73:E73"/>
    <mergeCell ref="A388:Y388"/>
    <mergeCell ref="O362:S362"/>
    <mergeCell ref="O505:S505"/>
    <mergeCell ref="A420:Y420"/>
    <mergeCell ref="O386:U386"/>
    <mergeCell ref="D505:E505"/>
    <mergeCell ref="O450:U45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751</v>
      </c>
      <c r="H1" s="52"/>
    </row>
    <row r="3" spans="2:8" x14ac:dyDescent="0.2">
      <c r="B3" s="47" t="s">
        <v>752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753</v>
      </c>
      <c r="D6" s="47" t="s">
        <v>754</v>
      </c>
      <c r="E6" s="47"/>
    </row>
    <row r="7" spans="2:8" x14ac:dyDescent="0.2">
      <c r="B7" s="47" t="s">
        <v>755</v>
      </c>
      <c r="C7" s="47" t="s">
        <v>756</v>
      </c>
      <c r="D7" s="47" t="s">
        <v>757</v>
      </c>
      <c r="E7" s="47"/>
    </row>
    <row r="8" spans="2:8" x14ac:dyDescent="0.2">
      <c r="B8" s="47" t="s">
        <v>758</v>
      </c>
      <c r="C8" s="47" t="s">
        <v>759</v>
      </c>
      <c r="D8" s="47" t="s">
        <v>760</v>
      </c>
      <c r="E8" s="47"/>
    </row>
    <row r="9" spans="2:8" x14ac:dyDescent="0.2">
      <c r="B9" s="47" t="s">
        <v>761</v>
      </c>
      <c r="C9" s="47" t="s">
        <v>762</v>
      </c>
      <c r="D9" s="47" t="s">
        <v>763</v>
      </c>
      <c r="E9" s="47"/>
    </row>
    <row r="10" spans="2:8" x14ac:dyDescent="0.2">
      <c r="B10" s="47" t="s">
        <v>764</v>
      </c>
      <c r="C10" s="47" t="s">
        <v>765</v>
      </c>
      <c r="D10" s="47" t="s">
        <v>766</v>
      </c>
      <c r="E10" s="47"/>
    </row>
    <row r="12" spans="2:8" x14ac:dyDescent="0.2">
      <c r="B12" s="47" t="s">
        <v>767</v>
      </c>
      <c r="C12" s="47" t="s">
        <v>753</v>
      </c>
      <c r="D12" s="47"/>
      <c r="E12" s="47"/>
    </row>
    <row r="14" spans="2:8" x14ac:dyDescent="0.2">
      <c r="B14" s="47" t="s">
        <v>768</v>
      </c>
      <c r="C14" s="47" t="s">
        <v>756</v>
      </c>
      <c r="D14" s="47"/>
      <c r="E14" s="47"/>
    </row>
    <row r="16" spans="2:8" x14ac:dyDescent="0.2">
      <c r="B16" s="47" t="s">
        <v>769</v>
      </c>
      <c r="C16" s="47" t="s">
        <v>759</v>
      </c>
      <c r="D16" s="47"/>
      <c r="E16" s="47"/>
    </row>
    <row r="18" spans="2:5" x14ac:dyDescent="0.2">
      <c r="B18" s="47" t="s">
        <v>770</v>
      </c>
      <c r="C18" s="47" t="s">
        <v>762</v>
      </c>
      <c r="D18" s="47"/>
      <c r="E18" s="47"/>
    </row>
    <row r="20" spans="2:5" x14ac:dyDescent="0.2">
      <c r="B20" s="47" t="s">
        <v>771</v>
      </c>
      <c r="C20" s="47" t="s">
        <v>765</v>
      </c>
      <c r="D20" s="47"/>
      <c r="E20" s="47"/>
    </row>
    <row r="22" spans="2:5" x14ac:dyDescent="0.2">
      <c r="B22" s="47" t="s">
        <v>772</v>
      </c>
      <c r="C22" s="47"/>
      <c r="D22" s="47"/>
      <c r="E22" s="47"/>
    </row>
    <row r="23" spans="2:5" x14ac:dyDescent="0.2">
      <c r="B23" s="47" t="s">
        <v>773</v>
      </c>
      <c r="C23" s="47"/>
      <c r="D23" s="47"/>
      <c r="E23" s="47"/>
    </row>
    <row r="24" spans="2:5" x14ac:dyDescent="0.2">
      <c r="B24" s="47" t="s">
        <v>774</v>
      </c>
      <c r="C24" s="47"/>
      <c r="D24" s="47"/>
      <c r="E24" s="47"/>
    </row>
    <row r="25" spans="2:5" x14ac:dyDescent="0.2">
      <c r="B25" s="47" t="s">
        <v>775</v>
      </c>
      <c r="C25" s="47"/>
      <c r="D25" s="47"/>
      <c r="E25" s="47"/>
    </row>
    <row r="26" spans="2:5" x14ac:dyDescent="0.2">
      <c r="B26" s="47" t="s">
        <v>776</v>
      </c>
      <c r="C26" s="47"/>
      <c r="D26" s="47"/>
      <c r="E26" s="47"/>
    </row>
    <row r="27" spans="2:5" x14ac:dyDescent="0.2">
      <c r="B27" s="47" t="s">
        <v>777</v>
      </c>
      <c r="C27" s="47"/>
      <c r="D27" s="47"/>
      <c r="E27" s="47"/>
    </row>
    <row r="28" spans="2:5" x14ac:dyDescent="0.2">
      <c r="B28" s="47" t="s">
        <v>778</v>
      </c>
      <c r="C28" s="47"/>
      <c r="D28" s="47"/>
      <c r="E28" s="47"/>
    </row>
    <row r="29" spans="2:5" x14ac:dyDescent="0.2">
      <c r="B29" s="47" t="s">
        <v>779</v>
      </c>
      <c r="C29" s="47"/>
      <c r="D29" s="47"/>
      <c r="E29" s="47"/>
    </row>
    <row r="30" spans="2:5" x14ac:dyDescent="0.2">
      <c r="B30" s="47" t="s">
        <v>780</v>
      </c>
      <c r="C30" s="47"/>
      <c r="D30" s="47"/>
      <c r="E30" s="47"/>
    </row>
    <row r="31" spans="2:5" x14ac:dyDescent="0.2">
      <c r="B31" s="47" t="s">
        <v>781</v>
      </c>
      <c r="C31" s="47"/>
      <c r="D31" s="47"/>
      <c r="E31" s="47"/>
    </row>
    <row r="32" spans="2:5" x14ac:dyDescent="0.2">
      <c r="B32" s="47" t="s">
        <v>782</v>
      </c>
      <c r="C32" s="47"/>
      <c r="D32" s="47"/>
      <c r="E32" s="47"/>
    </row>
  </sheetData>
  <sheetProtection algorithmName="SHA-512" hashValue="6rNBmZi9JCa/6ognPiA/yrW4cLJf92iLfSN8mHNDg1KtS2xPwX0CPw+vxiB7pTNNypqLpgMM4EX53qx7QPl63Q==" saltValue="1yR5/hOQUeUHzZv37/dn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2024-06-07T11:33:59Z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