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F9380C-A99A-486E-B41B-AF8F4CFAD8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N521" i="1"/>
  <c r="BL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W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O490" i="1"/>
  <c r="BN489" i="1"/>
  <c r="BL489" i="1"/>
  <c r="X489" i="1"/>
  <c r="X492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N475" i="1"/>
  <c r="BL475" i="1"/>
  <c r="X475" i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N448" i="1"/>
  <c r="BL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O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Y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BN254" i="1"/>
  <c r="BL254" i="1"/>
  <c r="X254" i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W235" i="1"/>
  <c r="W234" i="1"/>
  <c r="BN233" i="1"/>
  <c r="BL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O207" i="1"/>
  <c r="BN206" i="1"/>
  <c r="BL206" i="1"/>
  <c r="X206" i="1"/>
  <c r="BN205" i="1"/>
  <c r="BL205" i="1"/>
  <c r="X205" i="1"/>
  <c r="O205" i="1"/>
  <c r="BN204" i="1"/>
  <c r="BL204" i="1"/>
  <c r="X204" i="1"/>
  <c r="O204" i="1"/>
  <c r="BN203" i="1"/>
  <c r="BL203" i="1"/>
  <c r="X203" i="1"/>
  <c r="O203" i="1"/>
  <c r="W201" i="1"/>
  <c r="W200" i="1"/>
  <c r="BN199" i="1"/>
  <c r="BL199" i="1"/>
  <c r="X199" i="1"/>
  <c r="O199" i="1"/>
  <c r="BN198" i="1"/>
  <c r="BL198" i="1"/>
  <c r="X198" i="1"/>
  <c r="BN197" i="1"/>
  <c r="BL197" i="1"/>
  <c r="X197" i="1"/>
  <c r="O197" i="1"/>
  <c r="BN196" i="1"/>
  <c r="BL196" i="1"/>
  <c r="X196" i="1"/>
  <c r="BN195" i="1"/>
  <c r="BL195" i="1"/>
  <c r="X195" i="1"/>
  <c r="O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W178" i="1"/>
  <c r="W177" i="1"/>
  <c r="BN176" i="1"/>
  <c r="BL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W147" i="1"/>
  <c r="W146" i="1"/>
  <c r="BN145" i="1"/>
  <c r="BL145" i="1"/>
  <c r="X145" i="1"/>
  <c r="BO145" i="1" s="1"/>
  <c r="O145" i="1"/>
  <c r="BN144" i="1"/>
  <c r="BL144" i="1"/>
  <c r="X144" i="1"/>
  <c r="BO144" i="1" s="1"/>
  <c r="O144" i="1"/>
  <c r="BN143" i="1"/>
  <c r="BL143" i="1"/>
  <c r="X143" i="1"/>
  <c r="BO143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W120" i="1"/>
  <c r="W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O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6" i="1" s="1"/>
  <c r="BL22" i="1"/>
  <c r="X22" i="1"/>
  <c r="B554" i="1" s="1"/>
  <c r="O22" i="1"/>
  <c r="H10" i="1"/>
  <c r="A9" i="1"/>
  <c r="F10" i="1" s="1"/>
  <c r="D7" i="1"/>
  <c r="P6" i="1"/>
  <c r="O2" i="1"/>
  <c r="BO190" i="1" l="1"/>
  <c r="BM190" i="1"/>
  <c r="BO203" i="1"/>
  <c r="BM203" i="1"/>
  <c r="Y203" i="1"/>
  <c r="BO238" i="1"/>
  <c r="BM238" i="1"/>
  <c r="Y238" i="1"/>
  <c r="BO256" i="1"/>
  <c r="BM256" i="1"/>
  <c r="Y256" i="1"/>
  <c r="BO281" i="1"/>
  <c r="BM281" i="1"/>
  <c r="Y281" i="1"/>
  <c r="BO332" i="1"/>
  <c r="BM332" i="1"/>
  <c r="Y332" i="1"/>
  <c r="BO336" i="1"/>
  <c r="BM336" i="1"/>
  <c r="Y336" i="1"/>
  <c r="BO374" i="1"/>
  <c r="BM374" i="1"/>
  <c r="Y374" i="1"/>
  <c r="BO406" i="1"/>
  <c r="BM406" i="1"/>
  <c r="Y406" i="1"/>
  <c r="BO448" i="1"/>
  <c r="BM448" i="1"/>
  <c r="Y448" i="1"/>
  <c r="BO481" i="1"/>
  <c r="BM481" i="1"/>
  <c r="Y481" i="1"/>
  <c r="BO514" i="1"/>
  <c r="BM514" i="1"/>
  <c r="Y514" i="1"/>
  <c r="BO516" i="1"/>
  <c r="BM516" i="1"/>
  <c r="Y516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4" i="1"/>
  <c r="Y68" i="1"/>
  <c r="BM68" i="1"/>
  <c r="Y76" i="1"/>
  <c r="BM76" i="1"/>
  <c r="Y84" i="1"/>
  <c r="BM84" i="1"/>
  <c r="X92" i="1"/>
  <c r="Y98" i="1"/>
  <c r="BM98" i="1"/>
  <c r="Y110" i="1"/>
  <c r="BM110" i="1"/>
  <c r="Y118" i="1"/>
  <c r="BM118" i="1"/>
  <c r="X130" i="1"/>
  <c r="Y128" i="1"/>
  <c r="BM128" i="1"/>
  <c r="Y143" i="1"/>
  <c r="BM143" i="1"/>
  <c r="Y154" i="1"/>
  <c r="BM154" i="1"/>
  <c r="Y174" i="1"/>
  <c r="BM174" i="1"/>
  <c r="Y190" i="1"/>
  <c r="BO222" i="1"/>
  <c r="BM222" i="1"/>
  <c r="Y222" i="1"/>
  <c r="BO246" i="1"/>
  <c r="BM246" i="1"/>
  <c r="Y246" i="1"/>
  <c r="BO267" i="1"/>
  <c r="BM267" i="1"/>
  <c r="Y267" i="1"/>
  <c r="BO296" i="1"/>
  <c r="BM296" i="1"/>
  <c r="Y296" i="1"/>
  <c r="BO298" i="1"/>
  <c r="BM298" i="1"/>
  <c r="Y298" i="1"/>
  <c r="BO333" i="1"/>
  <c r="BM333" i="1"/>
  <c r="Y333" i="1"/>
  <c r="BO360" i="1"/>
  <c r="BM360" i="1"/>
  <c r="Y360" i="1"/>
  <c r="BO394" i="1"/>
  <c r="BM394" i="1"/>
  <c r="Y394" i="1"/>
  <c r="BO429" i="1"/>
  <c r="BM429" i="1"/>
  <c r="Y429" i="1"/>
  <c r="BO467" i="1"/>
  <c r="BM467" i="1"/>
  <c r="Y467" i="1"/>
  <c r="BO491" i="1"/>
  <c r="BM491" i="1"/>
  <c r="Y491" i="1"/>
  <c r="X497" i="1"/>
  <c r="X496" i="1"/>
  <c r="BO495" i="1"/>
  <c r="BM495" i="1"/>
  <c r="Y495" i="1"/>
  <c r="Y496" i="1" s="1"/>
  <c r="X519" i="1"/>
  <c r="X518" i="1"/>
  <c r="BO513" i="1"/>
  <c r="BM513" i="1"/>
  <c r="Y513" i="1"/>
  <c r="BO515" i="1"/>
  <c r="BM515" i="1"/>
  <c r="Y515" i="1"/>
  <c r="BO517" i="1"/>
  <c r="BM517" i="1"/>
  <c r="Y517" i="1"/>
  <c r="BO152" i="1"/>
  <c r="BM152" i="1"/>
  <c r="Y152" i="1"/>
  <c r="X170" i="1"/>
  <c r="BO168" i="1"/>
  <c r="BM168" i="1"/>
  <c r="Y168" i="1"/>
  <c r="BO182" i="1"/>
  <c r="BM182" i="1"/>
  <c r="Y182" i="1"/>
  <c r="BO188" i="1"/>
  <c r="BM188" i="1"/>
  <c r="Y188" i="1"/>
  <c r="BO195" i="1"/>
  <c r="BM195" i="1"/>
  <c r="Y195" i="1"/>
  <c r="BO199" i="1"/>
  <c r="BM199" i="1"/>
  <c r="Y199" i="1"/>
  <c r="BO206" i="1"/>
  <c r="BM206" i="1"/>
  <c r="Y206" i="1"/>
  <c r="BO218" i="1"/>
  <c r="BM218" i="1"/>
  <c r="Y218" i="1"/>
  <c r="BO233" i="1"/>
  <c r="BM233" i="1"/>
  <c r="Y233" i="1"/>
  <c r="BO244" i="1"/>
  <c r="BM244" i="1"/>
  <c r="Y244" i="1"/>
  <c r="BO254" i="1"/>
  <c r="BM254" i="1"/>
  <c r="Y254" i="1"/>
  <c r="BO275" i="1"/>
  <c r="BM275" i="1"/>
  <c r="Y275" i="1"/>
  <c r="BO294" i="1"/>
  <c r="BM294" i="1"/>
  <c r="Y294" i="1"/>
  <c r="W545" i="1"/>
  <c r="Y23" i="1"/>
  <c r="BM23" i="1"/>
  <c r="W544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Y96" i="1"/>
  <c r="BM96" i="1"/>
  <c r="Y100" i="1"/>
  <c r="BM100" i="1"/>
  <c r="X119" i="1"/>
  <c r="Y108" i="1"/>
  <c r="BM108" i="1"/>
  <c r="Y112" i="1"/>
  <c r="BM112" i="1"/>
  <c r="Y116" i="1"/>
  <c r="BM116" i="1"/>
  <c r="Y122" i="1"/>
  <c r="BM122" i="1"/>
  <c r="BO122" i="1"/>
  <c r="Y126" i="1"/>
  <c r="BM126" i="1"/>
  <c r="Y133" i="1"/>
  <c r="BM133" i="1"/>
  <c r="Y137" i="1"/>
  <c r="BM137" i="1"/>
  <c r="Y145" i="1"/>
  <c r="BM145" i="1"/>
  <c r="BO157" i="1"/>
  <c r="BM157" i="1"/>
  <c r="Y157" i="1"/>
  <c r="BO176" i="1"/>
  <c r="BM176" i="1"/>
  <c r="Y176" i="1"/>
  <c r="BO185" i="1"/>
  <c r="BM185" i="1"/>
  <c r="Y185" i="1"/>
  <c r="BO192" i="1"/>
  <c r="BM192" i="1"/>
  <c r="Y192" i="1"/>
  <c r="BO196" i="1"/>
  <c r="BM196" i="1"/>
  <c r="Y196" i="1"/>
  <c r="BO205" i="1"/>
  <c r="BM205" i="1"/>
  <c r="Y205" i="1"/>
  <c r="BO214" i="1"/>
  <c r="BM214" i="1"/>
  <c r="Y214" i="1"/>
  <c r="BO229" i="1"/>
  <c r="BM229" i="1"/>
  <c r="Y229" i="1"/>
  <c r="BO240" i="1"/>
  <c r="BM240" i="1"/>
  <c r="Y240" i="1"/>
  <c r="BO248" i="1"/>
  <c r="BM248" i="1"/>
  <c r="Y248" i="1"/>
  <c r="BO262" i="1"/>
  <c r="BM262" i="1"/>
  <c r="Y262" i="1"/>
  <c r="BO269" i="1"/>
  <c r="BM269" i="1"/>
  <c r="Y269" i="1"/>
  <c r="X289" i="1"/>
  <c r="BO285" i="1"/>
  <c r="BM285" i="1"/>
  <c r="Y285" i="1"/>
  <c r="X304" i="1"/>
  <c r="BO302" i="1"/>
  <c r="BM302" i="1"/>
  <c r="Y302" i="1"/>
  <c r="BO340" i="1"/>
  <c r="BM340" i="1"/>
  <c r="Y340" i="1"/>
  <c r="BO362" i="1"/>
  <c r="BM362" i="1"/>
  <c r="Y362" i="1"/>
  <c r="X380" i="1"/>
  <c r="X379" i="1"/>
  <c r="BO378" i="1"/>
  <c r="BM378" i="1"/>
  <c r="Y378" i="1"/>
  <c r="Y379" i="1" s="1"/>
  <c r="X386" i="1"/>
  <c r="BO384" i="1"/>
  <c r="BM384" i="1"/>
  <c r="Y384" i="1"/>
  <c r="BO396" i="1"/>
  <c r="BM396" i="1"/>
  <c r="Y396" i="1"/>
  <c r="BO416" i="1"/>
  <c r="BM416" i="1"/>
  <c r="Y416" i="1"/>
  <c r="BO431" i="1"/>
  <c r="BM431" i="1"/>
  <c r="Y431" i="1"/>
  <c r="BO461" i="1"/>
  <c r="BM461" i="1"/>
  <c r="Y461" i="1"/>
  <c r="BO469" i="1"/>
  <c r="BM469" i="1"/>
  <c r="Y469" i="1"/>
  <c r="BO483" i="1"/>
  <c r="BM483" i="1"/>
  <c r="Y483" i="1"/>
  <c r="BO522" i="1"/>
  <c r="BM522" i="1"/>
  <c r="Y522" i="1"/>
  <c r="BO524" i="1"/>
  <c r="BM524" i="1"/>
  <c r="Y524" i="1"/>
  <c r="BO526" i="1"/>
  <c r="BM526" i="1"/>
  <c r="Y526" i="1"/>
  <c r="X201" i="1"/>
  <c r="X224" i="1"/>
  <c r="BO330" i="1"/>
  <c r="BM330" i="1"/>
  <c r="Y330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X435" i="1"/>
  <c r="BO427" i="1"/>
  <c r="BM427" i="1"/>
  <c r="Y427" i="1"/>
  <c r="BO437" i="1"/>
  <c r="BM437" i="1"/>
  <c r="Y437" i="1"/>
  <c r="BO465" i="1"/>
  <c r="BM465" i="1"/>
  <c r="Y465" i="1"/>
  <c r="X477" i="1"/>
  <c r="BO475" i="1"/>
  <c r="BM475" i="1"/>
  <c r="Y475" i="1"/>
  <c r="X493" i="1"/>
  <c r="BO489" i="1"/>
  <c r="BM489" i="1"/>
  <c r="Y489" i="1"/>
  <c r="BO523" i="1"/>
  <c r="BM523" i="1"/>
  <c r="Y523" i="1"/>
  <c r="BO525" i="1"/>
  <c r="BM525" i="1"/>
  <c r="Y525" i="1"/>
  <c r="X368" i="1"/>
  <c r="H9" i="1"/>
  <c r="A10" i="1"/>
  <c r="X24" i="1"/>
  <c r="X34" i="1"/>
  <c r="X62" i="1"/>
  <c r="X93" i="1"/>
  <c r="X103" i="1"/>
  <c r="X129" i="1"/>
  <c r="X138" i="1"/>
  <c r="X146" i="1"/>
  <c r="BO158" i="1"/>
  <c r="BM158" i="1"/>
  <c r="Y158" i="1"/>
  <c r="X160" i="1"/>
  <c r="I554" i="1"/>
  <c r="X166" i="1"/>
  <c r="BO163" i="1"/>
  <c r="BM163" i="1"/>
  <c r="Y163" i="1"/>
  <c r="Y165" i="1" s="1"/>
  <c r="BO175" i="1"/>
  <c r="BM175" i="1"/>
  <c r="Y175" i="1"/>
  <c r="BO183" i="1"/>
  <c r="BM183" i="1"/>
  <c r="Y183" i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BO208" i="1"/>
  <c r="BM208" i="1"/>
  <c r="Y208" i="1"/>
  <c r="X210" i="1"/>
  <c r="J554" i="1"/>
  <c r="X220" i="1"/>
  <c r="BO213" i="1"/>
  <c r="BM213" i="1"/>
  <c r="Y213" i="1"/>
  <c r="BO217" i="1"/>
  <c r="BM217" i="1"/>
  <c r="Y217" i="1"/>
  <c r="BO230" i="1"/>
  <c r="BM230" i="1"/>
  <c r="Y230" i="1"/>
  <c r="X234" i="1"/>
  <c r="BO239" i="1"/>
  <c r="BM239" i="1"/>
  <c r="Y239" i="1"/>
  <c r="BO243" i="1"/>
  <c r="BM243" i="1"/>
  <c r="Y243" i="1"/>
  <c r="BO247" i="1"/>
  <c r="BM247" i="1"/>
  <c r="Y247" i="1"/>
  <c r="X251" i="1"/>
  <c r="BO255" i="1"/>
  <c r="BM255" i="1"/>
  <c r="Y255" i="1"/>
  <c r="BO263" i="1"/>
  <c r="BM263" i="1"/>
  <c r="Y263" i="1"/>
  <c r="X270" i="1"/>
  <c r="BO274" i="1"/>
  <c r="BM274" i="1"/>
  <c r="Y274" i="1"/>
  <c r="X276" i="1"/>
  <c r="BO293" i="1"/>
  <c r="BM293" i="1"/>
  <c r="Y293" i="1"/>
  <c r="X299" i="1"/>
  <c r="BO297" i="1"/>
  <c r="BM297" i="1"/>
  <c r="Y297" i="1"/>
  <c r="BO361" i="1"/>
  <c r="BM361" i="1"/>
  <c r="Y361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F9" i="1"/>
  <c r="J9" i="1"/>
  <c r="Y22" i="1"/>
  <c r="Y24" i="1" s="1"/>
  <c r="BM22" i="1"/>
  <c r="BO22" i="1"/>
  <c r="W548" i="1"/>
  <c r="X25" i="1"/>
  <c r="Y28" i="1"/>
  <c r="BM28" i="1"/>
  <c r="Y30" i="1"/>
  <c r="BM30" i="1"/>
  <c r="Y32" i="1"/>
  <c r="BM32" i="1"/>
  <c r="C554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Y123" i="1"/>
  <c r="BM123" i="1"/>
  <c r="Y125" i="1"/>
  <c r="BM125" i="1"/>
  <c r="Y127" i="1"/>
  <c r="BM127" i="1"/>
  <c r="F554" i="1"/>
  <c r="Y134" i="1"/>
  <c r="BM134" i="1"/>
  <c r="Y136" i="1"/>
  <c r="BM136" i="1"/>
  <c r="X139" i="1"/>
  <c r="G554" i="1"/>
  <c r="Y144" i="1"/>
  <c r="Y146" i="1" s="1"/>
  <c r="BM144" i="1"/>
  <c r="X147" i="1"/>
  <c r="H554" i="1"/>
  <c r="X159" i="1"/>
  <c r="Y151" i="1"/>
  <c r="BM151" i="1"/>
  <c r="Y153" i="1"/>
  <c r="BM153" i="1"/>
  <c r="Y155" i="1"/>
  <c r="BM155" i="1"/>
  <c r="BO156" i="1"/>
  <c r="BM156" i="1"/>
  <c r="Y156" i="1"/>
  <c r="X165" i="1"/>
  <c r="BO169" i="1"/>
  <c r="BM169" i="1"/>
  <c r="Y169" i="1"/>
  <c r="X171" i="1"/>
  <c r="X178" i="1"/>
  <c r="BO173" i="1"/>
  <c r="BM173" i="1"/>
  <c r="Y173" i="1"/>
  <c r="Y177" i="1" s="1"/>
  <c r="X177" i="1"/>
  <c r="BO181" i="1"/>
  <c r="BM181" i="1"/>
  <c r="Y181" i="1"/>
  <c r="BO184" i="1"/>
  <c r="BM184" i="1"/>
  <c r="Y184" i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X209" i="1"/>
  <c r="BO207" i="1"/>
  <c r="BM207" i="1"/>
  <c r="Y207" i="1"/>
  <c r="BO215" i="1"/>
  <c r="BM215" i="1"/>
  <c r="Y215" i="1"/>
  <c r="X219" i="1"/>
  <c r="BO223" i="1"/>
  <c r="BM223" i="1"/>
  <c r="Y223" i="1"/>
  <c r="Y224" i="1" s="1"/>
  <c r="X225" i="1"/>
  <c r="X235" i="1"/>
  <c r="BO228" i="1"/>
  <c r="BM228" i="1"/>
  <c r="Y228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X258" i="1"/>
  <c r="BO257" i="1"/>
  <c r="BM257" i="1"/>
  <c r="Y257" i="1"/>
  <c r="X259" i="1"/>
  <c r="X271" i="1"/>
  <c r="BO261" i="1"/>
  <c r="BM261" i="1"/>
  <c r="Y261" i="1"/>
  <c r="BO265" i="1"/>
  <c r="BM265" i="1"/>
  <c r="Y265" i="1"/>
  <c r="BO280" i="1"/>
  <c r="BM280" i="1"/>
  <c r="Y280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BO334" i="1"/>
  <c r="BM334" i="1"/>
  <c r="Y334" i="1"/>
  <c r="X337" i="1"/>
  <c r="BO341" i="1"/>
  <c r="BM341" i="1"/>
  <c r="Y341" i="1"/>
  <c r="X345" i="1"/>
  <c r="BO348" i="1"/>
  <c r="BM348" i="1"/>
  <c r="Y348" i="1"/>
  <c r="BO373" i="1"/>
  <c r="BM373" i="1"/>
  <c r="Y373" i="1"/>
  <c r="W547" i="1"/>
  <c r="X85" i="1"/>
  <c r="BO470" i="1"/>
  <c r="BM470" i="1"/>
  <c r="Y470" i="1"/>
  <c r="S554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BO286" i="1"/>
  <c r="BM286" i="1"/>
  <c r="Y286" i="1"/>
  <c r="Y288" i="1" s="1"/>
  <c r="O554" i="1"/>
  <c r="BO295" i="1"/>
  <c r="BM295" i="1"/>
  <c r="Y295" i="1"/>
  <c r="Y299" i="1" s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1" i="1"/>
  <c r="BM331" i="1"/>
  <c r="Y331" i="1"/>
  <c r="BO335" i="1"/>
  <c r="BM335" i="1"/>
  <c r="Y335" i="1"/>
  <c r="X344" i="1"/>
  <c r="BO343" i="1"/>
  <c r="BM343" i="1"/>
  <c r="Y343" i="1"/>
  <c r="Y344" i="1" s="1"/>
  <c r="X351" i="1"/>
  <c r="BO347" i="1"/>
  <c r="BM347" i="1"/>
  <c r="Y347" i="1"/>
  <c r="Y350" i="1" s="1"/>
  <c r="X350" i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X527" i="1"/>
  <c r="X300" i="1"/>
  <c r="Q554" i="1"/>
  <c r="X338" i="1"/>
  <c r="R554" i="1"/>
  <c r="X364" i="1"/>
  <c r="X418" i="1"/>
  <c r="BO415" i="1"/>
  <c r="BM415" i="1"/>
  <c r="Y415" i="1"/>
  <c r="BO428" i="1"/>
  <c r="BM428" i="1"/>
  <c r="Y428" i="1"/>
  <c r="BO432" i="1"/>
  <c r="BM432" i="1"/>
  <c r="Y432" i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BO490" i="1"/>
  <c r="BM490" i="1"/>
  <c r="Y490" i="1"/>
  <c r="Y492" i="1" s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527" i="1" l="1"/>
  <c r="Y408" i="1"/>
  <c r="Y170" i="1"/>
  <c r="Y439" i="1"/>
  <c r="Y276" i="1"/>
  <c r="Y518" i="1"/>
  <c r="Y486" i="1"/>
  <c r="Y434" i="1"/>
  <c r="Y418" i="1"/>
  <c r="Y337" i="1"/>
  <c r="Y234" i="1"/>
  <c r="Y200" i="1"/>
  <c r="Y159" i="1"/>
  <c r="Y129" i="1"/>
  <c r="Y34" i="1"/>
  <c r="Y209" i="1"/>
  <c r="Y138" i="1"/>
  <c r="Y92" i="1"/>
  <c r="Y258" i="1"/>
  <c r="Y251" i="1"/>
  <c r="Y535" i="1"/>
  <c r="Y402" i="1"/>
  <c r="Y270" i="1"/>
  <c r="Y119" i="1"/>
  <c r="X545" i="1"/>
  <c r="Y219" i="1"/>
  <c r="Y472" i="1"/>
  <c r="Y510" i="1"/>
  <c r="X544" i="1"/>
  <c r="X546" i="1"/>
  <c r="Y450" i="1"/>
  <c r="X548" i="1"/>
  <c r="Y549" i="1" l="1"/>
  <c r="X547" i="1"/>
</calcChain>
</file>

<file path=xl/sharedStrings.xml><?xml version="1.0" encoding="utf-8"?>
<sst xmlns="http://schemas.openxmlformats.org/spreadsheetml/2006/main" count="2369" uniqueCount="784">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</sst>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9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4"/>
  <sheetViews>
    <sheetView showGridLines="0" tabSelected="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518" t="s">
        <v>0</v>
      </c>
      <c r="E1" s="519"/>
      <c r="F1" s="519"/>
      <c r="G1" s="12" t="s">
        <v>1</v>
      </c>
      <c r="H1" s="518" t="s">
        <v>2</v>
      </c>
      <c r="I1" s="519"/>
      <c r="J1" s="519"/>
      <c r="K1" s="519"/>
      <c r="L1" s="519"/>
      <c r="M1" s="519"/>
      <c r="N1" s="519"/>
      <c r="O1" s="519"/>
      <c r="P1" s="519"/>
      <c r="Q1" s="769" t="s">
        <v>3</v>
      </c>
      <c r="R1" s="519"/>
      <c r="S1" s="51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47" t="s">
        <v>8</v>
      </c>
      <c r="B5" s="548"/>
      <c r="C5" s="549"/>
      <c r="D5" s="410"/>
      <c r="E5" s="412"/>
      <c r="F5" s="725" t="s">
        <v>9</v>
      </c>
      <c r="G5" s="549"/>
      <c r="H5" s="410" t="s">
        <v>783</v>
      </c>
      <c r="I5" s="411"/>
      <c r="J5" s="411"/>
      <c r="K5" s="411"/>
      <c r="L5" s="412"/>
      <c r="M5" s="58"/>
      <c r="O5" s="24" t="s">
        <v>10</v>
      </c>
      <c r="P5" s="761">
        <v>45453</v>
      </c>
      <c r="Q5" s="426"/>
      <c r="S5" s="623" t="s">
        <v>11</v>
      </c>
      <c r="T5" s="419"/>
      <c r="U5" s="425" t="s">
        <v>12</v>
      </c>
      <c r="V5" s="426"/>
      <c r="AA5" s="51"/>
      <c r="AB5" s="51"/>
      <c r="AC5" s="51"/>
    </row>
    <row r="6" spans="1:30" s="372" customFormat="1" ht="24" customHeight="1" x14ac:dyDescent="0.2">
      <c r="A6" s="547" t="s">
        <v>13</v>
      </c>
      <c r="B6" s="548"/>
      <c r="C6" s="549"/>
      <c r="D6" s="692" t="s">
        <v>14</v>
      </c>
      <c r="E6" s="693"/>
      <c r="F6" s="693"/>
      <c r="G6" s="693"/>
      <c r="H6" s="693"/>
      <c r="I6" s="693"/>
      <c r="J6" s="693"/>
      <c r="K6" s="693"/>
      <c r="L6" s="426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18" t="s">
        <v>16</v>
      </c>
      <c r="T6" s="419"/>
      <c r="U6" s="683" t="s">
        <v>17</v>
      </c>
      <c r="V6" s="447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4"/>
      <c r="M7" s="60"/>
      <c r="O7" s="24"/>
      <c r="P7" s="42"/>
      <c r="Q7" s="42"/>
      <c r="S7" s="386"/>
      <c r="T7" s="419"/>
      <c r="U7" s="684"/>
      <c r="V7" s="685"/>
      <c r="AA7" s="51"/>
      <c r="AB7" s="51"/>
      <c r="AC7" s="51"/>
    </row>
    <row r="8" spans="1:30" s="372" customFormat="1" ht="25.5" customHeight="1" x14ac:dyDescent="0.2">
      <c r="A8" s="772" t="s">
        <v>18</v>
      </c>
      <c r="B8" s="394"/>
      <c r="C8" s="39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65">
        <v>0.45833333333333331</v>
      </c>
      <c r="Q8" s="454"/>
      <c r="S8" s="386"/>
      <c r="T8" s="419"/>
      <c r="U8" s="684"/>
      <c r="V8" s="685"/>
      <c r="AA8" s="51"/>
      <c r="AB8" s="51"/>
      <c r="AC8" s="51"/>
    </row>
    <row r="9" spans="1:30" s="372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63"/>
      <c r="E9" s="429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370"/>
      <c r="O9" s="26" t="s">
        <v>20</v>
      </c>
      <c r="P9" s="555"/>
      <c r="Q9" s="423"/>
      <c r="S9" s="386"/>
      <c r="T9" s="419"/>
      <c r="U9" s="686"/>
      <c r="V9" s="687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63"/>
      <c r="E10" s="429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70" t="str">
        <f>IFERROR(VLOOKUP($D$10,Proxy,2,FALSE),"")</f>
        <v/>
      </c>
      <c r="I10" s="386"/>
      <c r="J10" s="386"/>
      <c r="K10" s="386"/>
      <c r="L10" s="386"/>
      <c r="M10" s="371"/>
      <c r="O10" s="26" t="s">
        <v>21</v>
      </c>
      <c r="P10" s="630"/>
      <c r="Q10" s="631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0"/>
      <c r="Q11" s="426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9" t="s">
        <v>28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9"/>
      <c r="M12" s="62"/>
      <c r="O12" s="24" t="s">
        <v>29</v>
      </c>
      <c r="P12" s="565"/>
      <c r="Q12" s="454"/>
      <c r="R12" s="23"/>
      <c r="T12" s="24"/>
      <c r="U12" s="519"/>
      <c r="V12" s="386"/>
      <c r="AA12" s="51"/>
      <c r="AB12" s="51"/>
      <c r="AC12" s="51"/>
    </row>
    <row r="13" spans="1:30" s="372" customFormat="1" ht="23.25" customHeight="1" x14ac:dyDescent="0.2">
      <c r="A13" s="719" t="s">
        <v>30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9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9" t="s">
        <v>32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8"/>
      <c r="L14" s="549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3" t="s">
        <v>33</v>
      </c>
      <c r="B15" s="548"/>
      <c r="C15" s="548"/>
      <c r="D15" s="548"/>
      <c r="E15" s="548"/>
      <c r="F15" s="548"/>
      <c r="G15" s="548"/>
      <c r="H15" s="548"/>
      <c r="I15" s="548"/>
      <c r="J15" s="548"/>
      <c r="K15" s="548"/>
      <c r="L15" s="549"/>
      <c r="M15" s="63"/>
      <c r="O15" s="533" t="s">
        <v>34</v>
      </c>
      <c r="P15" s="519"/>
      <c r="Q15" s="519"/>
      <c r="R15" s="519"/>
      <c r="S15" s="51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4"/>
      <c r="P16" s="534"/>
      <c r="Q16" s="534"/>
      <c r="R16" s="534"/>
      <c r="S16" s="53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570" t="s">
        <v>37</v>
      </c>
      <c r="D17" s="433" t="s">
        <v>38</v>
      </c>
      <c r="E17" s="47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76"/>
      <c r="Q17" s="476"/>
      <c r="R17" s="476"/>
      <c r="S17" s="477"/>
      <c r="T17" s="750" t="s">
        <v>49</v>
      </c>
      <c r="U17" s="549"/>
      <c r="V17" s="433" t="s">
        <v>50</v>
      </c>
      <c r="W17" s="433" t="s">
        <v>51</v>
      </c>
      <c r="X17" s="775" t="s">
        <v>52</v>
      </c>
      <c r="Y17" s="433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8"/>
      <c r="BB17" s="749" t="s">
        <v>57</v>
      </c>
    </row>
    <row r="18" spans="1:67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78"/>
      <c r="P18" s="479"/>
      <c r="Q18" s="479"/>
      <c r="R18" s="479"/>
      <c r="S18" s="480"/>
      <c r="T18" s="373" t="s">
        <v>58</v>
      </c>
      <c r="U18" s="373" t="s">
        <v>59</v>
      </c>
      <c r="V18" s="434"/>
      <c r="W18" s="434"/>
      <c r="X18" s="776"/>
      <c r="Y18" s="434"/>
      <c r="Z18" s="658"/>
      <c r="AA18" s="658"/>
      <c r="AB18" s="489"/>
      <c r="AC18" s="490"/>
      <c r="AD18" s="491"/>
      <c r="AE18" s="509"/>
      <c r="BB18" s="386"/>
    </row>
    <row r="19" spans="1:67" ht="27.75" hidden="1" customHeight="1" x14ac:dyDescent="0.2">
      <c r="A19" s="545" t="s">
        <v>60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48"/>
      <c r="AA19" s="48"/>
    </row>
    <row r="20" spans="1:67" ht="16.5" hidden="1" customHeight="1" x14ac:dyDescent="0.25">
      <c r="A20" s="38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74"/>
      <c r="AA20" s="374"/>
    </row>
    <row r="21" spans="1:67" ht="14.25" hidden="1" customHeight="1" x14ac:dyDescent="0.25">
      <c r="A21" s="387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3"/>
      <c r="O24" s="393" t="s">
        <v>70</v>
      </c>
      <c r="P24" s="394"/>
      <c r="Q24" s="394"/>
      <c r="R24" s="394"/>
      <c r="S24" s="394"/>
      <c r="T24" s="394"/>
      <c r="U24" s="395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3"/>
      <c r="O25" s="393" t="s">
        <v>70</v>
      </c>
      <c r="P25" s="394"/>
      <c r="Q25" s="394"/>
      <c r="R25" s="394"/>
      <c r="S25" s="394"/>
      <c r="T25" s="394"/>
      <c r="U25" s="395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hidden="1" customHeight="1" x14ac:dyDescent="0.25">
      <c r="A26" s="387" t="s">
        <v>72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0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90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0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90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0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3"/>
      <c r="O34" s="393" t="s">
        <v>70</v>
      </c>
      <c r="P34" s="394"/>
      <c r="Q34" s="394"/>
      <c r="R34" s="394"/>
      <c r="S34" s="394"/>
      <c r="T34" s="394"/>
      <c r="U34" s="395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3"/>
      <c r="O35" s="393" t="s">
        <v>70</v>
      </c>
      <c r="P35" s="394"/>
      <c r="Q35" s="394"/>
      <c r="R35" s="394"/>
      <c r="S35" s="394"/>
      <c r="T35" s="394"/>
      <c r="U35" s="395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hidden="1" customHeight="1" x14ac:dyDescent="0.25">
      <c r="A36" s="387" t="s">
        <v>86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75"/>
      <c r="AA36" s="37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0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90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3"/>
      <c r="O38" s="393" t="s">
        <v>70</v>
      </c>
      <c r="P38" s="394"/>
      <c r="Q38" s="394"/>
      <c r="R38" s="394"/>
      <c r="S38" s="394"/>
      <c r="T38" s="394"/>
      <c r="U38" s="395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3"/>
      <c r="O39" s="393" t="s">
        <v>70</v>
      </c>
      <c r="P39" s="394"/>
      <c r="Q39" s="394"/>
      <c r="R39" s="394"/>
      <c r="S39" s="394"/>
      <c r="T39" s="394"/>
      <c r="U39" s="395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hidden="1" customHeight="1" x14ac:dyDescent="0.25">
      <c r="A40" s="387" t="s">
        <v>91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75"/>
      <c r="AA40" s="37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0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90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3"/>
      <c r="O42" s="393" t="s">
        <v>70</v>
      </c>
      <c r="P42" s="394"/>
      <c r="Q42" s="394"/>
      <c r="R42" s="394"/>
      <c r="S42" s="394"/>
      <c r="T42" s="394"/>
      <c r="U42" s="395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3"/>
      <c r="O43" s="393" t="s">
        <v>70</v>
      </c>
      <c r="P43" s="394"/>
      <c r="Q43" s="394"/>
      <c r="R43" s="394"/>
      <c r="S43" s="394"/>
      <c r="T43" s="394"/>
      <c r="U43" s="395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hidden="1" customHeight="1" x14ac:dyDescent="0.25">
      <c r="A44" s="387" t="s">
        <v>95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75"/>
      <c r="AA44" s="375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90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90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3"/>
      <c r="O46" s="393" t="s">
        <v>70</v>
      </c>
      <c r="P46" s="394"/>
      <c r="Q46" s="394"/>
      <c r="R46" s="394"/>
      <c r="S46" s="394"/>
      <c r="T46" s="394"/>
      <c r="U46" s="395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3"/>
      <c r="O47" s="393" t="s">
        <v>70</v>
      </c>
      <c r="P47" s="394"/>
      <c r="Q47" s="394"/>
      <c r="R47" s="394"/>
      <c r="S47" s="394"/>
      <c r="T47" s="394"/>
      <c r="U47" s="395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hidden="1" customHeight="1" x14ac:dyDescent="0.2">
      <c r="A48" s="545" t="s">
        <v>98</v>
      </c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546"/>
      <c r="Z48" s="48"/>
      <c r="AA48" s="48"/>
    </row>
    <row r="49" spans="1:67" ht="16.5" hidden="1" customHeight="1" x14ac:dyDescent="0.25">
      <c r="A49" s="385" t="s">
        <v>99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74"/>
      <c r="AA49" s="374"/>
    </row>
    <row r="50" spans="1:67" ht="14.25" hidden="1" customHeight="1" x14ac:dyDescent="0.25">
      <c r="A50" s="387" t="s">
        <v>100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75"/>
      <c r="AA50" s="375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90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90"/>
      <c r="T51" s="34"/>
      <c r="U51" s="34"/>
      <c r="V51" s="35" t="s">
        <v>66</v>
      </c>
      <c r="W51" s="379">
        <v>0</v>
      </c>
      <c r="X51" s="380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90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90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3"/>
      <c r="O53" s="393" t="s">
        <v>70</v>
      </c>
      <c r="P53" s="394"/>
      <c r="Q53" s="394"/>
      <c r="R53" s="394"/>
      <c r="S53" s="394"/>
      <c r="T53" s="394"/>
      <c r="U53" s="395"/>
      <c r="V53" s="37" t="s">
        <v>71</v>
      </c>
      <c r="W53" s="381">
        <f>IFERROR(W51/H51,"0")+IFERROR(W52/H52,"0")</f>
        <v>0</v>
      </c>
      <c r="X53" s="381">
        <f>IFERROR(X51/H51,"0")+IFERROR(X52/H52,"0")</f>
        <v>0</v>
      </c>
      <c r="Y53" s="381">
        <f>IFERROR(IF(Y51="",0,Y51),"0")+IFERROR(IF(Y52="",0,Y52),"0")</f>
        <v>0</v>
      </c>
      <c r="Z53" s="382"/>
      <c r="AA53" s="382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3"/>
      <c r="O54" s="393" t="s">
        <v>70</v>
      </c>
      <c r="P54" s="394"/>
      <c r="Q54" s="394"/>
      <c r="R54" s="394"/>
      <c r="S54" s="394"/>
      <c r="T54" s="394"/>
      <c r="U54" s="395"/>
      <c r="V54" s="37" t="s">
        <v>66</v>
      </c>
      <c r="W54" s="381">
        <f>IFERROR(SUM(W51:W52),"0")</f>
        <v>0</v>
      </c>
      <c r="X54" s="381">
        <f>IFERROR(SUM(X51:X52),"0")</f>
        <v>0</v>
      </c>
      <c r="Y54" s="37"/>
      <c r="Z54" s="382"/>
      <c r="AA54" s="382"/>
    </row>
    <row r="55" spans="1:67" ht="16.5" hidden="1" customHeight="1" x14ac:dyDescent="0.25">
      <c r="A55" s="385" t="s">
        <v>107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74"/>
      <c r="AA55" s="374"/>
    </row>
    <row r="56" spans="1:67" ht="14.25" hidden="1" customHeight="1" x14ac:dyDescent="0.25">
      <c r="A56" s="387" t="s">
        <v>108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75"/>
      <c r="AA56" s="375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90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90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90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90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90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7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90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60" t="s">
        <v>117</v>
      </c>
      <c r="P60" s="389"/>
      <c r="Q60" s="389"/>
      <c r="R60" s="389"/>
      <c r="S60" s="390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3"/>
      <c r="O61" s="393" t="s">
        <v>70</v>
      </c>
      <c r="P61" s="394"/>
      <c r="Q61" s="394"/>
      <c r="R61" s="394"/>
      <c r="S61" s="394"/>
      <c r="T61" s="394"/>
      <c r="U61" s="395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3"/>
      <c r="O62" s="393" t="s">
        <v>70</v>
      </c>
      <c r="P62" s="394"/>
      <c r="Q62" s="394"/>
      <c r="R62" s="394"/>
      <c r="S62" s="394"/>
      <c r="T62" s="394"/>
      <c r="U62" s="395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hidden="1" customHeight="1" x14ac:dyDescent="0.25">
      <c r="A63" s="385" t="s">
        <v>98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74"/>
      <c r="AA63" s="374"/>
    </row>
    <row r="64" spans="1:67" ht="14.25" hidden="1" customHeight="1" x14ac:dyDescent="0.25">
      <c r="A64" s="387" t="s">
        <v>108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75"/>
      <c r="AA64" s="375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90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90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90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9"/>
      <c r="Q66" s="389"/>
      <c r="R66" s="389"/>
      <c r="S66" s="390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90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79">
        <v>0</v>
      </c>
      <c r="X67" s="380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90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90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90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90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90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90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90"/>
      <c r="T71" s="34"/>
      <c r="U71" s="34"/>
      <c r="V71" s="35" t="s">
        <v>66</v>
      </c>
      <c r="W71" s="379">
        <v>0</v>
      </c>
      <c r="X71" s="380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90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90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4301011382</v>
      </c>
      <c r="D73" s="392">
        <v>4607091385687</v>
      </c>
      <c r="E73" s="390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90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4301011565</v>
      </c>
      <c r="D74" s="392">
        <v>4680115882539</v>
      </c>
      <c r="E74" s="390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90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90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90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90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90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90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144</v>
      </c>
      <c r="B78" s="54" t="s">
        <v>145</v>
      </c>
      <c r="C78" s="31">
        <v>4301011443</v>
      </c>
      <c r="D78" s="392">
        <v>4680115881303</v>
      </c>
      <c r="E78" s="390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9"/>
      <c r="Q78" s="389"/>
      <c r="R78" s="389"/>
      <c r="S78" s="390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4301011562</v>
      </c>
      <c r="D79" s="392">
        <v>4680115882577</v>
      </c>
      <c r="E79" s="390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9"/>
      <c r="Q79" s="389"/>
      <c r="R79" s="389"/>
      <c r="S79" s="390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146</v>
      </c>
      <c r="B80" s="54" t="s">
        <v>148</v>
      </c>
      <c r="C80" s="31">
        <v>4301011564</v>
      </c>
      <c r="D80" s="392">
        <v>4680115882577</v>
      </c>
      <c r="E80" s="390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9"/>
      <c r="Q80" s="389"/>
      <c r="R80" s="389"/>
      <c r="S80" s="390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149</v>
      </c>
      <c r="B81" s="54" t="s">
        <v>150</v>
      </c>
      <c r="C81" s="31">
        <v>4301011432</v>
      </c>
      <c r="D81" s="392">
        <v>4680115882720</v>
      </c>
      <c r="E81" s="390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9"/>
      <c r="Q81" s="389"/>
      <c r="R81" s="389"/>
      <c r="S81" s="390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4301011417</v>
      </c>
      <c r="D82" s="392">
        <v>4680115880269</v>
      </c>
      <c r="E82" s="390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9"/>
      <c r="Q82" s="389"/>
      <c r="R82" s="389"/>
      <c r="S82" s="390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153</v>
      </c>
      <c r="B83" s="54" t="s">
        <v>154</v>
      </c>
      <c r="C83" s="31">
        <v>4301011415</v>
      </c>
      <c r="D83" s="392">
        <v>4680115880429</v>
      </c>
      <c r="E83" s="390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9"/>
      <c r="Q83" s="389"/>
      <c r="R83" s="389"/>
      <c r="S83" s="390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4301011462</v>
      </c>
      <c r="D84" s="392">
        <v>4680115881457</v>
      </c>
      <c r="E84" s="390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402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3"/>
      <c r="O85" s="393" t="s">
        <v>70</v>
      </c>
      <c r="P85" s="394"/>
      <c r="Q85" s="394"/>
      <c r="R85" s="394"/>
      <c r="S85" s="394"/>
      <c r="T85" s="394"/>
      <c r="U85" s="395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82"/>
      <c r="AA85" s="382"/>
    </row>
    <row r="86" spans="1:67" hidden="1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3"/>
      <c r="O86" s="393" t="s">
        <v>70</v>
      </c>
      <c r="P86" s="394"/>
      <c r="Q86" s="394"/>
      <c r="R86" s="394"/>
      <c r="S86" s="394"/>
      <c r="T86" s="394"/>
      <c r="U86" s="395"/>
      <c r="V86" s="37" t="s">
        <v>66</v>
      </c>
      <c r="W86" s="381">
        <f>IFERROR(SUM(W65:W84),"0")</f>
        <v>0</v>
      </c>
      <c r="X86" s="381">
        <f>IFERROR(SUM(X65:X84),"0")</f>
        <v>0</v>
      </c>
      <c r="Y86" s="37"/>
      <c r="Z86" s="382"/>
      <c r="AA86" s="382"/>
    </row>
    <row r="87" spans="1:67" ht="14.25" hidden="1" customHeight="1" x14ac:dyDescent="0.25">
      <c r="A87" s="387" t="s">
        <v>100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75"/>
      <c r="AA87" s="375"/>
    </row>
    <row r="88" spans="1:67" ht="16.5" hidden="1" customHeight="1" x14ac:dyDescent="0.25">
      <c r="A88" s="54" t="s">
        <v>157</v>
      </c>
      <c r="B88" s="54" t="s">
        <v>158</v>
      </c>
      <c r="C88" s="31">
        <v>4301020235</v>
      </c>
      <c r="D88" s="392">
        <v>4680115881488</v>
      </c>
      <c r="E88" s="390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9"/>
      <c r="Q88" s="389"/>
      <c r="R88" s="389"/>
      <c r="S88" s="390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159</v>
      </c>
      <c r="B89" s="54" t="s">
        <v>160</v>
      </c>
      <c r="C89" s="31">
        <v>4301020228</v>
      </c>
      <c r="D89" s="392">
        <v>4680115882751</v>
      </c>
      <c r="E89" s="390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9"/>
      <c r="Q89" s="389"/>
      <c r="R89" s="389"/>
      <c r="S89" s="390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4301020258</v>
      </c>
      <c r="D90" s="392">
        <v>4680115882775</v>
      </c>
      <c r="E90" s="390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9"/>
      <c r="Q90" s="389"/>
      <c r="R90" s="389"/>
      <c r="S90" s="390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4301020217</v>
      </c>
      <c r="D91" s="392">
        <v>4680115880658</v>
      </c>
      <c r="E91" s="390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9"/>
      <c r="Q91" s="389"/>
      <c r="R91" s="389"/>
      <c r="S91" s="390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402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3"/>
      <c r="O92" s="393" t="s">
        <v>70</v>
      </c>
      <c r="P92" s="394"/>
      <c r="Q92" s="394"/>
      <c r="R92" s="394"/>
      <c r="S92" s="394"/>
      <c r="T92" s="394"/>
      <c r="U92" s="395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hidden="1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3"/>
      <c r="O93" s="393" t="s">
        <v>70</v>
      </c>
      <c r="P93" s="394"/>
      <c r="Q93" s="394"/>
      <c r="R93" s="394"/>
      <c r="S93" s="394"/>
      <c r="T93" s="394"/>
      <c r="U93" s="395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hidden="1" customHeight="1" x14ac:dyDescent="0.25">
      <c r="A94" s="387" t="s">
        <v>61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75"/>
      <c r="AA94" s="375"/>
    </row>
    <row r="95" spans="1:67" ht="16.5" hidden="1" customHeight="1" x14ac:dyDescent="0.25">
      <c r="A95" s="54" t="s">
        <v>165</v>
      </c>
      <c r="B95" s="54" t="s">
        <v>166</v>
      </c>
      <c r="C95" s="31">
        <v>4301030895</v>
      </c>
      <c r="D95" s="392">
        <v>4607091387667</v>
      </c>
      <c r="E95" s="390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9"/>
      <c r="Q95" s="389"/>
      <c r="R95" s="389"/>
      <c r="S95" s="390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167</v>
      </c>
      <c r="B96" s="54" t="s">
        <v>168</v>
      </c>
      <c r="C96" s="31">
        <v>4301030961</v>
      </c>
      <c r="D96" s="392">
        <v>4607091387636</v>
      </c>
      <c r="E96" s="390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169</v>
      </c>
      <c r="B97" s="54" t="s">
        <v>170</v>
      </c>
      <c r="C97" s="31">
        <v>4301030963</v>
      </c>
      <c r="D97" s="392">
        <v>4607091382426</v>
      </c>
      <c r="E97" s="390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171</v>
      </c>
      <c r="B98" s="54" t="s">
        <v>172</v>
      </c>
      <c r="C98" s="31">
        <v>4301030962</v>
      </c>
      <c r="D98" s="392">
        <v>4607091386547</v>
      </c>
      <c r="E98" s="390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4301030964</v>
      </c>
      <c r="D99" s="392">
        <v>4607091382464</v>
      </c>
      <c r="E99" s="390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4301031234</v>
      </c>
      <c r="D100" s="392">
        <v>4680115883444</v>
      </c>
      <c r="E100" s="390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9"/>
      <c r="Q100" s="389"/>
      <c r="R100" s="389"/>
      <c r="S100" s="390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175</v>
      </c>
      <c r="B101" s="54" t="s">
        <v>177</v>
      </c>
      <c r="C101" s="31">
        <v>4301031235</v>
      </c>
      <c r="D101" s="392">
        <v>4680115883444</v>
      </c>
      <c r="E101" s="390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402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3"/>
      <c r="O102" s="393" t="s">
        <v>70</v>
      </c>
      <c r="P102" s="394"/>
      <c r="Q102" s="394"/>
      <c r="R102" s="394"/>
      <c r="S102" s="394"/>
      <c r="T102" s="394"/>
      <c r="U102" s="395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hidden="1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3"/>
      <c r="O103" s="393" t="s">
        <v>70</v>
      </c>
      <c r="P103" s="394"/>
      <c r="Q103" s="394"/>
      <c r="R103" s="394"/>
      <c r="S103" s="394"/>
      <c r="T103" s="394"/>
      <c r="U103" s="395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hidden="1" customHeight="1" x14ac:dyDescent="0.25">
      <c r="A104" s="387" t="s">
        <v>72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75"/>
      <c r="AA104" s="375"/>
    </row>
    <row r="105" spans="1:67" ht="27" hidden="1" customHeight="1" x14ac:dyDescent="0.25">
      <c r="A105" s="54" t="s">
        <v>178</v>
      </c>
      <c r="B105" s="54" t="s">
        <v>179</v>
      </c>
      <c r="C105" s="31">
        <v>4301051437</v>
      </c>
      <c r="D105" s="392">
        <v>4607091386967</v>
      </c>
      <c r="E105" s="390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9"/>
      <c r="Q105" s="389"/>
      <c r="R105" s="389"/>
      <c r="S105" s="390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hidden="1" customHeight="1" x14ac:dyDescent="0.25">
      <c r="A106" s="54" t="s">
        <v>178</v>
      </c>
      <c r="B106" s="54" t="s">
        <v>180</v>
      </c>
      <c r="C106" s="31">
        <v>4301051543</v>
      </c>
      <c r="D106" s="392">
        <v>4607091386967</v>
      </c>
      <c r="E106" s="390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90"/>
      <c r="T106" s="34"/>
      <c r="U106" s="34"/>
      <c r="V106" s="35" t="s">
        <v>66</v>
      </c>
      <c r="W106" s="379">
        <v>0</v>
      </c>
      <c r="X106" s="380">
        <f t="shared" si="18"/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181</v>
      </c>
      <c r="B107" s="54" t="s">
        <v>182</v>
      </c>
      <c r="C107" s="31">
        <v>4301051611</v>
      </c>
      <c r="D107" s="392">
        <v>4607091385304</v>
      </c>
      <c r="E107" s="390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4301051648</v>
      </c>
      <c r="D108" s="392">
        <v>4607091386264</v>
      </c>
      <c r="E108" s="390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4301051476</v>
      </c>
      <c r="D109" s="392">
        <v>4680115882584</v>
      </c>
      <c r="E109" s="390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9"/>
      <c r="Q109" s="389"/>
      <c r="R109" s="389"/>
      <c r="S109" s="390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185</v>
      </c>
      <c r="B110" s="54" t="s">
        <v>187</v>
      </c>
      <c r="C110" s="31">
        <v>4301051477</v>
      </c>
      <c r="D110" s="392">
        <v>4680115882584</v>
      </c>
      <c r="E110" s="390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188</v>
      </c>
      <c r="B111" s="54" t="s">
        <v>189</v>
      </c>
      <c r="C111" s="31">
        <v>4301051436</v>
      </c>
      <c r="D111" s="392">
        <v>4607091385731</v>
      </c>
      <c r="E111" s="390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9"/>
      <c r="Q111" s="389"/>
      <c r="R111" s="389"/>
      <c r="S111" s="390"/>
      <c r="T111" s="34"/>
      <c r="U111" s="34"/>
      <c r="V111" s="35" t="s">
        <v>66</v>
      </c>
      <c r="W111" s="379">
        <v>0</v>
      </c>
      <c r="X111" s="380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4301051439</v>
      </c>
      <c r="D112" s="392">
        <v>4680115880214</v>
      </c>
      <c r="E112" s="390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4301051438</v>
      </c>
      <c r="D113" s="392">
        <v>4680115880894</v>
      </c>
      <c r="E113" s="390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194</v>
      </c>
      <c r="B114" s="54" t="s">
        <v>195</v>
      </c>
      <c r="C114" s="31">
        <v>4301051693</v>
      </c>
      <c r="D114" s="392">
        <v>4680115884915</v>
      </c>
      <c r="E114" s="390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9"/>
      <c r="Q114" s="389"/>
      <c r="R114" s="389"/>
      <c r="S114" s="390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4301051313</v>
      </c>
      <c r="D115" s="392">
        <v>4607091385427</v>
      </c>
      <c r="E115" s="390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4301051480</v>
      </c>
      <c r="D116" s="392">
        <v>4680115882645</v>
      </c>
      <c r="E116" s="390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9"/>
      <c r="Q116" s="389"/>
      <c r="R116" s="389"/>
      <c r="S116" s="390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4301051395</v>
      </c>
      <c r="D117" s="392">
        <v>4680115884311</v>
      </c>
      <c r="E117" s="390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9"/>
      <c r="Q117" s="389"/>
      <c r="R117" s="389"/>
      <c r="S117" s="390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4301051641</v>
      </c>
      <c r="D118" s="392">
        <v>4680115884403</v>
      </c>
      <c r="E118" s="390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idden="1" x14ac:dyDescent="0.2">
      <c r="A119" s="402"/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403"/>
      <c r="O119" s="393" t="s">
        <v>70</v>
      </c>
      <c r="P119" s="394"/>
      <c r="Q119" s="394"/>
      <c r="R119" s="394"/>
      <c r="S119" s="394"/>
      <c r="T119" s="394"/>
      <c r="U119" s="395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0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</v>
      </c>
      <c r="Z119" s="382"/>
      <c r="AA119" s="382"/>
    </row>
    <row r="120" spans="1:67" hidden="1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3"/>
      <c r="O120" s="393" t="s">
        <v>70</v>
      </c>
      <c r="P120" s="394"/>
      <c r="Q120" s="394"/>
      <c r="R120" s="394"/>
      <c r="S120" s="394"/>
      <c r="T120" s="394"/>
      <c r="U120" s="395"/>
      <c r="V120" s="37" t="s">
        <v>66</v>
      </c>
      <c r="W120" s="381">
        <f>IFERROR(SUM(W105:W118),"0")</f>
        <v>0</v>
      </c>
      <c r="X120" s="381">
        <f>IFERROR(SUM(X105:X118),"0")</f>
        <v>0</v>
      </c>
      <c r="Y120" s="37"/>
      <c r="Z120" s="382"/>
      <c r="AA120" s="382"/>
    </row>
    <row r="121" spans="1:67" ht="14.25" hidden="1" customHeight="1" x14ac:dyDescent="0.25">
      <c r="A121" s="387" t="s">
        <v>204</v>
      </c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75"/>
      <c r="AA121" s="375"/>
    </row>
    <row r="122" spans="1:67" ht="27" hidden="1" customHeight="1" x14ac:dyDescent="0.25">
      <c r="A122" s="54" t="s">
        <v>205</v>
      </c>
      <c r="B122" s="54" t="s">
        <v>206</v>
      </c>
      <c r="C122" s="31">
        <v>4301060296</v>
      </c>
      <c r="D122" s="392">
        <v>4607091383065</v>
      </c>
      <c r="E122" s="390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9"/>
      <c r="Q122" s="389"/>
      <c r="R122" s="389"/>
      <c r="S122" s="390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hidden="1" customHeight="1" x14ac:dyDescent="0.25">
      <c r="A123" s="54" t="s">
        <v>207</v>
      </c>
      <c r="B123" s="54" t="s">
        <v>208</v>
      </c>
      <c r="C123" s="31">
        <v>4301060350</v>
      </c>
      <c r="D123" s="392">
        <v>4680115881532</v>
      </c>
      <c r="E123" s="390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9"/>
      <c r="Q123" s="389"/>
      <c r="R123" s="389"/>
      <c r="S123" s="390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207</v>
      </c>
      <c r="B124" s="54" t="s">
        <v>209</v>
      </c>
      <c r="C124" s="31">
        <v>4301060371</v>
      </c>
      <c r="D124" s="392">
        <v>4680115881532</v>
      </c>
      <c r="E124" s="390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207</v>
      </c>
      <c r="B125" s="54" t="s">
        <v>210</v>
      </c>
      <c r="C125" s="31">
        <v>4301060366</v>
      </c>
      <c r="D125" s="392">
        <v>4680115881532</v>
      </c>
      <c r="E125" s="390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211</v>
      </c>
      <c r="B126" s="54" t="s">
        <v>212</v>
      </c>
      <c r="C126" s="31">
        <v>4301060356</v>
      </c>
      <c r="D126" s="392">
        <v>4680115882652</v>
      </c>
      <c r="E126" s="390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hidden="1" customHeight="1" x14ac:dyDescent="0.25">
      <c r="A127" s="54" t="s">
        <v>213</v>
      </c>
      <c r="B127" s="54" t="s">
        <v>214</v>
      </c>
      <c r="C127" s="31">
        <v>4301060309</v>
      </c>
      <c r="D127" s="392">
        <v>4680115880238</v>
      </c>
      <c r="E127" s="390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215</v>
      </c>
      <c r="B128" s="54" t="s">
        <v>216</v>
      </c>
      <c r="C128" s="31">
        <v>4301060351</v>
      </c>
      <c r="D128" s="392">
        <v>4680115881464</v>
      </c>
      <c r="E128" s="390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idden="1" x14ac:dyDescent="0.2">
      <c r="A129" s="402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403"/>
      <c r="O129" s="393" t="s">
        <v>70</v>
      </c>
      <c r="P129" s="394"/>
      <c r="Q129" s="394"/>
      <c r="R129" s="394"/>
      <c r="S129" s="394"/>
      <c r="T129" s="394"/>
      <c r="U129" s="395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hidden="1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3"/>
      <c r="O130" s="393" t="s">
        <v>70</v>
      </c>
      <c r="P130" s="394"/>
      <c r="Q130" s="394"/>
      <c r="R130" s="394"/>
      <c r="S130" s="394"/>
      <c r="T130" s="394"/>
      <c r="U130" s="395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hidden="1" customHeight="1" x14ac:dyDescent="0.25">
      <c r="A131" s="385" t="s">
        <v>217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74"/>
      <c r="AA131" s="374"/>
    </row>
    <row r="132" spans="1:67" ht="14.25" hidden="1" customHeight="1" x14ac:dyDescent="0.25">
      <c r="A132" s="387" t="s">
        <v>72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75"/>
      <c r="AA132" s="375"/>
    </row>
    <row r="133" spans="1:67" ht="27" hidden="1" customHeight="1" x14ac:dyDescent="0.25">
      <c r="A133" s="54" t="s">
        <v>218</v>
      </c>
      <c r="B133" s="54" t="s">
        <v>219</v>
      </c>
      <c r="C133" s="31">
        <v>4301051360</v>
      </c>
      <c r="D133" s="392">
        <v>4607091385168</v>
      </c>
      <c r="E133" s="390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9"/>
      <c r="Q133" s="389"/>
      <c r="R133" s="389"/>
      <c r="S133" s="390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218</v>
      </c>
      <c r="B134" s="54" t="s">
        <v>220</v>
      </c>
      <c r="C134" s="31">
        <v>4301051612</v>
      </c>
      <c r="D134" s="392">
        <v>4607091385168</v>
      </c>
      <c r="E134" s="390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9"/>
      <c r="Q134" s="389"/>
      <c r="R134" s="389"/>
      <c r="S134" s="390"/>
      <c r="T134" s="34"/>
      <c r="U134" s="34"/>
      <c r="V134" s="35" t="s">
        <v>66</v>
      </c>
      <c r="W134" s="379">
        <v>0</v>
      </c>
      <c r="X134" s="380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221</v>
      </c>
      <c r="B135" s="54" t="s">
        <v>222</v>
      </c>
      <c r="C135" s="31">
        <v>4301051362</v>
      </c>
      <c r="D135" s="392">
        <v>4607091383256</v>
      </c>
      <c r="E135" s="390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4301051358</v>
      </c>
      <c r="D136" s="392">
        <v>4607091385748</v>
      </c>
      <c r="E136" s="390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79">
        <v>0</v>
      </c>
      <c r="X136" s="380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4301051738</v>
      </c>
      <c r="D137" s="392">
        <v>4680115884533</v>
      </c>
      <c r="E137" s="390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402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403"/>
      <c r="O138" s="393" t="s">
        <v>70</v>
      </c>
      <c r="P138" s="394"/>
      <c r="Q138" s="394"/>
      <c r="R138" s="394"/>
      <c r="S138" s="394"/>
      <c r="T138" s="394"/>
      <c r="U138" s="395"/>
      <c r="V138" s="37" t="s">
        <v>71</v>
      </c>
      <c r="W138" s="381">
        <f>IFERROR(W133/H133,"0")+IFERROR(W134/H134,"0")+IFERROR(W135/H135,"0")+IFERROR(W136/H136,"0")+IFERROR(W137/H137,"0")</f>
        <v>0</v>
      </c>
      <c r="X138" s="381">
        <f>IFERROR(X133/H133,"0")+IFERROR(X134/H134,"0")+IFERROR(X135/H135,"0")+IFERROR(X136/H136,"0")+IFERROR(X137/H137,"0")</f>
        <v>0</v>
      </c>
      <c r="Y138" s="381">
        <f>IFERROR(IF(Y133="",0,Y133),"0")+IFERROR(IF(Y134="",0,Y134),"0")+IFERROR(IF(Y135="",0,Y135),"0")+IFERROR(IF(Y136="",0,Y136),"0")+IFERROR(IF(Y137="",0,Y137),"0")</f>
        <v>0</v>
      </c>
      <c r="Z138" s="382"/>
      <c r="AA138" s="382"/>
    </row>
    <row r="139" spans="1:67" hidden="1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3"/>
      <c r="O139" s="393" t="s">
        <v>70</v>
      </c>
      <c r="P139" s="394"/>
      <c r="Q139" s="394"/>
      <c r="R139" s="394"/>
      <c r="S139" s="394"/>
      <c r="T139" s="394"/>
      <c r="U139" s="395"/>
      <c r="V139" s="37" t="s">
        <v>66</v>
      </c>
      <c r="W139" s="381">
        <f>IFERROR(SUM(W133:W137),"0")</f>
        <v>0</v>
      </c>
      <c r="X139" s="381">
        <f>IFERROR(SUM(X133:X137),"0")</f>
        <v>0</v>
      </c>
      <c r="Y139" s="37"/>
      <c r="Z139" s="382"/>
      <c r="AA139" s="382"/>
    </row>
    <row r="140" spans="1:67" ht="27.75" hidden="1" customHeight="1" x14ac:dyDescent="0.2">
      <c r="A140" s="545" t="s">
        <v>227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48"/>
      <c r="AA140" s="48"/>
    </row>
    <row r="141" spans="1:67" ht="16.5" hidden="1" customHeight="1" x14ac:dyDescent="0.25">
      <c r="A141" s="385" t="s">
        <v>228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74"/>
      <c r="AA141" s="374"/>
    </row>
    <row r="142" spans="1:67" ht="14.25" hidden="1" customHeight="1" x14ac:dyDescent="0.25">
      <c r="A142" s="387" t="s">
        <v>108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75"/>
      <c r="AA142" s="375"/>
    </row>
    <row r="143" spans="1:67" ht="27" hidden="1" customHeight="1" x14ac:dyDescent="0.25">
      <c r="A143" s="54" t="s">
        <v>229</v>
      </c>
      <c r="B143" s="54" t="s">
        <v>230</v>
      </c>
      <c r="C143" s="31">
        <v>4301011223</v>
      </c>
      <c r="D143" s="392">
        <v>4607091383423</v>
      </c>
      <c r="E143" s="390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231</v>
      </c>
      <c r="B144" s="54" t="s">
        <v>232</v>
      </c>
      <c r="C144" s="31">
        <v>4301011338</v>
      </c>
      <c r="D144" s="392">
        <v>4607091381405</v>
      </c>
      <c r="E144" s="390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hidden="1" customHeight="1" x14ac:dyDescent="0.25">
      <c r="A145" s="54" t="s">
        <v>233</v>
      </c>
      <c r="B145" s="54" t="s">
        <v>234</v>
      </c>
      <c r="C145" s="31">
        <v>4301011333</v>
      </c>
      <c r="D145" s="392">
        <v>4607091386516</v>
      </c>
      <c r="E145" s="390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9"/>
      <c r="Q145" s="389"/>
      <c r="R145" s="389"/>
      <c r="S145" s="390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idden="1" x14ac:dyDescent="0.2">
      <c r="A146" s="402"/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403"/>
      <c r="O146" s="393" t="s">
        <v>70</v>
      </c>
      <c r="P146" s="394"/>
      <c r="Q146" s="394"/>
      <c r="R146" s="394"/>
      <c r="S146" s="394"/>
      <c r="T146" s="394"/>
      <c r="U146" s="395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3"/>
      <c r="O147" s="393" t="s">
        <v>70</v>
      </c>
      <c r="P147" s="394"/>
      <c r="Q147" s="394"/>
      <c r="R147" s="394"/>
      <c r="S147" s="394"/>
      <c r="T147" s="394"/>
      <c r="U147" s="395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hidden="1" customHeight="1" x14ac:dyDescent="0.25">
      <c r="A148" s="385" t="s">
        <v>235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74"/>
      <c r="AA148" s="374"/>
    </row>
    <row r="149" spans="1:67" ht="14.25" hidden="1" customHeight="1" x14ac:dyDescent="0.25">
      <c r="A149" s="387" t="s">
        <v>61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75"/>
      <c r="AA149" s="375"/>
    </row>
    <row r="150" spans="1:67" ht="27" hidden="1" customHeight="1" x14ac:dyDescent="0.25">
      <c r="A150" s="54" t="s">
        <v>236</v>
      </c>
      <c r="B150" s="54" t="s">
        <v>237</v>
      </c>
      <c r="C150" s="31">
        <v>4301031191</v>
      </c>
      <c r="D150" s="392">
        <v>4680115880993</v>
      </c>
      <c r="E150" s="390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9"/>
      <c r="Q150" s="389"/>
      <c r="R150" s="389"/>
      <c r="S150" s="390"/>
      <c r="T150" s="34"/>
      <c r="U150" s="34"/>
      <c r="V150" s="35" t="s">
        <v>66</v>
      </c>
      <c r="W150" s="379">
        <v>0</v>
      </c>
      <c r="X150" s="380">
        <f t="shared" ref="X150:X158" si="29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ref="BL150:BL158" si="30">IFERROR(W150*I150/H150,"0")</f>
        <v>0</v>
      </c>
      <c r="BM150" s="64">
        <f t="shared" ref="BM150:BM158" si="31">IFERROR(X150*I150/H150,"0")</f>
        <v>0</v>
      </c>
      <c r="BN150" s="64">
        <f t="shared" ref="BN150:BN158" si="32">IFERROR(1/J150*(W150/H150),"0")</f>
        <v>0</v>
      </c>
      <c r="BO150" s="64">
        <f t="shared" ref="BO150:BO158" si="33">IFERROR(1/J150*(X150/H150),"0")</f>
        <v>0</v>
      </c>
    </row>
    <row r="151" spans="1:67" ht="27" hidden="1" customHeight="1" x14ac:dyDescent="0.25">
      <c r="A151" s="54" t="s">
        <v>238</v>
      </c>
      <c r="B151" s="54" t="s">
        <v>239</v>
      </c>
      <c r="C151" s="31">
        <v>4301031204</v>
      </c>
      <c r="D151" s="392">
        <v>4680115881761</v>
      </c>
      <c r="E151" s="390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9"/>
      <c r="Q151" s="389"/>
      <c r="R151" s="389"/>
      <c r="S151" s="390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4301031201</v>
      </c>
      <c r="D152" s="392">
        <v>4680115881563</v>
      </c>
      <c r="E152" s="390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79">
        <v>0</v>
      </c>
      <c r="X152" s="380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4301031199</v>
      </c>
      <c r="D153" s="392">
        <v>4680115880986</v>
      </c>
      <c r="E153" s="390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9"/>
      <c r="Q153" s="389"/>
      <c r="R153" s="389"/>
      <c r="S153" s="390"/>
      <c r="T153" s="34"/>
      <c r="U153" s="34"/>
      <c r="V153" s="35" t="s">
        <v>66</v>
      </c>
      <c r="W153" s="379">
        <v>0</v>
      </c>
      <c r="X153" s="380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4301031190</v>
      </c>
      <c r="D154" s="392">
        <v>4680115880207</v>
      </c>
      <c r="E154" s="390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4301031205</v>
      </c>
      <c r="D155" s="392">
        <v>4680115881785</v>
      </c>
      <c r="E155" s="390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4301031202</v>
      </c>
      <c r="D156" s="392">
        <v>4680115881679</v>
      </c>
      <c r="E156" s="390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79">
        <v>0</v>
      </c>
      <c r="X156" s="380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4301031158</v>
      </c>
      <c r="D157" s="392">
        <v>4680115880191</v>
      </c>
      <c r="E157" s="390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hidden="1" customHeight="1" x14ac:dyDescent="0.25">
      <c r="A158" s="54" t="s">
        <v>252</v>
      </c>
      <c r="B158" s="54" t="s">
        <v>253</v>
      </c>
      <c r="C158" s="31">
        <v>4301031245</v>
      </c>
      <c r="D158" s="392">
        <v>4680115883963</v>
      </c>
      <c r="E158" s="390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idden="1" x14ac:dyDescent="0.2">
      <c r="A159" s="402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403"/>
      <c r="O159" s="393" t="s">
        <v>70</v>
      </c>
      <c r="P159" s="394"/>
      <c r="Q159" s="394"/>
      <c r="R159" s="394"/>
      <c r="S159" s="394"/>
      <c r="T159" s="394"/>
      <c r="U159" s="395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0</v>
      </c>
      <c r="X159" s="381">
        <f>IFERROR(X150/H150,"0")+IFERROR(X151/H151,"0")+IFERROR(X152/H152,"0")+IFERROR(X153/H153,"0")+IFERROR(X154/H154,"0")+IFERROR(X155/H155,"0")+IFERROR(X156/H156,"0")+IFERROR(X157/H157,"0")+IFERROR(X158/H158,"0")</f>
        <v>0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2"/>
      <c r="AA159" s="382"/>
    </row>
    <row r="160" spans="1:67" hidden="1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3"/>
      <c r="O160" s="393" t="s">
        <v>70</v>
      </c>
      <c r="P160" s="394"/>
      <c r="Q160" s="394"/>
      <c r="R160" s="394"/>
      <c r="S160" s="394"/>
      <c r="T160" s="394"/>
      <c r="U160" s="395"/>
      <c r="V160" s="37" t="s">
        <v>66</v>
      </c>
      <c r="W160" s="381">
        <f>IFERROR(SUM(W150:W158),"0")</f>
        <v>0</v>
      </c>
      <c r="X160" s="381">
        <f>IFERROR(SUM(X150:X158),"0")</f>
        <v>0</v>
      </c>
      <c r="Y160" s="37"/>
      <c r="Z160" s="382"/>
      <c r="AA160" s="382"/>
    </row>
    <row r="161" spans="1:67" ht="16.5" hidden="1" customHeight="1" x14ac:dyDescent="0.25">
      <c r="A161" s="385" t="s">
        <v>254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74"/>
      <c r="AA161" s="374"/>
    </row>
    <row r="162" spans="1:67" ht="14.25" hidden="1" customHeight="1" x14ac:dyDescent="0.25">
      <c r="A162" s="387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75"/>
      <c r="AA162" s="375"/>
    </row>
    <row r="163" spans="1:67" ht="16.5" hidden="1" customHeight="1" x14ac:dyDescent="0.25">
      <c r="A163" s="54" t="s">
        <v>255</v>
      </c>
      <c r="B163" s="54" t="s">
        <v>256</v>
      </c>
      <c r="C163" s="31">
        <v>4301011450</v>
      </c>
      <c r="D163" s="392">
        <v>4680115881402</v>
      </c>
      <c r="E163" s="390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257</v>
      </c>
      <c r="B164" s="54" t="s">
        <v>258</v>
      </c>
      <c r="C164" s="31">
        <v>4301011454</v>
      </c>
      <c r="D164" s="392">
        <v>4680115881396</v>
      </c>
      <c r="E164" s="390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2"/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403"/>
      <c r="O165" s="393" t="s">
        <v>70</v>
      </c>
      <c r="P165" s="394"/>
      <c r="Q165" s="394"/>
      <c r="R165" s="394"/>
      <c r="S165" s="394"/>
      <c r="T165" s="394"/>
      <c r="U165" s="395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3"/>
      <c r="O166" s="393" t="s">
        <v>70</v>
      </c>
      <c r="P166" s="394"/>
      <c r="Q166" s="394"/>
      <c r="R166" s="394"/>
      <c r="S166" s="394"/>
      <c r="T166" s="394"/>
      <c r="U166" s="395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hidden="1" customHeight="1" x14ac:dyDescent="0.25">
      <c r="A167" s="387" t="s">
        <v>100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75"/>
      <c r="AA167" s="375"/>
    </row>
    <row r="168" spans="1:67" ht="16.5" hidden="1" customHeight="1" x14ac:dyDescent="0.25">
      <c r="A168" s="54" t="s">
        <v>259</v>
      </c>
      <c r="B168" s="54" t="s">
        <v>260</v>
      </c>
      <c r="C168" s="31">
        <v>4301020262</v>
      </c>
      <c r="D168" s="392">
        <v>4680115882935</v>
      </c>
      <c r="E168" s="390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261</v>
      </c>
      <c r="B169" s="54" t="s">
        <v>262</v>
      </c>
      <c r="C169" s="31">
        <v>4301020220</v>
      </c>
      <c r="D169" s="392">
        <v>4680115880764</v>
      </c>
      <c r="E169" s="390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2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403"/>
      <c r="O170" s="393" t="s">
        <v>70</v>
      </c>
      <c r="P170" s="394"/>
      <c r="Q170" s="394"/>
      <c r="R170" s="394"/>
      <c r="S170" s="394"/>
      <c r="T170" s="394"/>
      <c r="U170" s="395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hidden="1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3"/>
      <c r="O171" s="393" t="s">
        <v>70</v>
      </c>
      <c r="P171" s="394"/>
      <c r="Q171" s="394"/>
      <c r="R171" s="394"/>
      <c r="S171" s="394"/>
      <c r="T171" s="394"/>
      <c r="U171" s="395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hidden="1" customHeight="1" x14ac:dyDescent="0.25">
      <c r="A172" s="387" t="s">
        <v>61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75"/>
      <c r="AA172" s="375"/>
    </row>
    <row r="173" spans="1:67" ht="27" hidden="1" customHeight="1" x14ac:dyDescent="0.25">
      <c r="A173" s="54" t="s">
        <v>263</v>
      </c>
      <c r="B173" s="54" t="s">
        <v>264</v>
      </c>
      <c r="C173" s="31">
        <v>4301031224</v>
      </c>
      <c r="D173" s="392">
        <v>4680115882683</v>
      </c>
      <c r="E173" s="390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79">
        <v>0</v>
      </c>
      <c r="X173" s="380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265</v>
      </c>
      <c r="B174" s="54" t="s">
        <v>266</v>
      </c>
      <c r="C174" s="31">
        <v>4301031230</v>
      </c>
      <c r="D174" s="392">
        <v>4680115882690</v>
      </c>
      <c r="E174" s="390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79">
        <v>0</v>
      </c>
      <c r="X174" s="380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4301031220</v>
      </c>
      <c r="D175" s="392">
        <v>4680115882669</v>
      </c>
      <c r="E175" s="390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4301031221</v>
      </c>
      <c r="D176" s="392">
        <v>4680115882676</v>
      </c>
      <c r="E176" s="390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idden="1" x14ac:dyDescent="0.2">
      <c r="A177" s="402"/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403"/>
      <c r="O177" s="393" t="s">
        <v>70</v>
      </c>
      <c r="P177" s="394"/>
      <c r="Q177" s="394"/>
      <c r="R177" s="394"/>
      <c r="S177" s="394"/>
      <c r="T177" s="394"/>
      <c r="U177" s="395"/>
      <c r="V177" s="37" t="s">
        <v>71</v>
      </c>
      <c r="W177" s="381">
        <f>IFERROR(W173/H173,"0")+IFERROR(W174/H174,"0")+IFERROR(W175/H175,"0")+IFERROR(W176/H176,"0")</f>
        <v>0</v>
      </c>
      <c r="X177" s="381">
        <f>IFERROR(X173/H173,"0")+IFERROR(X174/H174,"0")+IFERROR(X175/H175,"0")+IFERROR(X176/H176,"0")</f>
        <v>0</v>
      </c>
      <c r="Y177" s="381">
        <f>IFERROR(IF(Y173="",0,Y173),"0")+IFERROR(IF(Y174="",0,Y174),"0")+IFERROR(IF(Y175="",0,Y175),"0")+IFERROR(IF(Y176="",0,Y176),"0")</f>
        <v>0</v>
      </c>
      <c r="Z177" s="382"/>
      <c r="AA177" s="382"/>
    </row>
    <row r="178" spans="1:67" hidden="1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3"/>
      <c r="O178" s="393" t="s">
        <v>70</v>
      </c>
      <c r="P178" s="394"/>
      <c r="Q178" s="394"/>
      <c r="R178" s="394"/>
      <c r="S178" s="394"/>
      <c r="T178" s="394"/>
      <c r="U178" s="395"/>
      <c r="V178" s="37" t="s">
        <v>66</v>
      </c>
      <c r="W178" s="381">
        <f>IFERROR(SUM(W173:W176),"0")</f>
        <v>0</v>
      </c>
      <c r="X178" s="381">
        <f>IFERROR(SUM(X173:X176),"0")</f>
        <v>0</v>
      </c>
      <c r="Y178" s="37"/>
      <c r="Z178" s="382"/>
      <c r="AA178" s="382"/>
    </row>
    <row r="179" spans="1:67" ht="14.25" hidden="1" customHeight="1" x14ac:dyDescent="0.25">
      <c r="A179" s="387" t="s">
        <v>72</v>
      </c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75"/>
      <c r="AA179" s="375"/>
    </row>
    <row r="180" spans="1:67" ht="27" hidden="1" customHeight="1" x14ac:dyDescent="0.25">
      <c r="A180" s="54" t="s">
        <v>271</v>
      </c>
      <c r="B180" s="54" t="s">
        <v>272</v>
      </c>
      <c r="C180" s="31">
        <v>4301051409</v>
      </c>
      <c r="D180" s="392">
        <v>4680115881556</v>
      </c>
      <c r="E180" s="390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9"/>
      <c r="Q180" s="389"/>
      <c r="R180" s="389"/>
      <c r="S180" s="390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hidden="1" customHeight="1" x14ac:dyDescent="0.25">
      <c r="A181" s="54" t="s">
        <v>273</v>
      </c>
      <c r="B181" s="54" t="s">
        <v>274</v>
      </c>
      <c r="C181" s="31">
        <v>4301051408</v>
      </c>
      <c r="D181" s="392">
        <v>4680115881594</v>
      </c>
      <c r="E181" s="390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4301051505</v>
      </c>
      <c r="D182" s="392">
        <v>4680115881587</v>
      </c>
      <c r="E182" s="390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9"/>
      <c r="Q182" s="389"/>
      <c r="R182" s="389"/>
      <c r="S182" s="390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hidden="1" customHeight="1" x14ac:dyDescent="0.25">
      <c r="A183" s="54" t="s">
        <v>277</v>
      </c>
      <c r="B183" s="54" t="s">
        <v>278</v>
      </c>
      <c r="C183" s="31">
        <v>4301051380</v>
      </c>
      <c r="D183" s="392">
        <v>4680115880962</v>
      </c>
      <c r="E183" s="390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9"/>
      <c r="Q183" s="389"/>
      <c r="R183" s="389"/>
      <c r="S183" s="390"/>
      <c r="T183" s="34"/>
      <c r="U183" s="34"/>
      <c r="V183" s="35" t="s">
        <v>66</v>
      </c>
      <c r="W183" s="379">
        <v>0</v>
      </c>
      <c r="X183" s="380">
        <f t="shared" si="34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277</v>
      </c>
      <c r="B184" s="54" t="s">
        <v>279</v>
      </c>
      <c r="C184" s="31">
        <v>4301051754</v>
      </c>
      <c r="D184" s="392">
        <v>4680115880962</v>
      </c>
      <c r="E184" s="390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49" t="s">
        <v>280</v>
      </c>
      <c r="P184" s="389"/>
      <c r="Q184" s="389"/>
      <c r="R184" s="389"/>
      <c r="S184" s="390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90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90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hidden="1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90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90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283</v>
      </c>
      <c r="B187" s="54" t="s">
        <v>285</v>
      </c>
      <c r="C187" s="31">
        <v>4301051632</v>
      </c>
      <c r="D187" s="392">
        <v>4680115880573</v>
      </c>
      <c r="E187" s="390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33" t="s">
        <v>286</v>
      </c>
      <c r="P187" s="389"/>
      <c r="Q187" s="389"/>
      <c r="R187" s="389"/>
      <c r="S187" s="390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hidden="1" customHeight="1" x14ac:dyDescent="0.25">
      <c r="A188" s="54" t="s">
        <v>288</v>
      </c>
      <c r="B188" s="54" t="s">
        <v>289</v>
      </c>
      <c r="C188" s="31">
        <v>4301051487</v>
      </c>
      <c r="D188" s="392">
        <v>4680115881228</v>
      </c>
      <c r="E188" s="390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9"/>
      <c r="Q188" s="389"/>
      <c r="R188" s="389"/>
      <c r="S188" s="390"/>
      <c r="T188" s="34"/>
      <c r="U188" s="34"/>
      <c r="V188" s="35" t="s">
        <v>66</v>
      </c>
      <c r="W188" s="379">
        <v>0</v>
      </c>
      <c r="X188" s="380">
        <f t="shared" si="34"/>
        <v>0</v>
      </c>
      <c r="Y188" s="36" t="str">
        <f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4301051506</v>
      </c>
      <c r="D189" s="392">
        <v>4680115881037</v>
      </c>
      <c r="E189" s="390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9"/>
      <c r="Q189" s="389"/>
      <c r="R189" s="389"/>
      <c r="S189" s="390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4301051384</v>
      </c>
      <c r="D190" s="392">
        <v>4680115881211</v>
      </c>
      <c r="E190" s="390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9"/>
      <c r="Q190" s="389"/>
      <c r="R190" s="389"/>
      <c r="S190" s="390"/>
      <c r="T190" s="34"/>
      <c r="U190" s="34"/>
      <c r="V190" s="35" t="s">
        <v>66</v>
      </c>
      <c r="W190" s="379">
        <v>0</v>
      </c>
      <c r="X190" s="380">
        <f t="shared" si="34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4301051378</v>
      </c>
      <c r="D191" s="392">
        <v>4680115881020</v>
      </c>
      <c r="E191" s="390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9"/>
      <c r="Q191" s="389"/>
      <c r="R191" s="389"/>
      <c r="S191" s="390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4301051407</v>
      </c>
      <c r="D192" s="392">
        <v>4680115882195</v>
      </c>
      <c r="E192" s="390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79">
        <v>0</v>
      </c>
      <c r="X192" s="380">
        <f t="shared" si="34"/>
        <v>0</v>
      </c>
      <c r="Y192" s="36" t="str">
        <f t="shared" ref="Y192:Y199" si="39"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4301051468</v>
      </c>
      <c r="D193" s="392">
        <v>4680115880092</v>
      </c>
      <c r="E193" s="390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90"/>
      <c r="T193" s="34"/>
      <c r="U193" s="34"/>
      <c r="V193" s="35" t="s">
        <v>66</v>
      </c>
      <c r="W193" s="379">
        <v>0</v>
      </c>
      <c r="X193" s="380">
        <f t="shared" si="34"/>
        <v>0</v>
      </c>
      <c r="Y193" s="36" t="str">
        <f t="shared" si="39"/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298</v>
      </c>
      <c r="B194" s="54" t="s">
        <v>300</v>
      </c>
      <c r="C194" s="31">
        <v>4301051630</v>
      </c>
      <c r="D194" s="392">
        <v>4680115880092</v>
      </c>
      <c r="E194" s="390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1" t="s">
        <v>301</v>
      </c>
      <c r="P194" s="389"/>
      <c r="Q194" s="389"/>
      <c r="R194" s="389"/>
      <c r="S194" s="390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302</v>
      </c>
      <c r="B195" s="54" t="s">
        <v>303</v>
      </c>
      <c r="C195" s="31">
        <v>4301051469</v>
      </c>
      <c r="D195" s="392">
        <v>4680115880221</v>
      </c>
      <c r="E195" s="390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9"/>
      <c r="Q195" s="389"/>
      <c r="R195" s="389"/>
      <c r="S195" s="390"/>
      <c r="T195" s="34"/>
      <c r="U195" s="34"/>
      <c r="V195" s="35" t="s">
        <v>66</v>
      </c>
      <c r="W195" s="379">
        <v>0</v>
      </c>
      <c r="X195" s="380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302</v>
      </c>
      <c r="B196" s="54" t="s">
        <v>304</v>
      </c>
      <c r="C196" s="31">
        <v>4301051631</v>
      </c>
      <c r="D196" s="392">
        <v>4680115880221</v>
      </c>
      <c r="E196" s="390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4" t="s">
        <v>305</v>
      </c>
      <c r="P196" s="389"/>
      <c r="Q196" s="389"/>
      <c r="R196" s="389"/>
      <c r="S196" s="390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hidden="1" customHeight="1" x14ac:dyDescent="0.25">
      <c r="A197" s="54" t="s">
        <v>306</v>
      </c>
      <c r="B197" s="54" t="s">
        <v>307</v>
      </c>
      <c r="C197" s="31">
        <v>4301051326</v>
      </c>
      <c r="D197" s="392">
        <v>4680115880504</v>
      </c>
      <c r="E197" s="390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9"/>
      <c r="Q197" s="389"/>
      <c r="R197" s="389"/>
      <c r="S197" s="390"/>
      <c r="T197" s="34"/>
      <c r="U197" s="34"/>
      <c r="V197" s="35" t="s">
        <v>66</v>
      </c>
      <c r="W197" s="379">
        <v>0</v>
      </c>
      <c r="X197" s="380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306</v>
      </c>
      <c r="B198" s="54" t="s">
        <v>308</v>
      </c>
      <c r="C198" s="31">
        <v>4301051753</v>
      </c>
      <c r="D198" s="392">
        <v>4680115880504</v>
      </c>
      <c r="E198" s="390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8" t="s">
        <v>309</v>
      </c>
      <c r="P198" s="389"/>
      <c r="Q198" s="389"/>
      <c r="R198" s="389"/>
      <c r="S198" s="390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hidden="1" customHeight="1" x14ac:dyDescent="0.25">
      <c r="A199" s="54" t="s">
        <v>310</v>
      </c>
      <c r="B199" s="54" t="s">
        <v>311</v>
      </c>
      <c r="C199" s="31">
        <v>4301051410</v>
      </c>
      <c r="D199" s="392">
        <v>4680115882164</v>
      </c>
      <c r="E199" s="390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9"/>
      <c r="Q199" s="389"/>
      <c r="R199" s="389"/>
      <c r="S199" s="390"/>
      <c r="T199" s="34"/>
      <c r="U199" s="34"/>
      <c r="V199" s="35" t="s">
        <v>66</v>
      </c>
      <c r="W199" s="379">
        <v>0</v>
      </c>
      <c r="X199" s="380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idden="1" x14ac:dyDescent="0.2">
      <c r="A200" s="402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403"/>
      <c r="O200" s="393" t="s">
        <v>70</v>
      </c>
      <c r="P200" s="394"/>
      <c r="Q200" s="394"/>
      <c r="R200" s="394"/>
      <c r="S200" s="394"/>
      <c r="T200" s="394"/>
      <c r="U200" s="395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0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0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0</v>
      </c>
      <c r="Z200" s="382"/>
      <c r="AA200" s="382"/>
    </row>
    <row r="201" spans="1:67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403"/>
      <c r="O201" s="393" t="s">
        <v>70</v>
      </c>
      <c r="P201" s="394"/>
      <c r="Q201" s="394"/>
      <c r="R201" s="394"/>
      <c r="S201" s="394"/>
      <c r="T201" s="394"/>
      <c r="U201" s="395"/>
      <c r="V201" s="37" t="s">
        <v>66</v>
      </c>
      <c r="W201" s="381">
        <f>IFERROR(SUM(W180:W199),"0")</f>
        <v>0</v>
      </c>
      <c r="X201" s="381">
        <f>IFERROR(SUM(X180:X199),"0")</f>
        <v>0</v>
      </c>
      <c r="Y201" s="37"/>
      <c r="Z201" s="382"/>
      <c r="AA201" s="382"/>
    </row>
    <row r="202" spans="1:67" ht="14.25" hidden="1" customHeight="1" x14ac:dyDescent="0.25">
      <c r="A202" s="387" t="s">
        <v>204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75"/>
      <c r="AA202" s="375"/>
    </row>
    <row r="203" spans="1:67" ht="16.5" hidden="1" customHeight="1" x14ac:dyDescent="0.25">
      <c r="A203" s="54" t="s">
        <v>312</v>
      </c>
      <c r="B203" s="54" t="s">
        <v>313</v>
      </c>
      <c r="C203" s="31">
        <v>4301060360</v>
      </c>
      <c r="D203" s="392">
        <v>4680115882874</v>
      </c>
      <c r="E203" s="390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9"/>
      <c r="Q203" s="389"/>
      <c r="R203" s="389"/>
      <c r="S203" s="390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hidden="1" customHeight="1" x14ac:dyDescent="0.25">
      <c r="A204" s="54" t="s">
        <v>314</v>
      </c>
      <c r="B204" s="54" t="s">
        <v>315</v>
      </c>
      <c r="C204" s="31">
        <v>4301060359</v>
      </c>
      <c r="D204" s="392">
        <v>4680115884434</v>
      </c>
      <c r="E204" s="390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9"/>
      <c r="Q204" s="389"/>
      <c r="R204" s="389"/>
      <c r="S204" s="390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4301060339</v>
      </c>
      <c r="D205" s="392">
        <v>4680115880818</v>
      </c>
      <c r="E205" s="390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9"/>
      <c r="Q205" s="389"/>
      <c r="R205" s="389"/>
      <c r="S205" s="390"/>
      <c r="T205" s="34"/>
      <c r="U205" s="34"/>
      <c r="V205" s="35" t="s">
        <v>66</v>
      </c>
      <c r="W205" s="379">
        <v>0</v>
      </c>
      <c r="X205" s="380">
        <f t="shared" si="40"/>
        <v>0</v>
      </c>
      <c r="Y205" s="36" t="str">
        <f>IFERROR(IF(X205=0,"",ROUNDUP(X205/H205,0)*0.00753),"")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316</v>
      </c>
      <c r="B206" s="54" t="s">
        <v>318</v>
      </c>
      <c r="C206" s="31">
        <v>4301060375</v>
      </c>
      <c r="D206" s="392">
        <v>4680115880818</v>
      </c>
      <c r="E206" s="390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6" t="s">
        <v>319</v>
      </c>
      <c r="P206" s="389"/>
      <c r="Q206" s="389"/>
      <c r="R206" s="389"/>
      <c r="S206" s="390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hidden="1" customHeight="1" x14ac:dyDescent="0.25">
      <c r="A207" s="54" t="s">
        <v>320</v>
      </c>
      <c r="B207" s="54" t="s">
        <v>321</v>
      </c>
      <c r="C207" s="31">
        <v>4301060338</v>
      </c>
      <c r="D207" s="392">
        <v>4680115880801</v>
      </c>
      <c r="E207" s="390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9"/>
      <c r="Q207" s="389"/>
      <c r="R207" s="389"/>
      <c r="S207" s="390"/>
      <c r="T207" s="34"/>
      <c r="U207" s="34"/>
      <c r="V207" s="35" t="s">
        <v>66</v>
      </c>
      <c r="W207" s="379">
        <v>0</v>
      </c>
      <c r="X207" s="380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320</v>
      </c>
      <c r="B208" s="54" t="s">
        <v>322</v>
      </c>
      <c r="C208" s="31">
        <v>4301060389</v>
      </c>
      <c r="D208" s="392">
        <v>4680115880801</v>
      </c>
      <c r="E208" s="390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70" t="s">
        <v>323</v>
      </c>
      <c r="P208" s="389"/>
      <c r="Q208" s="389"/>
      <c r="R208" s="389"/>
      <c r="S208" s="390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idden="1" x14ac:dyDescent="0.2">
      <c r="A209" s="402"/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403"/>
      <c r="O209" s="393" t="s">
        <v>70</v>
      </c>
      <c r="P209" s="394"/>
      <c r="Q209" s="394"/>
      <c r="R209" s="394"/>
      <c r="S209" s="394"/>
      <c r="T209" s="394"/>
      <c r="U209" s="395"/>
      <c r="V209" s="37" t="s">
        <v>71</v>
      </c>
      <c r="W209" s="381">
        <f>IFERROR(W203/H203,"0")+IFERROR(W204/H204,"0")+IFERROR(W205/H205,"0")+IFERROR(W206/H206,"0")+IFERROR(W207/H207,"0")+IFERROR(W208/H208,"0")</f>
        <v>0</v>
      </c>
      <c r="X209" s="381">
        <f>IFERROR(X203/H203,"0")+IFERROR(X204/H204,"0")+IFERROR(X205/H205,"0")+IFERROR(X206/H206,"0")+IFERROR(X207/H207,"0")+IFERROR(X208/H208,"0")</f>
        <v>0</v>
      </c>
      <c r="Y209" s="381">
        <f>IFERROR(IF(Y203="",0,Y203),"0")+IFERROR(IF(Y204="",0,Y204),"0")+IFERROR(IF(Y205="",0,Y205),"0")+IFERROR(IF(Y206="",0,Y206),"0")+IFERROR(IF(Y207="",0,Y207),"0")+IFERROR(IF(Y208="",0,Y208),"0")</f>
        <v>0</v>
      </c>
      <c r="Z209" s="382"/>
      <c r="AA209" s="382"/>
    </row>
    <row r="210" spans="1:67" hidden="1" x14ac:dyDescent="0.2">
      <c r="A210" s="386"/>
      <c r="B210" s="386"/>
      <c r="C210" s="386"/>
      <c r="D210" s="386"/>
      <c r="E210" s="386"/>
      <c r="F210" s="386"/>
      <c r="G210" s="386"/>
      <c r="H210" s="386"/>
      <c r="I210" s="386"/>
      <c r="J210" s="386"/>
      <c r="K210" s="386"/>
      <c r="L210" s="386"/>
      <c r="M210" s="386"/>
      <c r="N210" s="403"/>
      <c r="O210" s="393" t="s">
        <v>70</v>
      </c>
      <c r="P210" s="394"/>
      <c r="Q210" s="394"/>
      <c r="R210" s="394"/>
      <c r="S210" s="394"/>
      <c r="T210" s="394"/>
      <c r="U210" s="395"/>
      <c r="V210" s="37" t="s">
        <v>66</v>
      </c>
      <c r="W210" s="381">
        <f>IFERROR(SUM(W203:W208),"0")</f>
        <v>0</v>
      </c>
      <c r="X210" s="381">
        <f>IFERROR(SUM(X203:X208),"0")</f>
        <v>0</v>
      </c>
      <c r="Y210" s="37"/>
      <c r="Z210" s="382"/>
      <c r="AA210" s="382"/>
    </row>
    <row r="211" spans="1:67" ht="16.5" hidden="1" customHeight="1" x14ac:dyDescent="0.25">
      <c r="A211" s="385" t="s">
        <v>324</v>
      </c>
      <c r="B211" s="386"/>
      <c r="C211" s="386"/>
      <c r="D211" s="386"/>
      <c r="E211" s="386"/>
      <c r="F211" s="386"/>
      <c r="G211" s="386"/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74"/>
      <c r="AA211" s="374"/>
    </row>
    <row r="212" spans="1:67" ht="14.25" hidden="1" customHeight="1" x14ac:dyDescent="0.25">
      <c r="A212" s="387" t="s">
        <v>108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75"/>
      <c r="AA212" s="375"/>
    </row>
    <row r="213" spans="1:67" ht="27" hidden="1" customHeight="1" x14ac:dyDescent="0.25">
      <c r="A213" s="54" t="s">
        <v>325</v>
      </c>
      <c r="B213" s="54" t="s">
        <v>326</v>
      </c>
      <c r="C213" s="31">
        <v>4301011717</v>
      </c>
      <c r="D213" s="392">
        <v>4680115884274</v>
      </c>
      <c r="E213" s="390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hidden="1" customHeight="1" x14ac:dyDescent="0.25">
      <c r="A214" s="54" t="s">
        <v>327</v>
      </c>
      <c r="B214" s="54" t="s">
        <v>328</v>
      </c>
      <c r="C214" s="31">
        <v>4301011719</v>
      </c>
      <c r="D214" s="392">
        <v>4680115884298</v>
      </c>
      <c r="E214" s="390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4301011733</v>
      </c>
      <c r="D215" s="392">
        <v>4680115884250</v>
      </c>
      <c r="E215" s="390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4301011718</v>
      </c>
      <c r="D216" s="392">
        <v>4680115884281</v>
      </c>
      <c r="E216" s="390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4301011720</v>
      </c>
      <c r="D217" s="392">
        <v>4680115884199</v>
      </c>
      <c r="E217" s="390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3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4301011716</v>
      </c>
      <c r="D218" s="392">
        <v>4680115884267</v>
      </c>
      <c r="E218" s="390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402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403"/>
      <c r="O219" s="393" t="s">
        <v>70</v>
      </c>
      <c r="P219" s="394"/>
      <c r="Q219" s="394"/>
      <c r="R219" s="394"/>
      <c r="S219" s="394"/>
      <c r="T219" s="394"/>
      <c r="U219" s="395"/>
      <c r="V219" s="37" t="s">
        <v>71</v>
      </c>
      <c r="W219" s="381">
        <f>IFERROR(W213/H213,"0")+IFERROR(W214/H214,"0")+IFERROR(W215/H215,"0")+IFERROR(W216/H216,"0")+IFERROR(W217/H217,"0")+IFERROR(W218/H218,"0")</f>
        <v>0</v>
      </c>
      <c r="X219" s="381">
        <f>IFERROR(X213/H213,"0")+IFERROR(X214/H214,"0")+IFERROR(X215/H215,"0")+IFERROR(X216/H216,"0")+IFERROR(X217/H217,"0")+IFERROR(X218/H218,"0")</f>
        <v>0</v>
      </c>
      <c r="Y219" s="381">
        <f>IFERROR(IF(Y213="",0,Y213),"0")+IFERROR(IF(Y214="",0,Y214),"0")+IFERROR(IF(Y215="",0,Y215),"0")+IFERROR(IF(Y216="",0,Y216),"0")+IFERROR(IF(Y217="",0,Y217),"0")+IFERROR(IF(Y218="",0,Y218),"0")</f>
        <v>0</v>
      </c>
      <c r="Z219" s="382"/>
      <c r="AA219" s="382"/>
    </row>
    <row r="220" spans="1:67" hidden="1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3"/>
      <c r="O220" s="393" t="s">
        <v>70</v>
      </c>
      <c r="P220" s="394"/>
      <c r="Q220" s="394"/>
      <c r="R220" s="394"/>
      <c r="S220" s="394"/>
      <c r="T220" s="394"/>
      <c r="U220" s="395"/>
      <c r="V220" s="37" t="s">
        <v>66</v>
      </c>
      <c r="W220" s="381">
        <f>IFERROR(SUM(W213:W218),"0")</f>
        <v>0</v>
      </c>
      <c r="X220" s="381">
        <f>IFERROR(SUM(X213:X218),"0")</f>
        <v>0</v>
      </c>
      <c r="Y220" s="37"/>
      <c r="Z220" s="382"/>
      <c r="AA220" s="382"/>
    </row>
    <row r="221" spans="1:67" ht="14.25" hidden="1" customHeight="1" x14ac:dyDescent="0.25">
      <c r="A221" s="387" t="s">
        <v>61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75"/>
      <c r="AA221" s="375"/>
    </row>
    <row r="222" spans="1:67" ht="27" hidden="1" customHeight="1" x14ac:dyDescent="0.25">
      <c r="A222" s="54" t="s">
        <v>337</v>
      </c>
      <c r="B222" s="54" t="s">
        <v>338</v>
      </c>
      <c r="C222" s="31">
        <v>4301031151</v>
      </c>
      <c r="D222" s="392">
        <v>4607091389845</v>
      </c>
      <c r="E222" s="390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9"/>
      <c r="Q222" s="389"/>
      <c r="R222" s="389"/>
      <c r="S222" s="390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339</v>
      </c>
      <c r="B223" s="54" t="s">
        <v>340</v>
      </c>
      <c r="C223" s="31">
        <v>4301031259</v>
      </c>
      <c r="D223" s="392">
        <v>4680115882881</v>
      </c>
      <c r="E223" s="390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9"/>
      <c r="Q223" s="389"/>
      <c r="R223" s="389"/>
      <c r="S223" s="390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idden="1" x14ac:dyDescent="0.2">
      <c r="A224" s="402"/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403"/>
      <c r="O224" s="393" t="s">
        <v>70</v>
      </c>
      <c r="P224" s="394"/>
      <c r="Q224" s="394"/>
      <c r="R224" s="394"/>
      <c r="S224" s="394"/>
      <c r="T224" s="394"/>
      <c r="U224" s="395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hidden="1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403"/>
      <c r="O225" s="393" t="s">
        <v>70</v>
      </c>
      <c r="P225" s="394"/>
      <c r="Q225" s="394"/>
      <c r="R225" s="394"/>
      <c r="S225" s="394"/>
      <c r="T225" s="394"/>
      <c r="U225" s="395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hidden="1" customHeight="1" x14ac:dyDescent="0.25">
      <c r="A226" s="385" t="s">
        <v>341</v>
      </c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74"/>
      <c r="AA226" s="374"/>
    </row>
    <row r="227" spans="1:67" ht="14.25" hidden="1" customHeight="1" x14ac:dyDescent="0.25">
      <c r="A227" s="387" t="s">
        <v>108</v>
      </c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75"/>
      <c r="AA227" s="375"/>
    </row>
    <row r="228" spans="1:67" ht="27" hidden="1" customHeight="1" x14ac:dyDescent="0.25">
      <c r="A228" s="54" t="s">
        <v>342</v>
      </c>
      <c r="B228" s="54" t="s">
        <v>343</v>
      </c>
      <c r="C228" s="31">
        <v>4301011826</v>
      </c>
      <c r="D228" s="392">
        <v>4680115884137</v>
      </c>
      <c r="E228" s="390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9"/>
      <c r="Q228" s="389"/>
      <c r="R228" s="389"/>
      <c r="S228" s="390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hidden="1" customHeight="1" x14ac:dyDescent="0.25">
      <c r="A229" s="54" t="s">
        <v>344</v>
      </c>
      <c r="B229" s="54" t="s">
        <v>345</v>
      </c>
      <c r="C229" s="31">
        <v>4301011724</v>
      </c>
      <c r="D229" s="392">
        <v>4680115884236</v>
      </c>
      <c r="E229" s="390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4301011721</v>
      </c>
      <c r="D230" s="392">
        <v>4680115884175</v>
      </c>
      <c r="E230" s="390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9"/>
      <c r="Q230" s="389"/>
      <c r="R230" s="389"/>
      <c r="S230" s="390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4301011824</v>
      </c>
      <c r="D231" s="392">
        <v>4680115884144</v>
      </c>
      <c r="E231" s="390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4301011726</v>
      </c>
      <c r="D232" s="392">
        <v>4680115884182</v>
      </c>
      <c r="E232" s="390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4301011722</v>
      </c>
      <c r="D233" s="392">
        <v>4680115884205</v>
      </c>
      <c r="E233" s="390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idden="1" x14ac:dyDescent="0.2">
      <c r="A234" s="402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403"/>
      <c r="O234" s="393" t="s">
        <v>70</v>
      </c>
      <c r="P234" s="394"/>
      <c r="Q234" s="394"/>
      <c r="R234" s="394"/>
      <c r="S234" s="394"/>
      <c r="T234" s="394"/>
      <c r="U234" s="395"/>
      <c r="V234" s="37" t="s">
        <v>71</v>
      </c>
      <c r="W234" s="381">
        <f>IFERROR(W228/H228,"0")+IFERROR(W229/H229,"0")+IFERROR(W230/H230,"0")+IFERROR(W231/H231,"0")+IFERROR(W232/H232,"0")+IFERROR(W233/H233,"0")</f>
        <v>0</v>
      </c>
      <c r="X234" s="381">
        <f>IFERROR(X228/H228,"0")+IFERROR(X229/H229,"0")+IFERROR(X230/H230,"0")+IFERROR(X231/H231,"0")+IFERROR(X232/H232,"0")+IFERROR(X233/H233,"0")</f>
        <v>0</v>
      </c>
      <c r="Y234" s="381">
        <f>IFERROR(IF(Y228="",0,Y228),"0")+IFERROR(IF(Y229="",0,Y229),"0")+IFERROR(IF(Y230="",0,Y230),"0")+IFERROR(IF(Y231="",0,Y231),"0")+IFERROR(IF(Y232="",0,Y232),"0")+IFERROR(IF(Y233="",0,Y233),"0")</f>
        <v>0</v>
      </c>
      <c r="Z234" s="382"/>
      <c r="AA234" s="382"/>
    </row>
    <row r="235" spans="1:67" hidden="1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403"/>
      <c r="O235" s="393" t="s">
        <v>70</v>
      </c>
      <c r="P235" s="394"/>
      <c r="Q235" s="394"/>
      <c r="R235" s="394"/>
      <c r="S235" s="394"/>
      <c r="T235" s="394"/>
      <c r="U235" s="395"/>
      <c r="V235" s="37" t="s">
        <v>66</v>
      </c>
      <c r="W235" s="381">
        <f>IFERROR(SUM(W228:W233),"0")</f>
        <v>0</v>
      </c>
      <c r="X235" s="381">
        <f>IFERROR(SUM(X228:X233),"0")</f>
        <v>0</v>
      </c>
      <c r="Y235" s="37"/>
      <c r="Z235" s="382"/>
      <c r="AA235" s="382"/>
    </row>
    <row r="236" spans="1:67" ht="16.5" hidden="1" customHeight="1" x14ac:dyDescent="0.25">
      <c r="A236" s="385" t="s">
        <v>354</v>
      </c>
      <c r="B236" s="386"/>
      <c r="C236" s="386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74"/>
      <c r="AA236" s="374"/>
    </row>
    <row r="237" spans="1:67" ht="14.25" hidden="1" customHeight="1" x14ac:dyDescent="0.25">
      <c r="A237" s="387" t="s">
        <v>108</v>
      </c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75"/>
      <c r="AA237" s="375"/>
    </row>
    <row r="238" spans="1:67" ht="27" hidden="1" customHeight="1" x14ac:dyDescent="0.25">
      <c r="A238" s="54" t="s">
        <v>355</v>
      </c>
      <c r="B238" s="54" t="s">
        <v>356</v>
      </c>
      <c r="C238" s="31">
        <v>4301011346</v>
      </c>
      <c r="D238" s="392">
        <v>4607091387445</v>
      </c>
      <c r="E238" s="390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9"/>
      <c r="Q238" s="389"/>
      <c r="R238" s="389"/>
      <c r="S238" s="390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hidden="1" customHeight="1" x14ac:dyDescent="0.25">
      <c r="A239" s="54" t="s">
        <v>357</v>
      </c>
      <c r="B239" s="54" t="s">
        <v>358</v>
      </c>
      <c r="C239" s="31">
        <v>4301011308</v>
      </c>
      <c r="D239" s="392">
        <v>4607091386004</v>
      </c>
      <c r="E239" s="390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9"/>
      <c r="Q239" s="389"/>
      <c r="R239" s="389"/>
      <c r="S239" s="390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hidden="1" customHeight="1" x14ac:dyDescent="0.25">
      <c r="A240" s="54" t="s">
        <v>357</v>
      </c>
      <c r="B240" s="54" t="s">
        <v>359</v>
      </c>
      <c r="C240" s="31">
        <v>4301011362</v>
      </c>
      <c r="D240" s="392">
        <v>4607091386004</v>
      </c>
      <c r="E240" s="390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90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360</v>
      </c>
      <c r="B241" s="54" t="s">
        <v>361</v>
      </c>
      <c r="C241" s="31">
        <v>4301011347</v>
      </c>
      <c r="D241" s="392">
        <v>4607091386073</v>
      </c>
      <c r="E241" s="390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9"/>
      <c r="Q241" s="389"/>
      <c r="R241" s="389"/>
      <c r="S241" s="390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4301010928</v>
      </c>
      <c r="D242" s="392">
        <v>4607091387322</v>
      </c>
      <c r="E242" s="390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9"/>
      <c r="Q242" s="389"/>
      <c r="R242" s="389"/>
      <c r="S242" s="390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4301011311</v>
      </c>
      <c r="D243" s="392">
        <v>4607091387377</v>
      </c>
      <c r="E243" s="390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9"/>
      <c r="Q243" s="389"/>
      <c r="R243" s="389"/>
      <c r="S243" s="390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4301010945</v>
      </c>
      <c r="D244" s="392">
        <v>4607091387353</v>
      </c>
      <c r="E244" s="390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2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4301011328</v>
      </c>
      <c r="D245" s="392">
        <v>4607091386011</v>
      </c>
      <c r="E245" s="390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4301011329</v>
      </c>
      <c r="D246" s="392">
        <v>4607091387308</v>
      </c>
      <c r="E246" s="390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4301011049</v>
      </c>
      <c r="D247" s="392">
        <v>4607091387339</v>
      </c>
      <c r="E247" s="390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9"/>
      <c r="Q247" s="389"/>
      <c r="R247" s="389"/>
      <c r="S247" s="390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4301011573</v>
      </c>
      <c r="D248" s="392">
        <v>4680115881938</v>
      </c>
      <c r="E248" s="390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7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9"/>
      <c r="Q248" s="389"/>
      <c r="R248" s="389"/>
      <c r="S248" s="390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4301010944</v>
      </c>
      <c r="D249" s="392">
        <v>4607091387346</v>
      </c>
      <c r="E249" s="390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9"/>
      <c r="Q249" s="389"/>
      <c r="R249" s="389"/>
      <c r="S249" s="390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4301011353</v>
      </c>
      <c r="D250" s="392">
        <v>4607091389807</v>
      </c>
      <c r="E250" s="390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9"/>
      <c r="Q250" s="389"/>
      <c r="R250" s="389"/>
      <c r="S250" s="390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idden="1" x14ac:dyDescent="0.2">
      <c r="A251" s="402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403"/>
      <c r="O251" s="393" t="s">
        <v>70</v>
      </c>
      <c r="P251" s="394"/>
      <c r="Q251" s="394"/>
      <c r="R251" s="394"/>
      <c r="S251" s="394"/>
      <c r="T251" s="394"/>
      <c r="U251" s="395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3"/>
      <c r="O252" s="393" t="s">
        <v>70</v>
      </c>
      <c r="P252" s="394"/>
      <c r="Q252" s="394"/>
      <c r="R252" s="394"/>
      <c r="S252" s="394"/>
      <c r="T252" s="394"/>
      <c r="U252" s="395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hidden="1" customHeight="1" x14ac:dyDescent="0.25">
      <c r="A253" s="387" t="s">
        <v>61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75"/>
      <c r="AA253" s="375"/>
    </row>
    <row r="254" spans="1:67" ht="27" hidden="1" customHeight="1" x14ac:dyDescent="0.25">
      <c r="A254" s="54" t="s">
        <v>380</v>
      </c>
      <c r="B254" s="54" t="s">
        <v>381</v>
      </c>
      <c r="C254" s="31">
        <v>4301030878</v>
      </c>
      <c r="D254" s="392">
        <v>4607091387193</v>
      </c>
      <c r="E254" s="390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382</v>
      </c>
      <c r="B255" s="54" t="s">
        <v>383</v>
      </c>
      <c r="C255" s="31">
        <v>4301031153</v>
      </c>
      <c r="D255" s="392">
        <v>4607091387230</v>
      </c>
      <c r="E255" s="390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9"/>
      <c r="Q255" s="389"/>
      <c r="R255" s="389"/>
      <c r="S255" s="390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4301031152</v>
      </c>
      <c r="D256" s="392">
        <v>4607091387285</v>
      </c>
      <c r="E256" s="390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9"/>
      <c r="Q256" s="389"/>
      <c r="R256" s="389"/>
      <c r="S256" s="390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4301031164</v>
      </c>
      <c r="D257" s="392">
        <v>4680115880481</v>
      </c>
      <c r="E257" s="390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9"/>
      <c r="Q257" s="389"/>
      <c r="R257" s="389"/>
      <c r="S257" s="390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02"/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403"/>
      <c r="O258" s="393" t="s">
        <v>70</v>
      </c>
      <c r="P258" s="394"/>
      <c r="Q258" s="394"/>
      <c r="R258" s="394"/>
      <c r="S258" s="394"/>
      <c r="T258" s="394"/>
      <c r="U258" s="395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hidden="1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3"/>
      <c r="O259" s="393" t="s">
        <v>70</v>
      </c>
      <c r="P259" s="394"/>
      <c r="Q259" s="394"/>
      <c r="R259" s="394"/>
      <c r="S259" s="394"/>
      <c r="T259" s="394"/>
      <c r="U259" s="395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hidden="1" customHeight="1" x14ac:dyDescent="0.25">
      <c r="A260" s="387" t="s">
        <v>72</v>
      </c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75"/>
      <c r="AA260" s="375"/>
    </row>
    <row r="261" spans="1:67" ht="16.5" hidden="1" customHeight="1" x14ac:dyDescent="0.25">
      <c r="A261" s="54" t="s">
        <v>388</v>
      </c>
      <c r="B261" s="54" t="s">
        <v>389</v>
      </c>
      <c r="C261" s="31">
        <v>4301051100</v>
      </c>
      <c r="D261" s="392">
        <v>4607091387766</v>
      </c>
      <c r="E261" s="390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9"/>
      <c r="Q261" s="389"/>
      <c r="R261" s="389"/>
      <c r="S261" s="390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hidden="1" customHeight="1" x14ac:dyDescent="0.25">
      <c r="A262" s="54" t="s">
        <v>390</v>
      </c>
      <c r="B262" s="54" t="s">
        <v>391</v>
      </c>
      <c r="C262" s="31">
        <v>4301051116</v>
      </c>
      <c r="D262" s="392">
        <v>4607091387957</v>
      </c>
      <c r="E262" s="390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9"/>
      <c r="Q262" s="389"/>
      <c r="R262" s="389"/>
      <c r="S262" s="390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4301051115</v>
      </c>
      <c r="D263" s="392">
        <v>4607091387964</v>
      </c>
      <c r="E263" s="390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hidden="1" customHeight="1" x14ac:dyDescent="0.25">
      <c r="A264" s="54" t="s">
        <v>394</v>
      </c>
      <c r="B264" s="54" t="s">
        <v>395</v>
      </c>
      <c r="C264" s="31">
        <v>4301051731</v>
      </c>
      <c r="D264" s="392">
        <v>4680115884618</v>
      </c>
      <c r="E264" s="390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9"/>
      <c r="Q264" s="389"/>
      <c r="R264" s="389"/>
      <c r="S264" s="390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396</v>
      </c>
      <c r="B265" s="54" t="s">
        <v>397</v>
      </c>
      <c r="C265" s="31">
        <v>4301051134</v>
      </c>
      <c r="D265" s="392">
        <v>4607091381672</v>
      </c>
      <c r="E265" s="390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9"/>
      <c r="Q265" s="389"/>
      <c r="R265" s="389"/>
      <c r="S265" s="390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4301051130</v>
      </c>
      <c r="D266" s="392">
        <v>4607091387537</v>
      </c>
      <c r="E266" s="390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4301051132</v>
      </c>
      <c r="D267" s="392">
        <v>4607091387513</v>
      </c>
      <c r="E267" s="390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4301051277</v>
      </c>
      <c r="D268" s="392">
        <v>4680115880511</v>
      </c>
      <c r="E268" s="390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9"/>
      <c r="Q268" s="389"/>
      <c r="R268" s="389"/>
      <c r="S268" s="390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4301051344</v>
      </c>
      <c r="D269" s="392">
        <v>4680115880412</v>
      </c>
      <c r="E269" s="390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9"/>
      <c r="Q269" s="389"/>
      <c r="R269" s="389"/>
      <c r="S269" s="390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idden="1" x14ac:dyDescent="0.2">
      <c r="A270" s="402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403"/>
      <c r="O270" s="393" t="s">
        <v>70</v>
      </c>
      <c r="P270" s="394"/>
      <c r="Q270" s="394"/>
      <c r="R270" s="394"/>
      <c r="S270" s="394"/>
      <c r="T270" s="394"/>
      <c r="U270" s="395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hidden="1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3"/>
      <c r="O271" s="393" t="s">
        <v>70</v>
      </c>
      <c r="P271" s="394"/>
      <c r="Q271" s="394"/>
      <c r="R271" s="394"/>
      <c r="S271" s="394"/>
      <c r="T271" s="394"/>
      <c r="U271" s="395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hidden="1" customHeight="1" x14ac:dyDescent="0.25">
      <c r="A272" s="387" t="s">
        <v>204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75"/>
      <c r="AA272" s="375"/>
    </row>
    <row r="273" spans="1:67" ht="16.5" hidden="1" customHeight="1" x14ac:dyDescent="0.25">
      <c r="A273" s="54" t="s">
        <v>406</v>
      </c>
      <c r="B273" s="54" t="s">
        <v>407</v>
      </c>
      <c r="C273" s="31">
        <v>4301060326</v>
      </c>
      <c r="D273" s="392">
        <v>4607091380880</v>
      </c>
      <c r="E273" s="390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79">
        <v>0</v>
      </c>
      <c r="X273" s="38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6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408</v>
      </c>
      <c r="B274" s="54" t="s">
        <v>409</v>
      </c>
      <c r="C274" s="31">
        <v>4301060308</v>
      </c>
      <c r="D274" s="392">
        <v>4607091384482</v>
      </c>
      <c r="E274" s="390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9"/>
      <c r="Q274" s="389"/>
      <c r="R274" s="389"/>
      <c r="S274" s="390"/>
      <c r="T274" s="34"/>
      <c r="U274" s="34"/>
      <c r="V274" s="35" t="s">
        <v>66</v>
      </c>
      <c r="W274" s="379">
        <v>0</v>
      </c>
      <c r="X274" s="38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410</v>
      </c>
      <c r="B275" s="54" t="s">
        <v>411</v>
      </c>
      <c r="C275" s="31">
        <v>4301060325</v>
      </c>
      <c r="D275" s="392">
        <v>4607091380897</v>
      </c>
      <c r="E275" s="390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9"/>
      <c r="Q275" s="389"/>
      <c r="R275" s="389"/>
      <c r="S275" s="390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02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403"/>
      <c r="O276" s="393" t="s">
        <v>70</v>
      </c>
      <c r="P276" s="394"/>
      <c r="Q276" s="394"/>
      <c r="R276" s="394"/>
      <c r="S276" s="394"/>
      <c r="T276" s="394"/>
      <c r="U276" s="395"/>
      <c r="V276" s="37" t="s">
        <v>71</v>
      </c>
      <c r="W276" s="381">
        <f>IFERROR(W273/H273,"0")+IFERROR(W274/H274,"0")+IFERROR(W275/H275,"0")</f>
        <v>0</v>
      </c>
      <c r="X276" s="381">
        <f>IFERROR(X273/H273,"0")+IFERROR(X274/H274,"0")+IFERROR(X275/H275,"0")</f>
        <v>0</v>
      </c>
      <c r="Y276" s="381">
        <f>IFERROR(IF(Y273="",0,Y273),"0")+IFERROR(IF(Y274="",0,Y274),"0")+IFERROR(IF(Y275="",0,Y275),"0")</f>
        <v>0</v>
      </c>
      <c r="Z276" s="382"/>
      <c r="AA276" s="382"/>
    </row>
    <row r="277" spans="1:67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3"/>
      <c r="O277" s="393" t="s">
        <v>70</v>
      </c>
      <c r="P277" s="394"/>
      <c r="Q277" s="394"/>
      <c r="R277" s="394"/>
      <c r="S277" s="394"/>
      <c r="T277" s="394"/>
      <c r="U277" s="395"/>
      <c r="V277" s="37" t="s">
        <v>66</v>
      </c>
      <c r="W277" s="381">
        <f>IFERROR(SUM(W273:W275),"0")</f>
        <v>0</v>
      </c>
      <c r="X277" s="381">
        <f>IFERROR(SUM(X273:X275),"0")</f>
        <v>0</v>
      </c>
      <c r="Y277" s="37"/>
      <c r="Z277" s="382"/>
      <c r="AA277" s="382"/>
    </row>
    <row r="278" spans="1:67" ht="14.25" hidden="1" customHeight="1" x14ac:dyDescent="0.25">
      <c r="A278" s="387" t="s">
        <v>86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75"/>
      <c r="AA278" s="375"/>
    </row>
    <row r="279" spans="1:67" ht="16.5" hidden="1" customHeight="1" x14ac:dyDescent="0.25">
      <c r="A279" s="54" t="s">
        <v>412</v>
      </c>
      <c r="B279" s="54" t="s">
        <v>413</v>
      </c>
      <c r="C279" s="31">
        <v>4301030232</v>
      </c>
      <c r="D279" s="392">
        <v>4607091388374</v>
      </c>
      <c r="E279" s="390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38" t="s">
        <v>414</v>
      </c>
      <c r="P279" s="389"/>
      <c r="Q279" s="389"/>
      <c r="R279" s="389"/>
      <c r="S279" s="390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415</v>
      </c>
      <c r="B280" s="54" t="s">
        <v>416</v>
      </c>
      <c r="C280" s="31">
        <v>4301030235</v>
      </c>
      <c r="D280" s="392">
        <v>4607091388381</v>
      </c>
      <c r="E280" s="390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6" t="s">
        <v>417</v>
      </c>
      <c r="P280" s="389"/>
      <c r="Q280" s="389"/>
      <c r="R280" s="389"/>
      <c r="S280" s="390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418</v>
      </c>
      <c r="B281" s="54" t="s">
        <v>419</v>
      </c>
      <c r="C281" s="31">
        <v>4301030233</v>
      </c>
      <c r="D281" s="392">
        <v>4607091388404</v>
      </c>
      <c r="E281" s="390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9"/>
      <c r="Q281" s="389"/>
      <c r="R281" s="389"/>
      <c r="S281" s="390"/>
      <c r="T281" s="34"/>
      <c r="U281" s="34"/>
      <c r="V281" s="35" t="s">
        <v>66</v>
      </c>
      <c r="W281" s="379">
        <v>0</v>
      </c>
      <c r="X281" s="38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02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403"/>
      <c r="O282" s="393" t="s">
        <v>70</v>
      </c>
      <c r="P282" s="394"/>
      <c r="Q282" s="394"/>
      <c r="R282" s="394"/>
      <c r="S282" s="394"/>
      <c r="T282" s="394"/>
      <c r="U282" s="395"/>
      <c r="V282" s="37" t="s">
        <v>71</v>
      </c>
      <c r="W282" s="381">
        <f>IFERROR(W279/H279,"0")+IFERROR(W280/H280,"0")+IFERROR(W281/H281,"0")</f>
        <v>0</v>
      </c>
      <c r="X282" s="381">
        <f>IFERROR(X279/H279,"0")+IFERROR(X280/H280,"0")+IFERROR(X281/H281,"0")</f>
        <v>0</v>
      </c>
      <c r="Y282" s="381">
        <f>IFERROR(IF(Y279="",0,Y279),"0")+IFERROR(IF(Y280="",0,Y280),"0")+IFERROR(IF(Y281="",0,Y281),"0")</f>
        <v>0</v>
      </c>
      <c r="Z282" s="382"/>
      <c r="AA282" s="382"/>
    </row>
    <row r="283" spans="1:67" hidden="1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3"/>
      <c r="O283" s="393" t="s">
        <v>70</v>
      </c>
      <c r="P283" s="394"/>
      <c r="Q283" s="394"/>
      <c r="R283" s="394"/>
      <c r="S283" s="394"/>
      <c r="T283" s="394"/>
      <c r="U283" s="395"/>
      <c r="V283" s="37" t="s">
        <v>66</v>
      </c>
      <c r="W283" s="381">
        <f>IFERROR(SUM(W279:W281),"0")</f>
        <v>0</v>
      </c>
      <c r="X283" s="381">
        <f>IFERROR(SUM(X279:X281),"0")</f>
        <v>0</v>
      </c>
      <c r="Y283" s="37"/>
      <c r="Z283" s="382"/>
      <c r="AA283" s="382"/>
    </row>
    <row r="284" spans="1:67" ht="14.25" hidden="1" customHeight="1" x14ac:dyDescent="0.25">
      <c r="A284" s="387" t="s">
        <v>420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75"/>
      <c r="AA284" s="375"/>
    </row>
    <row r="285" spans="1:67" ht="16.5" hidden="1" customHeight="1" x14ac:dyDescent="0.25">
      <c r="A285" s="54" t="s">
        <v>421</v>
      </c>
      <c r="B285" s="54" t="s">
        <v>422</v>
      </c>
      <c r="C285" s="31">
        <v>4301180007</v>
      </c>
      <c r="D285" s="392">
        <v>4680115881808</v>
      </c>
      <c r="E285" s="390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9"/>
      <c r="Q285" s="389"/>
      <c r="R285" s="389"/>
      <c r="S285" s="390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425</v>
      </c>
      <c r="B286" s="54" t="s">
        <v>426</v>
      </c>
      <c r="C286" s="31">
        <v>4301180006</v>
      </c>
      <c r="D286" s="392">
        <v>4680115881822</v>
      </c>
      <c r="E286" s="390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9"/>
      <c r="Q286" s="389"/>
      <c r="R286" s="389"/>
      <c r="S286" s="390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4301180001</v>
      </c>
      <c r="D287" s="392">
        <v>4680115880016</v>
      </c>
      <c r="E287" s="390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02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403"/>
      <c r="O288" s="393" t="s">
        <v>70</v>
      </c>
      <c r="P288" s="394"/>
      <c r="Q288" s="394"/>
      <c r="R288" s="394"/>
      <c r="S288" s="394"/>
      <c r="T288" s="394"/>
      <c r="U288" s="395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3"/>
      <c r="O289" s="393" t="s">
        <v>70</v>
      </c>
      <c r="P289" s="394"/>
      <c r="Q289" s="394"/>
      <c r="R289" s="394"/>
      <c r="S289" s="394"/>
      <c r="T289" s="394"/>
      <c r="U289" s="395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hidden="1" customHeight="1" x14ac:dyDescent="0.25">
      <c r="A290" s="385" t="s">
        <v>429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74"/>
      <c r="AA290" s="374"/>
    </row>
    <row r="291" spans="1:67" ht="14.25" hidden="1" customHeight="1" x14ac:dyDescent="0.25">
      <c r="A291" s="387" t="s">
        <v>108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75"/>
      <c r="AA291" s="375"/>
    </row>
    <row r="292" spans="1:67" ht="27" hidden="1" customHeight="1" x14ac:dyDescent="0.25">
      <c r="A292" s="54" t="s">
        <v>430</v>
      </c>
      <c r="B292" s="54" t="s">
        <v>431</v>
      </c>
      <c r="C292" s="31">
        <v>4301011315</v>
      </c>
      <c r="D292" s="392">
        <v>4607091387421</v>
      </c>
      <c r="E292" s="390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hidden="1" customHeight="1" x14ac:dyDescent="0.25">
      <c r="A293" s="54" t="s">
        <v>430</v>
      </c>
      <c r="B293" s="54" t="s">
        <v>432</v>
      </c>
      <c r="C293" s="31">
        <v>4301011121</v>
      </c>
      <c r="D293" s="392">
        <v>4607091387421</v>
      </c>
      <c r="E293" s="390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hidden="1" customHeight="1" x14ac:dyDescent="0.25">
      <c r="A294" s="54" t="s">
        <v>433</v>
      </c>
      <c r="B294" s="54" t="s">
        <v>434</v>
      </c>
      <c r="C294" s="31">
        <v>4301011322</v>
      </c>
      <c r="D294" s="392">
        <v>4607091387452</v>
      </c>
      <c r="E294" s="390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9"/>
      <c r="Q294" s="389"/>
      <c r="R294" s="389"/>
      <c r="S294" s="390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433</v>
      </c>
      <c r="B295" s="54" t="s">
        <v>435</v>
      </c>
      <c r="C295" s="31">
        <v>4301011619</v>
      </c>
      <c r="D295" s="392">
        <v>4607091387452</v>
      </c>
      <c r="E295" s="390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436</v>
      </c>
      <c r="B296" s="54" t="s">
        <v>437</v>
      </c>
      <c r="C296" s="31">
        <v>4301011313</v>
      </c>
      <c r="D296" s="392">
        <v>4607091385984</v>
      </c>
      <c r="E296" s="390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9"/>
      <c r="Q296" s="389"/>
      <c r="R296" s="389"/>
      <c r="S296" s="390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4301011316</v>
      </c>
      <c r="D297" s="392">
        <v>4607091387438</v>
      </c>
      <c r="E297" s="390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4301011318</v>
      </c>
      <c r="D298" s="392">
        <v>4607091387469</v>
      </c>
      <c r="E298" s="390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9"/>
      <c r="Q298" s="389"/>
      <c r="R298" s="389"/>
      <c r="S298" s="390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idden="1" x14ac:dyDescent="0.2">
      <c r="A299" s="402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403"/>
      <c r="O299" s="393" t="s">
        <v>70</v>
      </c>
      <c r="P299" s="394"/>
      <c r="Q299" s="394"/>
      <c r="R299" s="394"/>
      <c r="S299" s="394"/>
      <c r="T299" s="394"/>
      <c r="U299" s="395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hidden="1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3"/>
      <c r="O300" s="393" t="s">
        <v>70</v>
      </c>
      <c r="P300" s="394"/>
      <c r="Q300" s="394"/>
      <c r="R300" s="394"/>
      <c r="S300" s="394"/>
      <c r="T300" s="394"/>
      <c r="U300" s="395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hidden="1" customHeight="1" x14ac:dyDescent="0.25">
      <c r="A301" s="387" t="s">
        <v>61</v>
      </c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75"/>
      <c r="AA301" s="375"/>
    </row>
    <row r="302" spans="1:67" ht="27" hidden="1" customHeight="1" x14ac:dyDescent="0.25">
      <c r="A302" s="54" t="s">
        <v>442</v>
      </c>
      <c r="B302" s="54" t="s">
        <v>443</v>
      </c>
      <c r="C302" s="31">
        <v>4301031154</v>
      </c>
      <c r="D302" s="392">
        <v>4607091387292</v>
      </c>
      <c r="E302" s="390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444</v>
      </c>
      <c r="B303" s="54" t="s">
        <v>445</v>
      </c>
      <c r="C303" s="31">
        <v>4301031155</v>
      </c>
      <c r="D303" s="392">
        <v>4607091387315</v>
      </c>
      <c r="E303" s="390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9"/>
      <c r="Q303" s="389"/>
      <c r="R303" s="389"/>
      <c r="S303" s="390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2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403"/>
      <c r="O304" s="393" t="s">
        <v>70</v>
      </c>
      <c r="P304" s="394"/>
      <c r="Q304" s="394"/>
      <c r="R304" s="394"/>
      <c r="S304" s="394"/>
      <c r="T304" s="394"/>
      <c r="U304" s="395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3"/>
      <c r="O305" s="393" t="s">
        <v>70</v>
      </c>
      <c r="P305" s="394"/>
      <c r="Q305" s="394"/>
      <c r="R305" s="394"/>
      <c r="S305" s="394"/>
      <c r="T305" s="394"/>
      <c r="U305" s="395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hidden="1" customHeight="1" x14ac:dyDescent="0.25">
      <c r="A306" s="385" t="s">
        <v>446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74"/>
      <c r="AA306" s="374"/>
    </row>
    <row r="307" spans="1:67" ht="14.25" hidden="1" customHeight="1" x14ac:dyDescent="0.25">
      <c r="A307" s="387" t="s">
        <v>61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75"/>
      <c r="AA307" s="375"/>
    </row>
    <row r="308" spans="1:67" ht="27" hidden="1" customHeight="1" x14ac:dyDescent="0.25">
      <c r="A308" s="54" t="s">
        <v>447</v>
      </c>
      <c r="B308" s="54" t="s">
        <v>448</v>
      </c>
      <c r="C308" s="31">
        <v>4301031066</v>
      </c>
      <c r="D308" s="392">
        <v>4607091383836</v>
      </c>
      <c r="E308" s="390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9"/>
      <c r="Q308" s="389"/>
      <c r="R308" s="389"/>
      <c r="S308" s="390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2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403"/>
      <c r="O309" s="393" t="s">
        <v>70</v>
      </c>
      <c r="P309" s="394"/>
      <c r="Q309" s="394"/>
      <c r="R309" s="394"/>
      <c r="S309" s="394"/>
      <c r="T309" s="394"/>
      <c r="U309" s="395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hidden="1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3"/>
      <c r="O310" s="393" t="s">
        <v>70</v>
      </c>
      <c r="P310" s="394"/>
      <c r="Q310" s="394"/>
      <c r="R310" s="394"/>
      <c r="S310" s="394"/>
      <c r="T310" s="394"/>
      <c r="U310" s="395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hidden="1" customHeight="1" x14ac:dyDescent="0.25">
      <c r="A311" s="387" t="s">
        <v>72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75"/>
      <c r="AA311" s="375"/>
    </row>
    <row r="312" spans="1:67" ht="27" hidden="1" customHeight="1" x14ac:dyDescent="0.25">
      <c r="A312" s="54" t="s">
        <v>449</v>
      </c>
      <c r="B312" s="54" t="s">
        <v>450</v>
      </c>
      <c r="C312" s="31">
        <v>4301051142</v>
      </c>
      <c r="D312" s="392">
        <v>4607091387919</v>
      </c>
      <c r="E312" s="390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451</v>
      </c>
      <c r="B313" s="54" t="s">
        <v>452</v>
      </c>
      <c r="C313" s="31">
        <v>4301051461</v>
      </c>
      <c r="D313" s="392">
        <v>4680115883604</v>
      </c>
      <c r="E313" s="390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9"/>
      <c r="Q313" s="389"/>
      <c r="R313" s="389"/>
      <c r="S313" s="390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4301051485</v>
      </c>
      <c r="D314" s="392">
        <v>4680115883567</v>
      </c>
      <c r="E314" s="390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9"/>
      <c r="Q314" s="389"/>
      <c r="R314" s="389"/>
      <c r="S314" s="390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2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403"/>
      <c r="O315" s="393" t="s">
        <v>70</v>
      </c>
      <c r="P315" s="394"/>
      <c r="Q315" s="394"/>
      <c r="R315" s="394"/>
      <c r="S315" s="394"/>
      <c r="T315" s="394"/>
      <c r="U315" s="395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hidden="1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3"/>
      <c r="O316" s="393" t="s">
        <v>70</v>
      </c>
      <c r="P316" s="394"/>
      <c r="Q316" s="394"/>
      <c r="R316" s="394"/>
      <c r="S316" s="394"/>
      <c r="T316" s="394"/>
      <c r="U316" s="395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hidden="1" customHeight="1" x14ac:dyDescent="0.25">
      <c r="A317" s="387" t="s">
        <v>204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75"/>
      <c r="AA317" s="375"/>
    </row>
    <row r="318" spans="1:67" ht="27" hidden="1" customHeight="1" x14ac:dyDescent="0.25">
      <c r="A318" s="54" t="s">
        <v>455</v>
      </c>
      <c r="B318" s="54" t="s">
        <v>456</v>
      </c>
      <c r="C318" s="31">
        <v>4301060324</v>
      </c>
      <c r="D318" s="392">
        <v>4607091388831</v>
      </c>
      <c r="E318" s="390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9"/>
      <c r="Q318" s="389"/>
      <c r="R318" s="389"/>
      <c r="S318" s="390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2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403"/>
      <c r="O319" s="393" t="s">
        <v>70</v>
      </c>
      <c r="P319" s="394"/>
      <c r="Q319" s="394"/>
      <c r="R319" s="394"/>
      <c r="S319" s="394"/>
      <c r="T319" s="394"/>
      <c r="U319" s="395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3"/>
      <c r="O320" s="393" t="s">
        <v>70</v>
      </c>
      <c r="P320" s="394"/>
      <c r="Q320" s="394"/>
      <c r="R320" s="394"/>
      <c r="S320" s="394"/>
      <c r="T320" s="394"/>
      <c r="U320" s="395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hidden="1" customHeight="1" x14ac:dyDescent="0.25">
      <c r="A321" s="387" t="s">
        <v>86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75"/>
      <c r="AA321" s="375"/>
    </row>
    <row r="322" spans="1:67" ht="27" hidden="1" customHeight="1" x14ac:dyDescent="0.25">
      <c r="A322" s="54" t="s">
        <v>457</v>
      </c>
      <c r="B322" s="54" t="s">
        <v>458</v>
      </c>
      <c r="C322" s="31">
        <v>4301032015</v>
      </c>
      <c r="D322" s="392">
        <v>4607091383102</v>
      </c>
      <c r="E322" s="390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9"/>
      <c r="Q322" s="389"/>
      <c r="R322" s="389"/>
      <c r="S322" s="390"/>
      <c r="T322" s="34"/>
      <c r="U322" s="34"/>
      <c r="V322" s="35" t="s">
        <v>66</v>
      </c>
      <c r="W322" s="379">
        <v>0</v>
      </c>
      <c r="X322" s="380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49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02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403"/>
      <c r="O323" s="393" t="s">
        <v>70</v>
      </c>
      <c r="P323" s="394"/>
      <c r="Q323" s="394"/>
      <c r="R323" s="394"/>
      <c r="S323" s="394"/>
      <c r="T323" s="394"/>
      <c r="U323" s="395"/>
      <c r="V323" s="37" t="s">
        <v>71</v>
      </c>
      <c r="W323" s="381">
        <f>IFERROR(W322/H322,"0")</f>
        <v>0</v>
      </c>
      <c r="X323" s="381">
        <f>IFERROR(X322/H322,"0")</f>
        <v>0</v>
      </c>
      <c r="Y323" s="381">
        <f>IFERROR(IF(Y322="",0,Y322),"0")</f>
        <v>0</v>
      </c>
      <c r="Z323" s="382"/>
      <c r="AA323" s="382"/>
    </row>
    <row r="324" spans="1:67" hidden="1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3"/>
      <c r="O324" s="393" t="s">
        <v>70</v>
      </c>
      <c r="P324" s="394"/>
      <c r="Q324" s="394"/>
      <c r="R324" s="394"/>
      <c r="S324" s="394"/>
      <c r="T324" s="394"/>
      <c r="U324" s="395"/>
      <c r="V324" s="37" t="s">
        <v>66</v>
      </c>
      <c r="W324" s="381">
        <f>IFERROR(SUM(W322:W322),"0")</f>
        <v>0</v>
      </c>
      <c r="X324" s="381">
        <f>IFERROR(SUM(X322:X322),"0")</f>
        <v>0</v>
      </c>
      <c r="Y324" s="37"/>
      <c r="Z324" s="382"/>
      <c r="AA324" s="382"/>
    </row>
    <row r="325" spans="1:67" ht="27.75" hidden="1" customHeight="1" x14ac:dyDescent="0.2">
      <c r="A325" s="545" t="s">
        <v>459</v>
      </c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46"/>
      <c r="P325" s="546"/>
      <c r="Q325" s="546"/>
      <c r="R325" s="546"/>
      <c r="S325" s="546"/>
      <c r="T325" s="546"/>
      <c r="U325" s="546"/>
      <c r="V325" s="546"/>
      <c r="W325" s="546"/>
      <c r="X325" s="546"/>
      <c r="Y325" s="546"/>
      <c r="Z325" s="48"/>
      <c r="AA325" s="48"/>
    </row>
    <row r="326" spans="1:67" ht="16.5" hidden="1" customHeight="1" x14ac:dyDescent="0.25">
      <c r="A326" s="385" t="s">
        <v>460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74"/>
      <c r="AA326" s="374"/>
    </row>
    <row r="327" spans="1:67" ht="14.25" hidden="1" customHeight="1" x14ac:dyDescent="0.25">
      <c r="A327" s="387" t="s">
        <v>108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75"/>
      <c r="AA327" s="375"/>
    </row>
    <row r="328" spans="1:67" ht="27" hidden="1" customHeight="1" x14ac:dyDescent="0.25">
      <c r="A328" s="54" t="s">
        <v>461</v>
      </c>
      <c r="B328" s="54" t="s">
        <v>462</v>
      </c>
      <c r="C328" s="31">
        <v>4301011940</v>
      </c>
      <c r="D328" s="392">
        <v>4680115884076</v>
      </c>
      <c r="E328" s="390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20" t="s">
        <v>463</v>
      </c>
      <c r="P328" s="389"/>
      <c r="Q328" s="389"/>
      <c r="R328" s="389"/>
      <c r="S328" s="390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hidden="1" customHeight="1" x14ac:dyDescent="0.25">
      <c r="A329" s="54" t="s">
        <v>461</v>
      </c>
      <c r="B329" s="54" t="s">
        <v>464</v>
      </c>
      <c r="C329" s="31">
        <v>4301011865</v>
      </c>
      <c r="D329" s="392">
        <v>4680115884076</v>
      </c>
      <c r="E329" s="390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9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92">
        <v>4607091384130</v>
      </c>
      <c r="E330" s="390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9"/>
      <c r="Q330" s="389"/>
      <c r="R330" s="389"/>
      <c r="S330" s="390"/>
      <c r="T330" s="34"/>
      <c r="U330" s="34"/>
      <c r="V330" s="35" t="s">
        <v>66</v>
      </c>
      <c r="W330" s="379">
        <v>400</v>
      </c>
      <c r="X330" s="380">
        <f t="shared" si="71"/>
        <v>405</v>
      </c>
      <c r="Y330" s="36">
        <f>IFERROR(IF(X330=0,"",ROUNDUP(X330/H330,0)*0.02175),"")</f>
        <v>0.58724999999999994</v>
      </c>
      <c r="Z330" s="56"/>
      <c r="AA330" s="57"/>
      <c r="AE330" s="64"/>
      <c r="BB330" s="252" t="s">
        <v>1</v>
      </c>
      <c r="BL330" s="64">
        <f t="shared" si="72"/>
        <v>412.8</v>
      </c>
      <c r="BM330" s="64">
        <f t="shared" si="73"/>
        <v>417.96000000000004</v>
      </c>
      <c r="BN330" s="64">
        <f t="shared" si="74"/>
        <v>0.55555555555555558</v>
      </c>
      <c r="BO330" s="64">
        <f t="shared" si="75"/>
        <v>0.5625</v>
      </c>
    </row>
    <row r="331" spans="1:67" ht="27" hidden="1" customHeight="1" x14ac:dyDescent="0.25">
      <c r="A331" s="54" t="s">
        <v>465</v>
      </c>
      <c r="B331" s="54" t="s">
        <v>467</v>
      </c>
      <c r="C331" s="31">
        <v>4301011240</v>
      </c>
      <c r="D331" s="392">
        <v>4607091384130</v>
      </c>
      <c r="E331" s="390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90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468</v>
      </c>
      <c r="B332" s="54" t="s">
        <v>469</v>
      </c>
      <c r="C332" s="31">
        <v>4301011947</v>
      </c>
      <c r="D332" s="392">
        <v>4680115884854</v>
      </c>
      <c r="E332" s="390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4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92">
        <v>4680115884854</v>
      </c>
      <c r="E333" s="390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50" t="s">
        <v>471</v>
      </c>
      <c r="P333" s="389"/>
      <c r="Q333" s="389"/>
      <c r="R333" s="389"/>
      <c r="S333" s="390"/>
      <c r="T333" s="34"/>
      <c r="U333" s="34"/>
      <c r="V333" s="35" t="s">
        <v>66</v>
      </c>
      <c r="W333" s="379">
        <v>300</v>
      </c>
      <c r="X333" s="380">
        <f t="shared" si="71"/>
        <v>300</v>
      </c>
      <c r="Y333" s="36">
        <f>IFERROR(IF(X333=0,"",ROUNDUP(X333/H333,0)*0.02175),"")</f>
        <v>0.43499999999999994</v>
      </c>
      <c r="Z333" s="56"/>
      <c r="AA333" s="57"/>
      <c r="AE333" s="64"/>
      <c r="BB333" s="255" t="s">
        <v>1</v>
      </c>
      <c r="BL333" s="64">
        <f t="shared" si="72"/>
        <v>309.60000000000002</v>
      </c>
      <c r="BM333" s="64">
        <f t="shared" si="73"/>
        <v>309.60000000000002</v>
      </c>
      <c r="BN333" s="64">
        <f t="shared" si="74"/>
        <v>0.41666666666666663</v>
      </c>
      <c r="BO333" s="64">
        <f t="shared" si="75"/>
        <v>0.41666666666666663</v>
      </c>
    </row>
    <row r="334" spans="1:67" ht="27" hidden="1" customHeight="1" x14ac:dyDescent="0.25">
      <c r="A334" s="54" t="s">
        <v>472</v>
      </c>
      <c r="B334" s="54" t="s">
        <v>473</v>
      </c>
      <c r="C334" s="31">
        <v>4301011327</v>
      </c>
      <c r="D334" s="392">
        <v>4607091384154</v>
      </c>
      <c r="E334" s="390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9"/>
      <c r="Q334" s="389"/>
      <c r="R334" s="389"/>
      <c r="S334" s="390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4301011952</v>
      </c>
      <c r="D335" s="392">
        <v>4680115884922</v>
      </c>
      <c r="E335" s="390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476</v>
      </c>
      <c r="P335" s="389"/>
      <c r="Q335" s="389"/>
      <c r="R335" s="389"/>
      <c r="S335" s="390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477</v>
      </c>
      <c r="B336" s="54" t="s">
        <v>478</v>
      </c>
      <c r="C336" s="31">
        <v>4301011433</v>
      </c>
      <c r="D336" s="392">
        <v>4680115882638</v>
      </c>
      <c r="E336" s="390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2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403"/>
      <c r="O337" s="393" t="s">
        <v>70</v>
      </c>
      <c r="P337" s="394"/>
      <c r="Q337" s="394"/>
      <c r="R337" s="394"/>
      <c r="S337" s="394"/>
      <c r="T337" s="394"/>
      <c r="U337" s="395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46.666666666666671</v>
      </c>
      <c r="X337" s="381">
        <f>IFERROR(X328/H328,"0")+IFERROR(X329/H329,"0")+IFERROR(X330/H330,"0")+IFERROR(X331/H331,"0")+IFERROR(X332/H332,"0")+IFERROR(X333/H333,"0")+IFERROR(X334/H334,"0")+IFERROR(X335/H335,"0")+IFERROR(X336/H336,"0")</f>
        <v>47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1.0222499999999999</v>
      </c>
      <c r="Z337" s="382"/>
      <c r="AA337" s="382"/>
    </row>
    <row r="338" spans="1:67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403"/>
      <c r="O338" s="393" t="s">
        <v>70</v>
      </c>
      <c r="P338" s="394"/>
      <c r="Q338" s="394"/>
      <c r="R338" s="394"/>
      <c r="S338" s="394"/>
      <c r="T338" s="394"/>
      <c r="U338" s="395"/>
      <c r="V338" s="37" t="s">
        <v>66</v>
      </c>
      <c r="W338" s="381">
        <f>IFERROR(SUM(W328:W336),"0")</f>
        <v>700</v>
      </c>
      <c r="X338" s="381">
        <f>IFERROR(SUM(X328:X336),"0")</f>
        <v>705</v>
      </c>
      <c r="Y338" s="37"/>
      <c r="Z338" s="382"/>
      <c r="AA338" s="382"/>
    </row>
    <row r="339" spans="1:67" ht="14.25" hidden="1" customHeight="1" x14ac:dyDescent="0.25">
      <c r="A339" s="387" t="s">
        <v>100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92">
        <v>4607091383980</v>
      </c>
      <c r="E340" s="390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9"/>
      <c r="Q340" s="389"/>
      <c r="R340" s="389"/>
      <c r="S340" s="390"/>
      <c r="T340" s="34"/>
      <c r="U340" s="34"/>
      <c r="V340" s="35" t="s">
        <v>66</v>
      </c>
      <c r="W340" s="379">
        <v>300</v>
      </c>
      <c r="X340" s="380">
        <f>IFERROR(IF(W340="",0,CEILING((W340/$H340),1)*$H340),"")</f>
        <v>300</v>
      </c>
      <c r="Y340" s="36">
        <f>IFERROR(IF(X340=0,"",ROUNDUP(X340/H340,0)*0.02175),"")</f>
        <v>0.43499999999999994</v>
      </c>
      <c r="Z340" s="56"/>
      <c r="AA340" s="57"/>
      <c r="AE340" s="64"/>
      <c r="BB340" s="259" t="s">
        <v>1</v>
      </c>
      <c r="BL340" s="64">
        <f>IFERROR(W340*I340/H340,"0")</f>
        <v>309.60000000000002</v>
      </c>
      <c r="BM340" s="64">
        <f>IFERROR(X340*I340/H340,"0")</f>
        <v>309.60000000000002</v>
      </c>
      <c r="BN340" s="64">
        <f>IFERROR(1/J340*(W340/H340),"0")</f>
        <v>0.41666666666666663</v>
      </c>
      <c r="BO340" s="64">
        <f>IFERROR(1/J340*(X340/H340),"0")</f>
        <v>0.41666666666666663</v>
      </c>
    </row>
    <row r="341" spans="1:67" ht="16.5" hidden="1" customHeight="1" x14ac:dyDescent="0.25">
      <c r="A341" s="54" t="s">
        <v>481</v>
      </c>
      <c r="B341" s="54" t="s">
        <v>482</v>
      </c>
      <c r="C341" s="31">
        <v>4301020270</v>
      </c>
      <c r="D341" s="392">
        <v>4680115883314</v>
      </c>
      <c r="E341" s="390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483</v>
      </c>
      <c r="B342" s="54" t="s">
        <v>484</v>
      </c>
      <c r="C342" s="31">
        <v>4301020179</v>
      </c>
      <c r="D342" s="392">
        <v>4607091384178</v>
      </c>
      <c r="E342" s="390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4301020254</v>
      </c>
      <c r="D343" s="392">
        <v>4680115881914</v>
      </c>
      <c r="E343" s="390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54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9"/>
      <c r="Q343" s="389"/>
      <c r="R343" s="389"/>
      <c r="S343" s="390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2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3"/>
      <c r="O344" s="393" t="s">
        <v>70</v>
      </c>
      <c r="P344" s="394"/>
      <c r="Q344" s="394"/>
      <c r="R344" s="394"/>
      <c r="S344" s="394"/>
      <c r="T344" s="394"/>
      <c r="U344" s="395"/>
      <c r="V344" s="37" t="s">
        <v>71</v>
      </c>
      <c r="W344" s="381">
        <f>IFERROR(W340/H340,"0")+IFERROR(W341/H341,"0")+IFERROR(W342/H342,"0")+IFERROR(W343/H343,"0")</f>
        <v>20</v>
      </c>
      <c r="X344" s="381">
        <f>IFERROR(X340/H340,"0")+IFERROR(X341/H341,"0")+IFERROR(X342/H342,"0")+IFERROR(X343/H343,"0")</f>
        <v>20</v>
      </c>
      <c r="Y344" s="381">
        <f>IFERROR(IF(Y340="",0,Y340),"0")+IFERROR(IF(Y341="",0,Y341),"0")+IFERROR(IF(Y342="",0,Y342),"0")+IFERROR(IF(Y343="",0,Y343),"0")</f>
        <v>0.43499999999999994</v>
      </c>
      <c r="Z344" s="382"/>
      <c r="AA344" s="382"/>
    </row>
    <row r="345" spans="1:67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3"/>
      <c r="O345" s="393" t="s">
        <v>70</v>
      </c>
      <c r="P345" s="394"/>
      <c r="Q345" s="394"/>
      <c r="R345" s="394"/>
      <c r="S345" s="394"/>
      <c r="T345" s="394"/>
      <c r="U345" s="395"/>
      <c r="V345" s="37" t="s">
        <v>66</v>
      </c>
      <c r="W345" s="381">
        <f>IFERROR(SUM(W340:W343),"0")</f>
        <v>300</v>
      </c>
      <c r="X345" s="381">
        <f>IFERROR(SUM(X340:X343),"0")</f>
        <v>300</v>
      </c>
      <c r="Y345" s="37"/>
      <c r="Z345" s="382"/>
      <c r="AA345" s="382"/>
    </row>
    <row r="346" spans="1:67" ht="14.25" hidden="1" customHeight="1" x14ac:dyDescent="0.25">
      <c r="A346" s="387" t="s">
        <v>72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75"/>
      <c r="AA346" s="375"/>
    </row>
    <row r="347" spans="1:67" ht="27" hidden="1" customHeight="1" x14ac:dyDescent="0.25">
      <c r="A347" s="54" t="s">
        <v>487</v>
      </c>
      <c r="B347" s="54" t="s">
        <v>488</v>
      </c>
      <c r="C347" s="31">
        <v>4301051560</v>
      </c>
      <c r="D347" s="392">
        <v>4607091383928</v>
      </c>
      <c r="E347" s="390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3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487</v>
      </c>
      <c r="B348" s="54" t="s">
        <v>489</v>
      </c>
      <c r="C348" s="31">
        <v>4301051639</v>
      </c>
      <c r="D348" s="392">
        <v>4607091383928</v>
      </c>
      <c r="E348" s="390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9" t="s">
        <v>490</v>
      </c>
      <c r="P348" s="389"/>
      <c r="Q348" s="389"/>
      <c r="R348" s="389"/>
      <c r="S348" s="390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491</v>
      </c>
      <c r="B349" s="54" t="s">
        <v>492</v>
      </c>
      <c r="C349" s="31">
        <v>4301051298</v>
      </c>
      <c r="D349" s="392">
        <v>4607091384260</v>
      </c>
      <c r="E349" s="390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4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90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3"/>
      <c r="O350" s="393" t="s">
        <v>70</v>
      </c>
      <c r="P350" s="394"/>
      <c r="Q350" s="394"/>
      <c r="R350" s="394"/>
      <c r="S350" s="394"/>
      <c r="T350" s="394"/>
      <c r="U350" s="395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3"/>
      <c r="O351" s="393" t="s">
        <v>70</v>
      </c>
      <c r="P351" s="394"/>
      <c r="Q351" s="394"/>
      <c r="R351" s="394"/>
      <c r="S351" s="394"/>
      <c r="T351" s="394"/>
      <c r="U351" s="395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hidden="1" customHeight="1" x14ac:dyDescent="0.25">
      <c r="A352" s="387" t="s">
        <v>204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75"/>
      <c r="AA352" s="375"/>
    </row>
    <row r="353" spans="1:67" ht="16.5" hidden="1" customHeight="1" x14ac:dyDescent="0.25">
      <c r="A353" s="54" t="s">
        <v>493</v>
      </c>
      <c r="B353" s="54" t="s">
        <v>494</v>
      </c>
      <c r="C353" s="31">
        <v>4301060314</v>
      </c>
      <c r="D353" s="392">
        <v>4607091384673</v>
      </c>
      <c r="E353" s="390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90"/>
      <c r="T353" s="34"/>
      <c r="U353" s="34"/>
      <c r="V353" s="35" t="s">
        <v>66</v>
      </c>
      <c r="W353" s="379">
        <v>0</v>
      </c>
      <c r="X353" s="38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6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3"/>
      <c r="O354" s="393" t="s">
        <v>70</v>
      </c>
      <c r="P354" s="394"/>
      <c r="Q354" s="394"/>
      <c r="R354" s="394"/>
      <c r="S354" s="394"/>
      <c r="T354" s="394"/>
      <c r="U354" s="395"/>
      <c r="V354" s="37" t="s">
        <v>71</v>
      </c>
      <c r="W354" s="381">
        <f>IFERROR(W353/H353,"0")</f>
        <v>0</v>
      </c>
      <c r="X354" s="381">
        <f>IFERROR(X353/H353,"0")</f>
        <v>0</v>
      </c>
      <c r="Y354" s="381">
        <f>IFERROR(IF(Y353="",0,Y353),"0")</f>
        <v>0</v>
      </c>
      <c r="Z354" s="382"/>
      <c r="AA354" s="382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3"/>
      <c r="O355" s="393" t="s">
        <v>70</v>
      </c>
      <c r="P355" s="394"/>
      <c r="Q355" s="394"/>
      <c r="R355" s="394"/>
      <c r="S355" s="394"/>
      <c r="T355" s="394"/>
      <c r="U355" s="395"/>
      <c r="V355" s="37" t="s">
        <v>66</v>
      </c>
      <c r="W355" s="381">
        <f>IFERROR(SUM(W353:W353),"0")</f>
        <v>0</v>
      </c>
      <c r="X355" s="381">
        <f>IFERROR(SUM(X353:X353),"0")</f>
        <v>0</v>
      </c>
      <c r="Y355" s="37"/>
      <c r="Z355" s="382"/>
      <c r="AA355" s="382"/>
    </row>
    <row r="356" spans="1:67" ht="16.5" hidden="1" customHeight="1" x14ac:dyDescent="0.25">
      <c r="A356" s="385" t="s">
        <v>495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74"/>
      <c r="AA356" s="374"/>
    </row>
    <row r="357" spans="1:67" ht="14.25" hidden="1" customHeight="1" x14ac:dyDescent="0.25">
      <c r="A357" s="387" t="s">
        <v>108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75"/>
      <c r="AA357" s="375"/>
    </row>
    <row r="358" spans="1:67" ht="37.5" hidden="1" customHeight="1" x14ac:dyDescent="0.25">
      <c r="A358" s="54" t="s">
        <v>496</v>
      </c>
      <c r="B358" s="54" t="s">
        <v>497</v>
      </c>
      <c r="C358" s="31">
        <v>4301011324</v>
      </c>
      <c r="D358" s="392">
        <v>4607091384185</v>
      </c>
      <c r="E358" s="390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498</v>
      </c>
      <c r="B359" s="54" t="s">
        <v>499</v>
      </c>
      <c r="C359" s="31">
        <v>4301011312</v>
      </c>
      <c r="D359" s="392">
        <v>4607091384192</v>
      </c>
      <c r="E359" s="390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90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500</v>
      </c>
      <c r="B360" s="54" t="s">
        <v>501</v>
      </c>
      <c r="C360" s="31">
        <v>4301011483</v>
      </c>
      <c r="D360" s="392">
        <v>4680115881907</v>
      </c>
      <c r="E360" s="390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90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4301011655</v>
      </c>
      <c r="D361" s="392">
        <v>4680115883925</v>
      </c>
      <c r="E361" s="390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90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504</v>
      </c>
      <c r="B362" s="54" t="s">
        <v>505</v>
      </c>
      <c r="C362" s="31">
        <v>4301011303</v>
      </c>
      <c r="D362" s="392">
        <v>4607091384680</v>
      </c>
      <c r="E362" s="390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90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3"/>
      <c r="O363" s="393" t="s">
        <v>70</v>
      </c>
      <c r="P363" s="394"/>
      <c r="Q363" s="394"/>
      <c r="R363" s="394"/>
      <c r="S363" s="394"/>
      <c r="T363" s="394"/>
      <c r="U363" s="395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3"/>
      <c r="O364" s="393" t="s">
        <v>70</v>
      </c>
      <c r="P364" s="394"/>
      <c r="Q364" s="394"/>
      <c r="R364" s="394"/>
      <c r="S364" s="394"/>
      <c r="T364" s="394"/>
      <c r="U364" s="395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hidden="1" customHeight="1" x14ac:dyDescent="0.25">
      <c r="A365" s="387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75"/>
      <c r="AA365" s="375"/>
    </row>
    <row r="366" spans="1:67" ht="27" hidden="1" customHeight="1" x14ac:dyDescent="0.25">
      <c r="A366" s="54" t="s">
        <v>506</v>
      </c>
      <c r="B366" s="54" t="s">
        <v>507</v>
      </c>
      <c r="C366" s="31">
        <v>4301031139</v>
      </c>
      <c r="D366" s="392">
        <v>4607091384802</v>
      </c>
      <c r="E366" s="390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508</v>
      </c>
      <c r="B367" s="54" t="s">
        <v>509</v>
      </c>
      <c r="C367" s="31">
        <v>4301031140</v>
      </c>
      <c r="D367" s="392">
        <v>4607091384826</v>
      </c>
      <c r="E367" s="390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90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3"/>
      <c r="O368" s="393" t="s">
        <v>70</v>
      </c>
      <c r="P368" s="394"/>
      <c r="Q368" s="394"/>
      <c r="R368" s="394"/>
      <c r="S368" s="394"/>
      <c r="T368" s="394"/>
      <c r="U368" s="395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3"/>
      <c r="O369" s="393" t="s">
        <v>70</v>
      </c>
      <c r="P369" s="394"/>
      <c r="Q369" s="394"/>
      <c r="R369" s="394"/>
      <c r="S369" s="394"/>
      <c r="T369" s="394"/>
      <c r="U369" s="395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hidden="1" customHeight="1" x14ac:dyDescent="0.25">
      <c r="A370" s="387" t="s">
        <v>72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75"/>
      <c r="AA370" s="375"/>
    </row>
    <row r="371" spans="1:67" ht="27" hidden="1" customHeight="1" x14ac:dyDescent="0.25">
      <c r="A371" s="54" t="s">
        <v>510</v>
      </c>
      <c r="B371" s="54" t="s">
        <v>511</v>
      </c>
      <c r="C371" s="31">
        <v>4301051303</v>
      </c>
      <c r="D371" s="392">
        <v>4607091384246</v>
      </c>
      <c r="E371" s="390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79">
        <v>0</v>
      </c>
      <c r="X371" s="380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4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512</v>
      </c>
      <c r="B372" s="54" t="s">
        <v>513</v>
      </c>
      <c r="C372" s="31">
        <v>4301051445</v>
      </c>
      <c r="D372" s="392">
        <v>4680115881976</v>
      </c>
      <c r="E372" s="390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90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4301051297</v>
      </c>
      <c r="D373" s="392">
        <v>4607091384253</v>
      </c>
      <c r="E373" s="390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90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4301051444</v>
      </c>
      <c r="D374" s="392">
        <v>4680115881969</v>
      </c>
      <c r="E374" s="390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90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3"/>
      <c r="O375" s="393" t="s">
        <v>70</v>
      </c>
      <c r="P375" s="394"/>
      <c r="Q375" s="394"/>
      <c r="R375" s="394"/>
      <c r="S375" s="394"/>
      <c r="T375" s="394"/>
      <c r="U375" s="395"/>
      <c r="V375" s="37" t="s">
        <v>71</v>
      </c>
      <c r="W375" s="381">
        <f>IFERROR(W371/H371,"0")+IFERROR(W372/H372,"0")+IFERROR(W373/H373,"0")+IFERROR(W374/H374,"0")</f>
        <v>0</v>
      </c>
      <c r="X375" s="381">
        <f>IFERROR(X371/H371,"0")+IFERROR(X372/H372,"0")+IFERROR(X373/H373,"0")+IFERROR(X374/H374,"0")</f>
        <v>0</v>
      </c>
      <c r="Y375" s="381">
        <f>IFERROR(IF(Y371="",0,Y371),"0")+IFERROR(IF(Y372="",0,Y372),"0")+IFERROR(IF(Y373="",0,Y373),"0")+IFERROR(IF(Y374="",0,Y374),"0")</f>
        <v>0</v>
      </c>
      <c r="Z375" s="382"/>
      <c r="AA375" s="382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3"/>
      <c r="O376" s="393" t="s">
        <v>70</v>
      </c>
      <c r="P376" s="394"/>
      <c r="Q376" s="394"/>
      <c r="R376" s="394"/>
      <c r="S376" s="394"/>
      <c r="T376" s="394"/>
      <c r="U376" s="395"/>
      <c r="V376" s="37" t="s">
        <v>66</v>
      </c>
      <c r="W376" s="381">
        <f>IFERROR(SUM(W371:W374),"0")</f>
        <v>0</v>
      </c>
      <c r="X376" s="381">
        <f>IFERROR(SUM(X371:X374),"0")</f>
        <v>0</v>
      </c>
      <c r="Y376" s="37"/>
      <c r="Z376" s="382"/>
      <c r="AA376" s="382"/>
    </row>
    <row r="377" spans="1:67" ht="14.25" hidden="1" customHeight="1" x14ac:dyDescent="0.25">
      <c r="A377" s="387" t="s">
        <v>204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75"/>
      <c r="AA377" s="375"/>
    </row>
    <row r="378" spans="1:67" ht="27" hidden="1" customHeight="1" x14ac:dyDescent="0.25">
      <c r="A378" s="54" t="s">
        <v>518</v>
      </c>
      <c r="B378" s="54" t="s">
        <v>519</v>
      </c>
      <c r="C378" s="31">
        <v>4301060322</v>
      </c>
      <c r="D378" s="392">
        <v>4607091389357</v>
      </c>
      <c r="E378" s="390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90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3"/>
      <c r="O379" s="393" t="s">
        <v>70</v>
      </c>
      <c r="P379" s="394"/>
      <c r="Q379" s="394"/>
      <c r="R379" s="394"/>
      <c r="S379" s="394"/>
      <c r="T379" s="394"/>
      <c r="U379" s="395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3"/>
      <c r="O380" s="393" t="s">
        <v>70</v>
      </c>
      <c r="P380" s="394"/>
      <c r="Q380" s="394"/>
      <c r="R380" s="394"/>
      <c r="S380" s="394"/>
      <c r="T380" s="394"/>
      <c r="U380" s="395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hidden="1" customHeight="1" x14ac:dyDescent="0.2">
      <c r="A381" s="545" t="s">
        <v>520</v>
      </c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46"/>
      <c r="P381" s="546"/>
      <c r="Q381" s="546"/>
      <c r="R381" s="546"/>
      <c r="S381" s="546"/>
      <c r="T381" s="546"/>
      <c r="U381" s="546"/>
      <c r="V381" s="546"/>
      <c r="W381" s="546"/>
      <c r="X381" s="546"/>
      <c r="Y381" s="546"/>
      <c r="Z381" s="48"/>
      <c r="AA381" s="48"/>
    </row>
    <row r="382" spans="1:67" ht="16.5" hidden="1" customHeight="1" x14ac:dyDescent="0.25">
      <c r="A382" s="385" t="s">
        <v>521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74"/>
      <c r="AA382" s="374"/>
    </row>
    <row r="383" spans="1:67" ht="14.25" hidden="1" customHeight="1" x14ac:dyDescent="0.25">
      <c r="A383" s="387" t="s">
        <v>108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75"/>
      <c r="AA383" s="375"/>
    </row>
    <row r="384" spans="1:67" ht="27" hidden="1" customHeight="1" x14ac:dyDescent="0.25">
      <c r="A384" s="54" t="s">
        <v>522</v>
      </c>
      <c r="B384" s="54" t="s">
        <v>523</v>
      </c>
      <c r="C384" s="31">
        <v>4301011428</v>
      </c>
      <c r="D384" s="392">
        <v>4607091389708</v>
      </c>
      <c r="E384" s="390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524</v>
      </c>
      <c r="B385" s="54" t="s">
        <v>525</v>
      </c>
      <c r="C385" s="31">
        <v>4301011427</v>
      </c>
      <c r="D385" s="392">
        <v>4607091389692</v>
      </c>
      <c r="E385" s="390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3"/>
      <c r="O386" s="393" t="s">
        <v>70</v>
      </c>
      <c r="P386" s="394"/>
      <c r="Q386" s="394"/>
      <c r="R386" s="394"/>
      <c r="S386" s="394"/>
      <c r="T386" s="394"/>
      <c r="U386" s="395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3"/>
      <c r="O387" s="393" t="s">
        <v>70</v>
      </c>
      <c r="P387" s="394"/>
      <c r="Q387" s="394"/>
      <c r="R387" s="394"/>
      <c r="S387" s="394"/>
      <c r="T387" s="394"/>
      <c r="U387" s="395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hidden="1" customHeight="1" x14ac:dyDescent="0.25">
      <c r="A388" s="387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75"/>
      <c r="AA388" s="375"/>
    </row>
    <row r="389" spans="1:67" ht="27" hidden="1" customHeight="1" x14ac:dyDescent="0.25">
      <c r="A389" s="54" t="s">
        <v>526</v>
      </c>
      <c r="B389" s="54" t="s">
        <v>527</v>
      </c>
      <c r="C389" s="31">
        <v>4301031177</v>
      </c>
      <c r="D389" s="392">
        <v>4607091389753</v>
      </c>
      <c r="E389" s="390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hidden="1" customHeight="1" x14ac:dyDescent="0.25">
      <c r="A390" s="54" t="s">
        <v>528</v>
      </c>
      <c r="B390" s="54" t="s">
        <v>529</v>
      </c>
      <c r="C390" s="31">
        <v>4301031174</v>
      </c>
      <c r="D390" s="392">
        <v>4607091389760</v>
      </c>
      <c r="E390" s="390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90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4301031175</v>
      </c>
      <c r="D391" s="392">
        <v>4607091389746</v>
      </c>
      <c r="E391" s="390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79">
        <v>0</v>
      </c>
      <c r="X391" s="380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37.5" hidden="1" customHeight="1" x14ac:dyDescent="0.25">
      <c r="A392" s="54" t="s">
        <v>532</v>
      </c>
      <c r="B392" s="54" t="s">
        <v>533</v>
      </c>
      <c r="C392" s="31">
        <v>4301031236</v>
      </c>
      <c r="D392" s="392">
        <v>4680115882928</v>
      </c>
      <c r="E392" s="390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hidden="1" customHeight="1" x14ac:dyDescent="0.25">
      <c r="A393" s="54" t="s">
        <v>534</v>
      </c>
      <c r="B393" s="54" t="s">
        <v>535</v>
      </c>
      <c r="C393" s="31">
        <v>4301031257</v>
      </c>
      <c r="D393" s="392">
        <v>4680115883147</v>
      </c>
      <c r="E393" s="390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90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4301031178</v>
      </c>
      <c r="D394" s="392">
        <v>4607091384338</v>
      </c>
      <c r="E394" s="390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hidden="1" customHeight="1" x14ac:dyDescent="0.25">
      <c r="A395" s="54" t="s">
        <v>538</v>
      </c>
      <c r="B395" s="54" t="s">
        <v>539</v>
      </c>
      <c r="C395" s="31">
        <v>4301031254</v>
      </c>
      <c r="D395" s="392">
        <v>4680115883154</v>
      </c>
      <c r="E395" s="390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4301031171</v>
      </c>
      <c r="D396" s="392">
        <v>4607091389524</v>
      </c>
      <c r="E396" s="390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90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542</v>
      </c>
      <c r="B397" s="54" t="s">
        <v>543</v>
      </c>
      <c r="C397" s="31">
        <v>4301031258</v>
      </c>
      <c r="D397" s="392">
        <v>4680115883161</v>
      </c>
      <c r="E397" s="390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4301031170</v>
      </c>
      <c r="D398" s="392">
        <v>4607091384345</v>
      </c>
      <c r="E398" s="390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4301031256</v>
      </c>
      <c r="D399" s="392">
        <v>4680115883178</v>
      </c>
      <c r="E399" s="390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90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4301031172</v>
      </c>
      <c r="D400" s="392">
        <v>4607091389531</v>
      </c>
      <c r="E400" s="390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90"/>
      <c r="T400" s="34"/>
      <c r="U400" s="34"/>
      <c r="V400" s="35" t="s">
        <v>66</v>
      </c>
      <c r="W400" s="379">
        <v>0</v>
      </c>
      <c r="X400" s="380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4301031255</v>
      </c>
      <c r="D401" s="392">
        <v>4680115883185</v>
      </c>
      <c r="E401" s="390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90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idden="1" x14ac:dyDescent="0.2">
      <c r="A402" s="40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3"/>
      <c r="O402" s="393" t="s">
        <v>70</v>
      </c>
      <c r="P402" s="394"/>
      <c r="Q402" s="394"/>
      <c r="R402" s="394"/>
      <c r="S402" s="394"/>
      <c r="T402" s="394"/>
      <c r="U402" s="395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82"/>
      <c r="AA402" s="382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3"/>
      <c r="O403" s="393" t="s">
        <v>70</v>
      </c>
      <c r="P403" s="394"/>
      <c r="Q403" s="394"/>
      <c r="R403" s="394"/>
      <c r="S403" s="394"/>
      <c r="T403" s="394"/>
      <c r="U403" s="395"/>
      <c r="V403" s="37" t="s">
        <v>66</v>
      </c>
      <c r="W403" s="381">
        <f>IFERROR(SUM(W389:W401),"0")</f>
        <v>0</v>
      </c>
      <c r="X403" s="381">
        <f>IFERROR(SUM(X389:X401),"0")</f>
        <v>0</v>
      </c>
      <c r="Y403" s="37"/>
      <c r="Z403" s="382"/>
      <c r="AA403" s="382"/>
    </row>
    <row r="404" spans="1:67" ht="14.25" hidden="1" customHeight="1" x14ac:dyDescent="0.25">
      <c r="A404" s="387" t="s">
        <v>72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75"/>
      <c r="AA404" s="375"/>
    </row>
    <row r="405" spans="1:67" ht="27" hidden="1" customHeight="1" x14ac:dyDescent="0.25">
      <c r="A405" s="54" t="s">
        <v>552</v>
      </c>
      <c r="B405" s="54" t="s">
        <v>553</v>
      </c>
      <c r="C405" s="31">
        <v>4301051258</v>
      </c>
      <c r="D405" s="392">
        <v>4607091389685</v>
      </c>
      <c r="E405" s="390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554</v>
      </c>
      <c r="B406" s="54" t="s">
        <v>555</v>
      </c>
      <c r="C406" s="31">
        <v>4301051431</v>
      </c>
      <c r="D406" s="392">
        <v>4607091389654</v>
      </c>
      <c r="E406" s="390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90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4301051284</v>
      </c>
      <c r="D407" s="392">
        <v>4607091384352</v>
      </c>
      <c r="E407" s="390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90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3"/>
      <c r="O408" s="393" t="s">
        <v>70</v>
      </c>
      <c r="P408" s="394"/>
      <c r="Q408" s="394"/>
      <c r="R408" s="394"/>
      <c r="S408" s="394"/>
      <c r="T408" s="394"/>
      <c r="U408" s="395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3"/>
      <c r="O409" s="393" t="s">
        <v>70</v>
      </c>
      <c r="P409" s="394"/>
      <c r="Q409" s="394"/>
      <c r="R409" s="394"/>
      <c r="S409" s="394"/>
      <c r="T409" s="394"/>
      <c r="U409" s="395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hidden="1" customHeight="1" x14ac:dyDescent="0.25">
      <c r="A410" s="387" t="s">
        <v>204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75"/>
      <c r="AA410" s="375"/>
    </row>
    <row r="411" spans="1:67" ht="27" hidden="1" customHeight="1" x14ac:dyDescent="0.25">
      <c r="A411" s="54" t="s">
        <v>558</v>
      </c>
      <c r="B411" s="54" t="s">
        <v>559</v>
      </c>
      <c r="C411" s="31">
        <v>4301060352</v>
      </c>
      <c r="D411" s="392">
        <v>4680115881648</v>
      </c>
      <c r="E411" s="390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90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3"/>
      <c r="O412" s="393" t="s">
        <v>70</v>
      </c>
      <c r="P412" s="394"/>
      <c r="Q412" s="394"/>
      <c r="R412" s="394"/>
      <c r="S412" s="394"/>
      <c r="T412" s="394"/>
      <c r="U412" s="395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3"/>
      <c r="O413" s="393" t="s">
        <v>70</v>
      </c>
      <c r="P413" s="394"/>
      <c r="Q413" s="394"/>
      <c r="R413" s="394"/>
      <c r="S413" s="394"/>
      <c r="T413" s="394"/>
      <c r="U413" s="395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hidden="1" customHeight="1" x14ac:dyDescent="0.25">
      <c r="A414" s="387" t="s">
        <v>86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75"/>
      <c r="AA414" s="375"/>
    </row>
    <row r="415" spans="1:67" ht="27" hidden="1" customHeight="1" x14ac:dyDescent="0.25">
      <c r="A415" s="54" t="s">
        <v>560</v>
      </c>
      <c r="B415" s="54" t="s">
        <v>561</v>
      </c>
      <c r="C415" s="31">
        <v>4301032045</v>
      </c>
      <c r="D415" s="392">
        <v>4680115884335</v>
      </c>
      <c r="E415" s="390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79">
        <v>0</v>
      </c>
      <c r="X415" s="380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8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564</v>
      </c>
      <c r="B416" s="54" t="s">
        <v>565</v>
      </c>
      <c r="C416" s="31">
        <v>4301032047</v>
      </c>
      <c r="D416" s="392">
        <v>4680115884342</v>
      </c>
      <c r="E416" s="390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4301170011</v>
      </c>
      <c r="D417" s="392">
        <v>4680115884113</v>
      </c>
      <c r="E417" s="390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3"/>
      <c r="O418" s="393" t="s">
        <v>70</v>
      </c>
      <c r="P418" s="394"/>
      <c r="Q418" s="394"/>
      <c r="R418" s="394"/>
      <c r="S418" s="394"/>
      <c r="T418" s="394"/>
      <c r="U418" s="395"/>
      <c r="V418" s="37" t="s">
        <v>71</v>
      </c>
      <c r="W418" s="381">
        <f>IFERROR(W415/H415,"0")+IFERROR(W416/H416,"0")+IFERROR(W417/H417,"0")</f>
        <v>0</v>
      </c>
      <c r="X418" s="381">
        <f>IFERROR(X415/H415,"0")+IFERROR(X416/H416,"0")+IFERROR(X417/H417,"0")</f>
        <v>0</v>
      </c>
      <c r="Y418" s="381">
        <f>IFERROR(IF(Y415="",0,Y415),"0")+IFERROR(IF(Y416="",0,Y416),"0")+IFERROR(IF(Y417="",0,Y417),"0")</f>
        <v>0</v>
      </c>
      <c r="Z418" s="382"/>
      <c r="AA418" s="382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3"/>
      <c r="O419" s="393" t="s">
        <v>70</v>
      </c>
      <c r="P419" s="394"/>
      <c r="Q419" s="394"/>
      <c r="R419" s="394"/>
      <c r="S419" s="394"/>
      <c r="T419" s="394"/>
      <c r="U419" s="395"/>
      <c r="V419" s="37" t="s">
        <v>66</v>
      </c>
      <c r="W419" s="381">
        <f>IFERROR(SUM(W415:W417),"0")</f>
        <v>0</v>
      </c>
      <c r="X419" s="381">
        <f>IFERROR(SUM(X415:X417),"0")</f>
        <v>0</v>
      </c>
      <c r="Y419" s="37"/>
      <c r="Z419" s="382"/>
      <c r="AA419" s="382"/>
    </row>
    <row r="420" spans="1:67" ht="16.5" hidden="1" customHeight="1" x14ac:dyDescent="0.25">
      <c r="A420" s="385" t="s">
        <v>568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74"/>
      <c r="AA420" s="374"/>
    </row>
    <row r="421" spans="1:67" ht="14.25" hidden="1" customHeight="1" x14ac:dyDescent="0.25">
      <c r="A421" s="387" t="s">
        <v>100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75"/>
      <c r="AA421" s="375"/>
    </row>
    <row r="422" spans="1:67" ht="27" hidden="1" customHeight="1" x14ac:dyDescent="0.25">
      <c r="A422" s="54" t="s">
        <v>569</v>
      </c>
      <c r="B422" s="54" t="s">
        <v>570</v>
      </c>
      <c r="C422" s="31">
        <v>4301020214</v>
      </c>
      <c r="D422" s="392">
        <v>4607091389388</v>
      </c>
      <c r="E422" s="390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571</v>
      </c>
      <c r="B423" s="54" t="s">
        <v>572</v>
      </c>
      <c r="C423" s="31">
        <v>4301020185</v>
      </c>
      <c r="D423" s="392">
        <v>4607091389364</v>
      </c>
      <c r="E423" s="390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90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3"/>
      <c r="O424" s="393" t="s">
        <v>70</v>
      </c>
      <c r="P424" s="394"/>
      <c r="Q424" s="394"/>
      <c r="R424" s="394"/>
      <c r="S424" s="394"/>
      <c r="T424" s="394"/>
      <c r="U424" s="395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3"/>
      <c r="O425" s="393" t="s">
        <v>70</v>
      </c>
      <c r="P425" s="394"/>
      <c r="Q425" s="394"/>
      <c r="R425" s="394"/>
      <c r="S425" s="394"/>
      <c r="T425" s="394"/>
      <c r="U425" s="395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hidden="1" customHeight="1" x14ac:dyDescent="0.25">
      <c r="A426" s="387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75"/>
      <c r="AA426" s="375"/>
    </row>
    <row r="427" spans="1:67" ht="27" hidden="1" customHeight="1" x14ac:dyDescent="0.25">
      <c r="A427" s="54" t="s">
        <v>573</v>
      </c>
      <c r="B427" s="54" t="s">
        <v>574</v>
      </c>
      <c r="C427" s="31">
        <v>4301031212</v>
      </c>
      <c r="D427" s="392">
        <v>4607091389739</v>
      </c>
      <c r="E427" s="390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90"/>
      <c r="T427" s="34"/>
      <c r="U427" s="34"/>
      <c r="V427" s="35" t="s">
        <v>66</v>
      </c>
      <c r="W427" s="379">
        <v>0</v>
      </c>
      <c r="X427" s="380">
        <f t="shared" ref="X427:X433" si="82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3" t="s">
        <v>1</v>
      </c>
      <c r="BL427" s="64">
        <f t="shared" ref="BL427:BL433" si="83">IFERROR(W427*I427/H427,"0")</f>
        <v>0</v>
      </c>
      <c r="BM427" s="64">
        <f t="shared" ref="BM427:BM433" si="84">IFERROR(X427*I427/H427,"0")</f>
        <v>0</v>
      </c>
      <c r="BN427" s="64">
        <f t="shared" ref="BN427:BN433" si="85">IFERROR(1/J427*(W427/H427),"0")</f>
        <v>0</v>
      </c>
      <c r="BO427" s="64">
        <f t="shared" ref="BO427:BO433" si="86">IFERROR(1/J427*(X427/H427),"0")</f>
        <v>0</v>
      </c>
    </row>
    <row r="428" spans="1:67" ht="27" hidden="1" customHeight="1" x14ac:dyDescent="0.25">
      <c r="A428" s="54" t="s">
        <v>575</v>
      </c>
      <c r="B428" s="54" t="s">
        <v>576</v>
      </c>
      <c r="C428" s="31">
        <v>4301031247</v>
      </c>
      <c r="D428" s="392">
        <v>4680115883048</v>
      </c>
      <c r="E428" s="390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90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4301031176</v>
      </c>
      <c r="D429" s="392">
        <v>4607091389425</v>
      </c>
      <c r="E429" s="390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90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4301031215</v>
      </c>
      <c r="D430" s="392">
        <v>4680115882911</v>
      </c>
      <c r="E430" s="390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4301031167</v>
      </c>
      <c r="D431" s="392">
        <v>4680115880771</v>
      </c>
      <c r="E431" s="390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90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4301031173</v>
      </c>
      <c r="D432" s="392">
        <v>4607091389500</v>
      </c>
      <c r="E432" s="390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4301031103</v>
      </c>
      <c r="D433" s="392">
        <v>4680115881983</v>
      </c>
      <c r="E433" s="390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90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idden="1" x14ac:dyDescent="0.2">
      <c r="A434" s="40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3"/>
      <c r="O434" s="393" t="s">
        <v>70</v>
      </c>
      <c r="P434" s="394"/>
      <c r="Q434" s="394"/>
      <c r="R434" s="394"/>
      <c r="S434" s="394"/>
      <c r="T434" s="394"/>
      <c r="U434" s="395"/>
      <c r="V434" s="37" t="s">
        <v>71</v>
      </c>
      <c r="W434" s="381">
        <f>IFERROR(W427/H427,"0")+IFERROR(W428/H428,"0")+IFERROR(W429/H429,"0")+IFERROR(W430/H430,"0")+IFERROR(W431/H431,"0")+IFERROR(W432/H432,"0")+IFERROR(W433/H433,"0")</f>
        <v>0</v>
      </c>
      <c r="X434" s="381">
        <f>IFERROR(X427/H427,"0")+IFERROR(X428/H428,"0")+IFERROR(X429/H429,"0")+IFERROR(X430/H430,"0")+IFERROR(X431/H431,"0")+IFERROR(X432/H432,"0")+IFERROR(X433/H433,"0")</f>
        <v>0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82"/>
      <c r="AA434" s="382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3"/>
      <c r="O435" s="393" t="s">
        <v>70</v>
      </c>
      <c r="P435" s="394"/>
      <c r="Q435" s="394"/>
      <c r="R435" s="394"/>
      <c r="S435" s="394"/>
      <c r="T435" s="394"/>
      <c r="U435" s="395"/>
      <c r="V435" s="37" t="s">
        <v>66</v>
      </c>
      <c r="W435" s="381">
        <f>IFERROR(SUM(W427:W433),"0")</f>
        <v>0</v>
      </c>
      <c r="X435" s="381">
        <f>IFERROR(SUM(X427:X433),"0")</f>
        <v>0</v>
      </c>
      <c r="Y435" s="37"/>
      <c r="Z435" s="382"/>
      <c r="AA435" s="382"/>
    </row>
    <row r="436" spans="1:67" ht="14.25" hidden="1" customHeight="1" x14ac:dyDescent="0.25">
      <c r="A436" s="387" t="s">
        <v>86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75"/>
      <c r="AA436" s="375"/>
    </row>
    <row r="437" spans="1:67" ht="27" hidden="1" customHeight="1" x14ac:dyDescent="0.25">
      <c r="A437" s="54" t="s">
        <v>587</v>
      </c>
      <c r="B437" s="54" t="s">
        <v>588</v>
      </c>
      <c r="C437" s="31">
        <v>4301032046</v>
      </c>
      <c r="D437" s="392">
        <v>4680115884359</v>
      </c>
      <c r="E437" s="390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5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90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589</v>
      </c>
      <c r="B438" s="54" t="s">
        <v>590</v>
      </c>
      <c r="C438" s="31">
        <v>4301040358</v>
      </c>
      <c r="D438" s="392">
        <v>4680115884571</v>
      </c>
      <c r="E438" s="390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3"/>
      <c r="O439" s="393" t="s">
        <v>70</v>
      </c>
      <c r="P439" s="394"/>
      <c r="Q439" s="394"/>
      <c r="R439" s="394"/>
      <c r="S439" s="394"/>
      <c r="T439" s="394"/>
      <c r="U439" s="395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3"/>
      <c r="O440" s="393" t="s">
        <v>70</v>
      </c>
      <c r="P440" s="394"/>
      <c r="Q440" s="394"/>
      <c r="R440" s="394"/>
      <c r="S440" s="394"/>
      <c r="T440" s="394"/>
      <c r="U440" s="395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hidden="1" customHeight="1" x14ac:dyDescent="0.25">
      <c r="A441" s="387" t="s">
        <v>591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75"/>
      <c r="AA441" s="375"/>
    </row>
    <row r="442" spans="1:67" ht="27" hidden="1" customHeight="1" x14ac:dyDescent="0.25">
      <c r="A442" s="54" t="s">
        <v>592</v>
      </c>
      <c r="B442" s="54" t="s">
        <v>593</v>
      </c>
      <c r="C442" s="31">
        <v>4301040357</v>
      </c>
      <c r="D442" s="392">
        <v>4680115884564</v>
      </c>
      <c r="E442" s="390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3"/>
      <c r="O443" s="393" t="s">
        <v>70</v>
      </c>
      <c r="P443" s="394"/>
      <c r="Q443" s="394"/>
      <c r="R443" s="394"/>
      <c r="S443" s="394"/>
      <c r="T443" s="394"/>
      <c r="U443" s="395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3"/>
      <c r="O444" s="393" t="s">
        <v>70</v>
      </c>
      <c r="P444" s="394"/>
      <c r="Q444" s="394"/>
      <c r="R444" s="394"/>
      <c r="S444" s="394"/>
      <c r="T444" s="394"/>
      <c r="U444" s="395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hidden="1" customHeight="1" x14ac:dyDescent="0.25">
      <c r="A445" s="385" t="s">
        <v>594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74"/>
      <c r="AA445" s="374"/>
    </row>
    <row r="446" spans="1:67" ht="14.25" hidden="1" customHeight="1" x14ac:dyDescent="0.25">
      <c r="A446" s="387" t="s">
        <v>61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75"/>
      <c r="AA446" s="375"/>
    </row>
    <row r="447" spans="1:67" ht="27" hidden="1" customHeight="1" x14ac:dyDescent="0.25">
      <c r="A447" s="54" t="s">
        <v>595</v>
      </c>
      <c r="B447" s="54" t="s">
        <v>596</v>
      </c>
      <c r="C447" s="31">
        <v>4301031294</v>
      </c>
      <c r="D447" s="392">
        <v>4680115885189</v>
      </c>
      <c r="E447" s="390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9"/>
      <c r="Q447" s="389"/>
      <c r="R447" s="389"/>
      <c r="S447" s="390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hidden="1" customHeight="1" x14ac:dyDescent="0.25">
      <c r="A448" s="54" t="s">
        <v>597</v>
      </c>
      <c r="B448" s="54" t="s">
        <v>598</v>
      </c>
      <c r="C448" s="31">
        <v>4301031293</v>
      </c>
      <c r="D448" s="392">
        <v>4680115885172</v>
      </c>
      <c r="E448" s="390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9"/>
      <c r="Q448" s="389"/>
      <c r="R448" s="389"/>
      <c r="S448" s="390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4301031291</v>
      </c>
      <c r="D449" s="392">
        <v>4680115885110</v>
      </c>
      <c r="E449" s="390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9"/>
      <c r="Q449" s="389"/>
      <c r="R449" s="389"/>
      <c r="S449" s="390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2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403"/>
      <c r="O450" s="393" t="s">
        <v>70</v>
      </c>
      <c r="P450" s="394"/>
      <c r="Q450" s="394"/>
      <c r="R450" s="394"/>
      <c r="S450" s="394"/>
      <c r="T450" s="394"/>
      <c r="U450" s="395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hidden="1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403"/>
      <c r="O451" s="393" t="s">
        <v>70</v>
      </c>
      <c r="P451" s="394"/>
      <c r="Q451" s="394"/>
      <c r="R451" s="394"/>
      <c r="S451" s="394"/>
      <c r="T451" s="394"/>
      <c r="U451" s="395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hidden="1" customHeight="1" x14ac:dyDescent="0.25">
      <c r="A452" s="385" t="s">
        <v>601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74"/>
      <c r="AA452" s="374"/>
    </row>
    <row r="453" spans="1:67" ht="14.25" hidden="1" customHeight="1" x14ac:dyDescent="0.25">
      <c r="A453" s="387" t="s">
        <v>61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75"/>
      <c r="AA453" s="375"/>
    </row>
    <row r="454" spans="1:67" ht="27" hidden="1" customHeight="1" x14ac:dyDescent="0.25">
      <c r="A454" s="54" t="s">
        <v>602</v>
      </c>
      <c r="B454" s="54" t="s">
        <v>603</v>
      </c>
      <c r="C454" s="31">
        <v>4301031261</v>
      </c>
      <c r="D454" s="392">
        <v>4680115885103</v>
      </c>
      <c r="E454" s="390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02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3"/>
      <c r="O455" s="393" t="s">
        <v>70</v>
      </c>
      <c r="P455" s="394"/>
      <c r="Q455" s="394"/>
      <c r="R455" s="394"/>
      <c r="S455" s="394"/>
      <c r="T455" s="394"/>
      <c r="U455" s="395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hidden="1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403"/>
      <c r="O456" s="393" t="s">
        <v>70</v>
      </c>
      <c r="P456" s="394"/>
      <c r="Q456" s="394"/>
      <c r="R456" s="394"/>
      <c r="S456" s="394"/>
      <c r="T456" s="394"/>
      <c r="U456" s="395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hidden="1" customHeight="1" x14ac:dyDescent="0.2">
      <c r="A457" s="545" t="s">
        <v>605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48"/>
      <c r="AA457" s="48"/>
    </row>
    <row r="458" spans="1:67" ht="16.5" hidden="1" customHeight="1" x14ac:dyDescent="0.25">
      <c r="A458" s="385" t="s">
        <v>605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74"/>
      <c r="AA458" s="374"/>
    </row>
    <row r="459" spans="1:67" ht="14.25" hidden="1" customHeight="1" x14ac:dyDescent="0.25">
      <c r="A459" s="387" t="s">
        <v>108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75"/>
      <c r="AA459" s="375"/>
    </row>
    <row r="460" spans="1:67" ht="27" hidden="1" customHeight="1" x14ac:dyDescent="0.25">
      <c r="A460" s="54" t="s">
        <v>606</v>
      </c>
      <c r="B460" s="54" t="s">
        <v>607</v>
      </c>
      <c r="C460" s="31">
        <v>4301011795</v>
      </c>
      <c r="D460" s="392">
        <v>4607091389067</v>
      </c>
      <c r="E460" s="390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9"/>
      <c r="Q460" s="389"/>
      <c r="R460" s="389"/>
      <c r="S460" s="390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4301011376</v>
      </c>
      <c r="D461" s="392">
        <v>4680115885226</v>
      </c>
      <c r="E461" s="390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9"/>
      <c r="Q461" s="389"/>
      <c r="R461" s="389"/>
      <c r="S461" s="390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4301011779</v>
      </c>
      <c r="D462" s="392">
        <v>4607091383522</v>
      </c>
      <c r="E462" s="390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6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9"/>
      <c r="Q462" s="389"/>
      <c r="R462" s="389"/>
      <c r="S462" s="390"/>
      <c r="T462" s="34"/>
      <c r="U462" s="34"/>
      <c r="V462" s="35" t="s">
        <v>66</v>
      </c>
      <c r="W462" s="379">
        <v>0</v>
      </c>
      <c r="X462" s="380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4301011785</v>
      </c>
      <c r="D463" s="392">
        <v>4607091384437</v>
      </c>
      <c r="E463" s="390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9"/>
      <c r="Q463" s="389"/>
      <c r="R463" s="389"/>
      <c r="S463" s="390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hidden="1" customHeight="1" x14ac:dyDescent="0.25">
      <c r="A464" s="54" t="s">
        <v>614</v>
      </c>
      <c r="B464" s="54" t="s">
        <v>615</v>
      </c>
      <c r="C464" s="31">
        <v>4301011774</v>
      </c>
      <c r="D464" s="392">
        <v>4680115884502</v>
      </c>
      <c r="E464" s="390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9"/>
      <c r="Q464" s="389"/>
      <c r="R464" s="389"/>
      <c r="S464" s="390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hidden="1" customHeight="1" x14ac:dyDescent="0.25">
      <c r="A465" s="54" t="s">
        <v>616</v>
      </c>
      <c r="B465" s="54" t="s">
        <v>617</v>
      </c>
      <c r="C465" s="31">
        <v>4301011771</v>
      </c>
      <c r="D465" s="392">
        <v>4607091389104</v>
      </c>
      <c r="E465" s="390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9"/>
      <c r="Q465" s="389"/>
      <c r="R465" s="389"/>
      <c r="S465" s="390"/>
      <c r="T465" s="34"/>
      <c r="U465" s="34"/>
      <c r="V465" s="35" t="s">
        <v>66</v>
      </c>
      <c r="W465" s="379">
        <v>0</v>
      </c>
      <c r="X465" s="380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16.5" hidden="1" customHeight="1" x14ac:dyDescent="0.25">
      <c r="A466" s="54" t="s">
        <v>618</v>
      </c>
      <c r="B466" s="54" t="s">
        <v>619</v>
      </c>
      <c r="C466" s="31">
        <v>4301011799</v>
      </c>
      <c r="D466" s="392">
        <v>4680115884519</v>
      </c>
      <c r="E466" s="390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9"/>
      <c r="Q466" s="389"/>
      <c r="R466" s="389"/>
      <c r="S466" s="390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4301011778</v>
      </c>
      <c r="D467" s="392">
        <v>4680115880603</v>
      </c>
      <c r="E467" s="390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9"/>
      <c r="Q467" s="389"/>
      <c r="R467" s="389"/>
      <c r="S467" s="390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4301011775</v>
      </c>
      <c r="D468" s="392">
        <v>4607091389999</v>
      </c>
      <c r="E468" s="390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5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9"/>
      <c r="Q468" s="389"/>
      <c r="R468" s="389"/>
      <c r="S468" s="390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4301011770</v>
      </c>
      <c r="D469" s="392">
        <v>4680115882782</v>
      </c>
      <c r="E469" s="390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9"/>
      <c r="Q469" s="389"/>
      <c r="R469" s="389"/>
      <c r="S469" s="390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4301011190</v>
      </c>
      <c r="D470" s="392">
        <v>4607091389098</v>
      </c>
      <c r="E470" s="390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4301011784</v>
      </c>
      <c r="D471" s="392">
        <v>4607091389982</v>
      </c>
      <c r="E471" s="390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idden="1" x14ac:dyDescent="0.2">
      <c r="A472" s="402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3"/>
      <c r="O472" s="393" t="s">
        <v>70</v>
      </c>
      <c r="P472" s="394"/>
      <c r="Q472" s="394"/>
      <c r="R472" s="394"/>
      <c r="S472" s="394"/>
      <c r="T472" s="394"/>
      <c r="U472" s="395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0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0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</v>
      </c>
      <c r="Z472" s="382"/>
      <c r="AA472" s="382"/>
    </row>
    <row r="473" spans="1:67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403"/>
      <c r="O473" s="393" t="s">
        <v>70</v>
      </c>
      <c r="P473" s="394"/>
      <c r="Q473" s="394"/>
      <c r="R473" s="394"/>
      <c r="S473" s="394"/>
      <c r="T473" s="394"/>
      <c r="U473" s="395"/>
      <c r="V473" s="37" t="s">
        <v>66</v>
      </c>
      <c r="W473" s="381">
        <f>IFERROR(SUM(W460:W471),"0")</f>
        <v>0</v>
      </c>
      <c r="X473" s="381">
        <f>IFERROR(SUM(X460:X471),"0")</f>
        <v>0</v>
      </c>
      <c r="Y473" s="37"/>
      <c r="Z473" s="382"/>
      <c r="AA473" s="382"/>
    </row>
    <row r="474" spans="1:67" ht="14.25" hidden="1" customHeight="1" x14ac:dyDescent="0.25">
      <c r="A474" s="387" t="s">
        <v>100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75"/>
      <c r="AA474" s="375"/>
    </row>
    <row r="475" spans="1:67" ht="16.5" hidden="1" customHeight="1" x14ac:dyDescent="0.25">
      <c r="A475" s="54" t="s">
        <v>630</v>
      </c>
      <c r="B475" s="54" t="s">
        <v>631</v>
      </c>
      <c r="C475" s="31">
        <v>4301020222</v>
      </c>
      <c r="D475" s="392">
        <v>4607091388930</v>
      </c>
      <c r="E475" s="390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9"/>
      <c r="Q475" s="389"/>
      <c r="R475" s="389"/>
      <c r="S475" s="390"/>
      <c r="T475" s="34"/>
      <c r="U475" s="34"/>
      <c r="V475" s="35" t="s">
        <v>66</v>
      </c>
      <c r="W475" s="379">
        <v>0</v>
      </c>
      <c r="X475" s="380">
        <f>IFERROR(IF(W475="",0,CEILING((W475/$H475),1)*$H475),"")</f>
        <v>0</v>
      </c>
      <c r="Y475" s="36" t="str">
        <f>IFERROR(IF(X475=0,"",ROUNDUP(X475/H475,0)*0.01196),"")</f>
        <v/>
      </c>
      <c r="Z475" s="56"/>
      <c r="AA475" s="57"/>
      <c r="AE475" s="64"/>
      <c r="BB475" s="329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16.5" hidden="1" customHeight="1" x14ac:dyDescent="0.25">
      <c r="A476" s="54" t="s">
        <v>632</v>
      </c>
      <c r="B476" s="54" t="s">
        <v>633</v>
      </c>
      <c r="C476" s="31">
        <v>4301020206</v>
      </c>
      <c r="D476" s="392">
        <v>4680115880054</v>
      </c>
      <c r="E476" s="390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02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3"/>
      <c r="O477" s="393" t="s">
        <v>70</v>
      </c>
      <c r="P477" s="394"/>
      <c r="Q477" s="394"/>
      <c r="R477" s="394"/>
      <c r="S477" s="394"/>
      <c r="T477" s="394"/>
      <c r="U477" s="395"/>
      <c r="V477" s="37" t="s">
        <v>71</v>
      </c>
      <c r="W477" s="381">
        <f>IFERROR(W475/H475,"0")+IFERROR(W476/H476,"0")</f>
        <v>0</v>
      </c>
      <c r="X477" s="381">
        <f>IFERROR(X475/H475,"0")+IFERROR(X476/H476,"0")</f>
        <v>0</v>
      </c>
      <c r="Y477" s="381">
        <f>IFERROR(IF(Y475="",0,Y475),"0")+IFERROR(IF(Y476="",0,Y476),"0")</f>
        <v>0</v>
      </c>
      <c r="Z477" s="382"/>
      <c r="AA477" s="382"/>
    </row>
    <row r="478" spans="1:67" hidden="1" x14ac:dyDescent="0.2">
      <c r="A478" s="386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3"/>
      <c r="O478" s="393" t="s">
        <v>70</v>
      </c>
      <c r="P478" s="394"/>
      <c r="Q478" s="394"/>
      <c r="R478" s="394"/>
      <c r="S478" s="394"/>
      <c r="T478" s="394"/>
      <c r="U478" s="395"/>
      <c r="V478" s="37" t="s">
        <v>66</v>
      </c>
      <c r="W478" s="381">
        <f>IFERROR(SUM(W475:W476),"0")</f>
        <v>0</v>
      </c>
      <c r="X478" s="381">
        <f>IFERROR(SUM(X475:X476),"0")</f>
        <v>0</v>
      </c>
      <c r="Y478" s="37"/>
      <c r="Z478" s="382"/>
      <c r="AA478" s="382"/>
    </row>
    <row r="479" spans="1:67" ht="14.25" hidden="1" customHeight="1" x14ac:dyDescent="0.25">
      <c r="A479" s="387" t="s">
        <v>61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75"/>
      <c r="AA479" s="375"/>
    </row>
    <row r="480" spans="1:67" ht="27" hidden="1" customHeight="1" x14ac:dyDescent="0.25">
      <c r="A480" s="54" t="s">
        <v>634</v>
      </c>
      <c r="B480" s="54" t="s">
        <v>635</v>
      </c>
      <c r="C480" s="31">
        <v>4301031252</v>
      </c>
      <c r="D480" s="392">
        <v>4680115883116</v>
      </c>
      <c r="E480" s="390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79">
        <v>0</v>
      </c>
      <c r="X480" s="380">
        <f t="shared" ref="X480:X485" si="93">IFERROR(IF(W480="",0,CEILING((W480/$H480),1)*$H480),"")</f>
        <v>0</v>
      </c>
      <c r="Y480" s="36" t="str">
        <f>IFERROR(IF(X480=0,"",ROUNDUP(X480/H480,0)*0.01196),"")</f>
        <v/>
      </c>
      <c r="Z480" s="56"/>
      <c r="AA480" s="57"/>
      <c r="AE480" s="64"/>
      <c r="BB480" s="331" t="s">
        <v>1</v>
      </c>
      <c r="BL480" s="64">
        <f t="shared" ref="BL480:BL485" si="94">IFERROR(W480*I480/H480,"0")</f>
        <v>0</v>
      </c>
      <c r="BM480" s="64">
        <f t="shared" ref="BM480:BM485" si="95">IFERROR(X480*I480/H480,"0")</f>
        <v>0</v>
      </c>
      <c r="BN480" s="64">
        <f t="shared" ref="BN480:BN485" si="96">IFERROR(1/J480*(W480/H480),"0")</f>
        <v>0</v>
      </c>
      <c r="BO480" s="64">
        <f t="shared" ref="BO480:BO485" si="97">IFERROR(1/J480*(X480/H480),"0")</f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4301031248</v>
      </c>
      <c r="D481" s="392">
        <v>4680115883093</v>
      </c>
      <c r="E481" s="390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9"/>
      <c r="Q481" s="389"/>
      <c r="R481" s="389"/>
      <c r="S481" s="390"/>
      <c r="T481" s="34"/>
      <c r="U481" s="34"/>
      <c r="V481" s="35" t="s">
        <v>66</v>
      </c>
      <c r="W481" s="379">
        <v>0</v>
      </c>
      <c r="X481" s="380">
        <f t="shared" si="93"/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si="94"/>
        <v>0</v>
      </c>
      <c r="BM481" s="64">
        <f t="shared" si="95"/>
        <v>0</v>
      </c>
      <c r="BN481" s="64">
        <f t="shared" si="96"/>
        <v>0</v>
      </c>
      <c r="BO481" s="64">
        <f t="shared" si="97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4301031250</v>
      </c>
      <c r="D482" s="392">
        <v>4680115883109</v>
      </c>
      <c r="E482" s="390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79">
        <v>0</v>
      </c>
      <c r="X482" s="380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4301031249</v>
      </c>
      <c r="D483" s="392">
        <v>4680115882072</v>
      </c>
      <c r="E483" s="390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9"/>
      <c r="Q483" s="389"/>
      <c r="R483" s="389"/>
      <c r="S483" s="390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4301031251</v>
      </c>
      <c r="D484" s="392">
        <v>4680115882102</v>
      </c>
      <c r="E484" s="390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9"/>
      <c r="Q484" s="389"/>
      <c r="R484" s="389"/>
      <c r="S484" s="390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4301031253</v>
      </c>
      <c r="D485" s="392">
        <v>4680115882096</v>
      </c>
      <c r="E485" s="390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idden="1" x14ac:dyDescent="0.2">
      <c r="A486" s="402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3"/>
      <c r="O486" s="393" t="s">
        <v>70</v>
      </c>
      <c r="P486" s="394"/>
      <c r="Q486" s="394"/>
      <c r="R486" s="394"/>
      <c r="S486" s="394"/>
      <c r="T486" s="394"/>
      <c r="U486" s="395"/>
      <c r="V486" s="37" t="s">
        <v>71</v>
      </c>
      <c r="W486" s="381">
        <f>IFERROR(W480/H480,"0")+IFERROR(W481/H481,"0")+IFERROR(W482/H482,"0")+IFERROR(W483/H483,"0")+IFERROR(W484/H484,"0")+IFERROR(W485/H485,"0")</f>
        <v>0</v>
      </c>
      <c r="X486" s="381">
        <f>IFERROR(X480/H480,"0")+IFERROR(X481/H481,"0")+IFERROR(X482/H482,"0")+IFERROR(X483/H483,"0")+IFERROR(X484/H484,"0")+IFERROR(X485/H485,"0")</f>
        <v>0</v>
      </c>
      <c r="Y486" s="381">
        <f>IFERROR(IF(Y480="",0,Y480),"0")+IFERROR(IF(Y481="",0,Y481),"0")+IFERROR(IF(Y482="",0,Y482),"0")+IFERROR(IF(Y483="",0,Y483),"0")+IFERROR(IF(Y484="",0,Y484),"0")+IFERROR(IF(Y485="",0,Y485),"0")</f>
        <v>0</v>
      </c>
      <c r="Z486" s="382"/>
      <c r="AA486" s="382"/>
    </row>
    <row r="487" spans="1:67" hidden="1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403"/>
      <c r="O487" s="393" t="s">
        <v>70</v>
      </c>
      <c r="P487" s="394"/>
      <c r="Q487" s="394"/>
      <c r="R487" s="394"/>
      <c r="S487" s="394"/>
      <c r="T487" s="394"/>
      <c r="U487" s="395"/>
      <c r="V487" s="37" t="s">
        <v>66</v>
      </c>
      <c r="W487" s="381">
        <f>IFERROR(SUM(W480:W485),"0")</f>
        <v>0</v>
      </c>
      <c r="X487" s="381">
        <f>IFERROR(SUM(X480:X485),"0")</f>
        <v>0</v>
      </c>
      <c r="Y487" s="37"/>
      <c r="Z487" s="382"/>
      <c r="AA487" s="382"/>
    </row>
    <row r="488" spans="1:67" ht="14.25" hidden="1" customHeight="1" x14ac:dyDescent="0.25">
      <c r="A488" s="387" t="s">
        <v>72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75"/>
      <c r="AA488" s="375"/>
    </row>
    <row r="489" spans="1:67" ht="16.5" hidden="1" customHeight="1" x14ac:dyDescent="0.25">
      <c r="A489" s="54" t="s">
        <v>646</v>
      </c>
      <c r="B489" s="54" t="s">
        <v>647</v>
      </c>
      <c r="C489" s="31">
        <v>4301051230</v>
      </c>
      <c r="D489" s="392">
        <v>4607091383409</v>
      </c>
      <c r="E489" s="390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9"/>
      <c r="Q489" s="389"/>
      <c r="R489" s="389"/>
      <c r="S489" s="390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648</v>
      </c>
      <c r="B490" s="54" t="s">
        <v>649</v>
      </c>
      <c r="C490" s="31">
        <v>4301051231</v>
      </c>
      <c r="D490" s="392">
        <v>4607091383416</v>
      </c>
      <c r="E490" s="390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9"/>
      <c r="Q490" s="389"/>
      <c r="R490" s="389"/>
      <c r="S490" s="390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hidden="1" customHeight="1" x14ac:dyDescent="0.25">
      <c r="A491" s="54" t="s">
        <v>650</v>
      </c>
      <c r="B491" s="54" t="s">
        <v>651</v>
      </c>
      <c r="C491" s="31">
        <v>4301051058</v>
      </c>
      <c r="D491" s="392">
        <v>4680115883536</v>
      </c>
      <c r="E491" s="390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02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3"/>
      <c r="O492" s="393" t="s">
        <v>70</v>
      </c>
      <c r="P492" s="394"/>
      <c r="Q492" s="394"/>
      <c r="R492" s="394"/>
      <c r="S492" s="394"/>
      <c r="T492" s="394"/>
      <c r="U492" s="395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403"/>
      <c r="O493" s="393" t="s">
        <v>70</v>
      </c>
      <c r="P493" s="394"/>
      <c r="Q493" s="394"/>
      <c r="R493" s="394"/>
      <c r="S493" s="394"/>
      <c r="T493" s="394"/>
      <c r="U493" s="395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hidden="1" customHeight="1" x14ac:dyDescent="0.25">
      <c r="A494" s="387" t="s">
        <v>204</v>
      </c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75"/>
      <c r="AA494" s="375"/>
    </row>
    <row r="495" spans="1:67" ht="16.5" hidden="1" customHeight="1" x14ac:dyDescent="0.25">
      <c r="A495" s="54" t="s">
        <v>652</v>
      </c>
      <c r="B495" s="54" t="s">
        <v>653</v>
      </c>
      <c r="C495" s="31">
        <v>4301060363</v>
      </c>
      <c r="D495" s="392">
        <v>4680115885035</v>
      </c>
      <c r="E495" s="390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6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hidden="1" x14ac:dyDescent="0.2">
      <c r="A496" s="402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3"/>
      <c r="O496" s="393" t="s">
        <v>70</v>
      </c>
      <c r="P496" s="394"/>
      <c r="Q496" s="394"/>
      <c r="R496" s="394"/>
      <c r="S496" s="394"/>
      <c r="T496" s="394"/>
      <c r="U496" s="395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hidden="1" x14ac:dyDescent="0.2">
      <c r="A497" s="386"/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403"/>
      <c r="O497" s="393" t="s">
        <v>70</v>
      </c>
      <c r="P497" s="394"/>
      <c r="Q497" s="394"/>
      <c r="R497" s="394"/>
      <c r="S497" s="394"/>
      <c r="T497" s="394"/>
      <c r="U497" s="395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hidden="1" customHeight="1" x14ac:dyDescent="0.2">
      <c r="A498" s="545" t="s">
        <v>654</v>
      </c>
      <c r="B498" s="546"/>
      <c r="C498" s="546"/>
      <c r="D498" s="546"/>
      <c r="E498" s="546"/>
      <c r="F498" s="546"/>
      <c r="G498" s="546"/>
      <c r="H498" s="546"/>
      <c r="I498" s="546"/>
      <c r="J498" s="546"/>
      <c r="K498" s="546"/>
      <c r="L498" s="546"/>
      <c r="M498" s="546"/>
      <c r="N498" s="546"/>
      <c r="O498" s="546"/>
      <c r="P498" s="546"/>
      <c r="Q498" s="546"/>
      <c r="R498" s="546"/>
      <c r="S498" s="546"/>
      <c r="T498" s="546"/>
      <c r="U498" s="546"/>
      <c r="V498" s="546"/>
      <c r="W498" s="546"/>
      <c r="X498" s="546"/>
      <c r="Y498" s="546"/>
      <c r="Z498" s="48"/>
      <c r="AA498" s="48"/>
    </row>
    <row r="499" spans="1:67" ht="16.5" hidden="1" customHeight="1" x14ac:dyDescent="0.25">
      <c r="A499" s="385" t="s">
        <v>655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74"/>
      <c r="AA499" s="374"/>
    </row>
    <row r="500" spans="1:67" ht="14.25" hidden="1" customHeight="1" x14ac:dyDescent="0.25">
      <c r="A500" s="387" t="s">
        <v>108</v>
      </c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75"/>
      <c r="AA500" s="375"/>
    </row>
    <row r="501" spans="1:67" ht="27" hidden="1" customHeight="1" x14ac:dyDescent="0.25">
      <c r="A501" s="54" t="s">
        <v>656</v>
      </c>
      <c r="B501" s="54" t="s">
        <v>657</v>
      </c>
      <c r="C501" s="31">
        <v>4301011764</v>
      </c>
      <c r="D501" s="392">
        <v>4640242181189</v>
      </c>
      <c r="E501" s="390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603" t="s">
        <v>658</v>
      </c>
      <c r="P501" s="389"/>
      <c r="Q501" s="389"/>
      <c r="R501" s="389"/>
      <c r="S501" s="390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hidden="1" customHeight="1" x14ac:dyDescent="0.25">
      <c r="A502" s="54" t="s">
        <v>659</v>
      </c>
      <c r="B502" s="54" t="s">
        <v>660</v>
      </c>
      <c r="C502" s="31">
        <v>4301011765</v>
      </c>
      <c r="D502" s="392">
        <v>4640242181172</v>
      </c>
      <c r="E502" s="390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67" t="s">
        <v>661</v>
      </c>
      <c r="P502" s="389"/>
      <c r="Q502" s="389"/>
      <c r="R502" s="389"/>
      <c r="S502" s="390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hidden="1" customHeight="1" x14ac:dyDescent="0.25">
      <c r="A503" s="54" t="s">
        <v>662</v>
      </c>
      <c r="B503" s="54" t="s">
        <v>663</v>
      </c>
      <c r="C503" s="31">
        <v>4301011763</v>
      </c>
      <c r="D503" s="392">
        <v>4640242181011</v>
      </c>
      <c r="E503" s="390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66" t="s">
        <v>664</v>
      </c>
      <c r="P503" s="389"/>
      <c r="Q503" s="389"/>
      <c r="R503" s="389"/>
      <c r="S503" s="390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665</v>
      </c>
      <c r="B504" s="54" t="s">
        <v>666</v>
      </c>
      <c r="C504" s="31">
        <v>4301011951</v>
      </c>
      <c r="D504" s="392">
        <v>4640242180045</v>
      </c>
      <c r="E504" s="390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2" t="s">
        <v>667</v>
      </c>
      <c r="P504" s="389"/>
      <c r="Q504" s="389"/>
      <c r="R504" s="389"/>
      <c r="S504" s="390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668</v>
      </c>
      <c r="B505" s="54" t="s">
        <v>669</v>
      </c>
      <c r="C505" s="31">
        <v>4301011585</v>
      </c>
      <c r="D505" s="392">
        <v>4640242180441</v>
      </c>
      <c r="E505" s="390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400" t="s">
        <v>670</v>
      </c>
      <c r="P505" s="389"/>
      <c r="Q505" s="389"/>
      <c r="R505" s="389"/>
      <c r="S505" s="390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671</v>
      </c>
      <c r="B506" s="54" t="s">
        <v>672</v>
      </c>
      <c r="C506" s="31">
        <v>4301011950</v>
      </c>
      <c r="D506" s="392">
        <v>4640242180601</v>
      </c>
      <c r="E506" s="390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62" t="s">
        <v>673</v>
      </c>
      <c r="P506" s="389"/>
      <c r="Q506" s="389"/>
      <c r="R506" s="389"/>
      <c r="S506" s="390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674</v>
      </c>
      <c r="B507" s="54" t="s">
        <v>675</v>
      </c>
      <c r="C507" s="31">
        <v>4301011584</v>
      </c>
      <c r="D507" s="392">
        <v>4640242180564</v>
      </c>
      <c r="E507" s="390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9"/>
      <c r="Q507" s="389"/>
      <c r="R507" s="389"/>
      <c r="S507" s="390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677</v>
      </c>
      <c r="B508" s="54" t="s">
        <v>678</v>
      </c>
      <c r="C508" s="31">
        <v>4301011762</v>
      </c>
      <c r="D508" s="392">
        <v>4640242180922</v>
      </c>
      <c r="E508" s="390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65" t="s">
        <v>679</v>
      </c>
      <c r="P508" s="389"/>
      <c r="Q508" s="389"/>
      <c r="R508" s="389"/>
      <c r="S508" s="390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680</v>
      </c>
      <c r="B509" s="54" t="s">
        <v>681</v>
      </c>
      <c r="C509" s="31">
        <v>4301011551</v>
      </c>
      <c r="D509" s="392">
        <v>4640242180038</v>
      </c>
      <c r="E509" s="390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70" t="s">
        <v>682</v>
      </c>
      <c r="P509" s="389"/>
      <c r="Q509" s="389"/>
      <c r="R509" s="389"/>
      <c r="S509" s="390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idden="1" x14ac:dyDescent="0.2">
      <c r="A510" s="402"/>
      <c r="B510" s="386"/>
      <c r="C510" s="386"/>
      <c r="D510" s="386"/>
      <c r="E510" s="386"/>
      <c r="F510" s="386"/>
      <c r="G510" s="386"/>
      <c r="H510" s="386"/>
      <c r="I510" s="386"/>
      <c r="J510" s="386"/>
      <c r="K510" s="386"/>
      <c r="L510" s="386"/>
      <c r="M510" s="386"/>
      <c r="N510" s="403"/>
      <c r="O510" s="393" t="s">
        <v>70</v>
      </c>
      <c r="P510" s="394"/>
      <c r="Q510" s="394"/>
      <c r="R510" s="394"/>
      <c r="S510" s="394"/>
      <c r="T510" s="394"/>
      <c r="U510" s="395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403"/>
      <c r="O511" s="393" t="s">
        <v>70</v>
      </c>
      <c r="P511" s="394"/>
      <c r="Q511" s="394"/>
      <c r="R511" s="394"/>
      <c r="S511" s="394"/>
      <c r="T511" s="394"/>
      <c r="U511" s="395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hidden="1" customHeight="1" x14ac:dyDescent="0.25">
      <c r="A512" s="387" t="s">
        <v>100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75"/>
      <c r="AA512" s="375"/>
    </row>
    <row r="513" spans="1:67" ht="27" hidden="1" customHeight="1" x14ac:dyDescent="0.25">
      <c r="A513" s="54" t="s">
        <v>683</v>
      </c>
      <c r="B513" s="54" t="s">
        <v>684</v>
      </c>
      <c r="C513" s="31">
        <v>4301020295</v>
      </c>
      <c r="D513" s="392">
        <v>4640242181363</v>
      </c>
      <c r="E513" s="390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67" t="s">
        <v>685</v>
      </c>
      <c r="P513" s="389"/>
      <c r="Q513" s="389"/>
      <c r="R513" s="389"/>
      <c r="S513" s="390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4301020260</v>
      </c>
      <c r="D514" s="392">
        <v>4640242180526</v>
      </c>
      <c r="E514" s="390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42" t="s">
        <v>688</v>
      </c>
      <c r="P514" s="389"/>
      <c r="Q514" s="389"/>
      <c r="R514" s="389"/>
      <c r="S514" s="390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hidden="1" customHeight="1" x14ac:dyDescent="0.25">
      <c r="A515" s="54" t="s">
        <v>689</v>
      </c>
      <c r="B515" s="54" t="s">
        <v>690</v>
      </c>
      <c r="C515" s="31">
        <v>4301020269</v>
      </c>
      <c r="D515" s="392">
        <v>4640242180519</v>
      </c>
      <c r="E515" s="390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6" t="s">
        <v>691</v>
      </c>
      <c r="P515" s="389"/>
      <c r="Q515" s="389"/>
      <c r="R515" s="389"/>
      <c r="S515" s="390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4301020309</v>
      </c>
      <c r="D516" s="392">
        <v>4640242180090</v>
      </c>
      <c r="E516" s="390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9" t="s">
        <v>694</v>
      </c>
      <c r="P516" s="389"/>
      <c r="Q516" s="389"/>
      <c r="R516" s="389"/>
      <c r="S516" s="390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4301020314</v>
      </c>
      <c r="D517" s="392">
        <v>4640242180090</v>
      </c>
      <c r="E517" s="390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6" t="s">
        <v>697</v>
      </c>
      <c r="P517" s="389"/>
      <c r="Q517" s="389"/>
      <c r="R517" s="389"/>
      <c r="S517" s="390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idden="1" x14ac:dyDescent="0.2">
      <c r="A518" s="402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403"/>
      <c r="O518" s="393" t="s">
        <v>70</v>
      </c>
      <c r="P518" s="394"/>
      <c r="Q518" s="394"/>
      <c r="R518" s="394"/>
      <c r="S518" s="394"/>
      <c r="T518" s="394"/>
      <c r="U518" s="395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403"/>
      <c r="O519" s="393" t="s">
        <v>70</v>
      </c>
      <c r="P519" s="394"/>
      <c r="Q519" s="394"/>
      <c r="R519" s="394"/>
      <c r="S519" s="394"/>
      <c r="T519" s="394"/>
      <c r="U519" s="395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hidden="1" customHeight="1" x14ac:dyDescent="0.25">
      <c r="A520" s="387" t="s">
        <v>61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75"/>
      <c r="AA520" s="375"/>
    </row>
    <row r="521" spans="1:67" ht="27" hidden="1" customHeight="1" x14ac:dyDescent="0.25">
      <c r="A521" s="54" t="s">
        <v>698</v>
      </c>
      <c r="B521" s="54" t="s">
        <v>699</v>
      </c>
      <c r="C521" s="31">
        <v>4301031280</v>
      </c>
      <c r="D521" s="392">
        <v>4640242180816</v>
      </c>
      <c r="E521" s="390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85" t="s">
        <v>700</v>
      </c>
      <c r="P521" s="389"/>
      <c r="Q521" s="389"/>
      <c r="R521" s="389"/>
      <c r="S521" s="390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4301031194</v>
      </c>
      <c r="D522" s="392">
        <v>4680115880856</v>
      </c>
      <c r="E522" s="390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9"/>
      <c r="Q522" s="389"/>
      <c r="R522" s="389"/>
      <c r="S522" s="390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4301031244</v>
      </c>
      <c r="D523" s="392">
        <v>4640242180595</v>
      </c>
      <c r="E523" s="390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6" t="s">
        <v>705</v>
      </c>
      <c r="P523" s="389"/>
      <c r="Q523" s="389"/>
      <c r="R523" s="389"/>
      <c r="S523" s="390"/>
      <c r="T523" s="34"/>
      <c r="U523" s="34"/>
      <c r="V523" s="35" t="s">
        <v>66</v>
      </c>
      <c r="W523" s="379">
        <v>0</v>
      </c>
      <c r="X523" s="380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706</v>
      </c>
      <c r="B524" s="54" t="s">
        <v>707</v>
      </c>
      <c r="C524" s="31">
        <v>4301031321</v>
      </c>
      <c r="D524" s="392">
        <v>4640242180076</v>
      </c>
      <c r="E524" s="390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51" t="s">
        <v>708</v>
      </c>
      <c r="P524" s="389"/>
      <c r="Q524" s="389"/>
      <c r="R524" s="389"/>
      <c r="S524" s="390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709</v>
      </c>
      <c r="B525" s="54" t="s">
        <v>710</v>
      </c>
      <c r="C525" s="31">
        <v>4301031203</v>
      </c>
      <c r="D525" s="392">
        <v>4640242180908</v>
      </c>
      <c r="E525" s="390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707" t="s">
        <v>711</v>
      </c>
      <c r="P525" s="389"/>
      <c r="Q525" s="389"/>
      <c r="R525" s="389"/>
      <c r="S525" s="390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712</v>
      </c>
      <c r="B526" s="54" t="s">
        <v>713</v>
      </c>
      <c r="C526" s="31">
        <v>4301031200</v>
      </c>
      <c r="D526" s="392">
        <v>4640242180489</v>
      </c>
      <c r="E526" s="390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4" t="s">
        <v>714</v>
      </c>
      <c r="P526" s="389"/>
      <c r="Q526" s="389"/>
      <c r="R526" s="389"/>
      <c r="S526" s="390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idden="1" x14ac:dyDescent="0.2">
      <c r="A527" s="402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403"/>
      <c r="O527" s="393" t="s">
        <v>70</v>
      </c>
      <c r="P527" s="394"/>
      <c r="Q527" s="394"/>
      <c r="R527" s="394"/>
      <c r="S527" s="394"/>
      <c r="T527" s="394"/>
      <c r="U527" s="395"/>
      <c r="V527" s="37" t="s">
        <v>71</v>
      </c>
      <c r="W527" s="381">
        <f>IFERROR(W521/H521,"0")+IFERROR(W522/H522,"0")+IFERROR(W523/H523,"0")+IFERROR(W524/H524,"0")+IFERROR(W525/H525,"0")+IFERROR(W526/H526,"0")</f>
        <v>0</v>
      </c>
      <c r="X527" s="381">
        <f>IFERROR(X521/H521,"0")+IFERROR(X522/H522,"0")+IFERROR(X523/H523,"0")+IFERROR(X524/H524,"0")+IFERROR(X525/H525,"0")+IFERROR(X526/H526,"0")</f>
        <v>0</v>
      </c>
      <c r="Y527" s="381">
        <f>IFERROR(IF(Y521="",0,Y521),"0")+IFERROR(IF(Y522="",0,Y522),"0")+IFERROR(IF(Y523="",0,Y523),"0")+IFERROR(IF(Y524="",0,Y524),"0")+IFERROR(IF(Y525="",0,Y525),"0")+IFERROR(IF(Y526="",0,Y526),"0")</f>
        <v>0</v>
      </c>
      <c r="Z527" s="382"/>
      <c r="AA527" s="382"/>
    </row>
    <row r="528" spans="1:67" hidden="1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403"/>
      <c r="O528" s="393" t="s">
        <v>70</v>
      </c>
      <c r="P528" s="394"/>
      <c r="Q528" s="394"/>
      <c r="R528" s="394"/>
      <c r="S528" s="394"/>
      <c r="T528" s="394"/>
      <c r="U528" s="395"/>
      <c r="V528" s="37" t="s">
        <v>66</v>
      </c>
      <c r="W528" s="381">
        <f>IFERROR(SUM(W521:W526),"0")</f>
        <v>0</v>
      </c>
      <c r="X528" s="381">
        <f>IFERROR(SUM(X521:X526),"0")</f>
        <v>0</v>
      </c>
      <c r="Y528" s="37"/>
      <c r="Z528" s="382"/>
      <c r="AA528" s="382"/>
    </row>
    <row r="529" spans="1:67" ht="14.25" hidden="1" customHeight="1" x14ac:dyDescent="0.25">
      <c r="A529" s="387" t="s">
        <v>72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75"/>
      <c r="AA529" s="375"/>
    </row>
    <row r="530" spans="1:67" ht="27" hidden="1" customHeight="1" x14ac:dyDescent="0.25">
      <c r="A530" s="54" t="s">
        <v>715</v>
      </c>
      <c r="B530" s="54" t="s">
        <v>716</v>
      </c>
      <c r="C530" s="31">
        <v>4301051746</v>
      </c>
      <c r="D530" s="392">
        <v>4640242180533</v>
      </c>
      <c r="E530" s="390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9" t="s">
        <v>717</v>
      </c>
      <c r="P530" s="389"/>
      <c r="Q530" s="389"/>
      <c r="R530" s="389"/>
      <c r="S530" s="390"/>
      <c r="T530" s="34"/>
      <c r="U530" s="34"/>
      <c r="V530" s="35" t="s">
        <v>66</v>
      </c>
      <c r="W530" s="379">
        <v>0</v>
      </c>
      <c r="X530" s="38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1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718</v>
      </c>
      <c r="B531" s="54" t="s">
        <v>719</v>
      </c>
      <c r="C531" s="31">
        <v>4301051780</v>
      </c>
      <c r="D531" s="392">
        <v>4640242180106</v>
      </c>
      <c r="E531" s="390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706" t="s">
        <v>720</v>
      </c>
      <c r="P531" s="389"/>
      <c r="Q531" s="389"/>
      <c r="R531" s="389"/>
      <c r="S531" s="390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721</v>
      </c>
      <c r="B532" s="54" t="s">
        <v>722</v>
      </c>
      <c r="C532" s="31">
        <v>4301051510</v>
      </c>
      <c r="D532" s="392">
        <v>4640242180540</v>
      </c>
      <c r="E532" s="390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9" t="s">
        <v>723</v>
      </c>
      <c r="P532" s="389"/>
      <c r="Q532" s="389"/>
      <c r="R532" s="389"/>
      <c r="S532" s="390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724</v>
      </c>
      <c r="B533" s="54" t="s">
        <v>725</v>
      </c>
      <c r="C533" s="31">
        <v>4301051390</v>
      </c>
      <c r="D533" s="392">
        <v>4640242181233</v>
      </c>
      <c r="E533" s="390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7" t="s">
        <v>726</v>
      </c>
      <c r="P533" s="389"/>
      <c r="Q533" s="389"/>
      <c r="R533" s="389"/>
      <c r="S533" s="390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727</v>
      </c>
      <c r="B534" s="54" t="s">
        <v>728</v>
      </c>
      <c r="C534" s="31">
        <v>4301051448</v>
      </c>
      <c r="D534" s="392">
        <v>4640242181226</v>
      </c>
      <c r="E534" s="390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9" t="s">
        <v>729</v>
      </c>
      <c r="P534" s="389"/>
      <c r="Q534" s="389"/>
      <c r="R534" s="389"/>
      <c r="S534" s="390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402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403"/>
      <c r="O535" s="393" t="s">
        <v>70</v>
      </c>
      <c r="P535" s="394"/>
      <c r="Q535" s="394"/>
      <c r="R535" s="394"/>
      <c r="S535" s="394"/>
      <c r="T535" s="394"/>
      <c r="U535" s="395"/>
      <c r="V535" s="37" t="s">
        <v>71</v>
      </c>
      <c r="W535" s="381">
        <f>IFERROR(W530/H530,"0")+IFERROR(W531/H531,"0")+IFERROR(W532/H532,"0")+IFERROR(W533/H533,"0")+IFERROR(W534/H534,"0")</f>
        <v>0</v>
      </c>
      <c r="X535" s="381">
        <f>IFERROR(X530/H530,"0")+IFERROR(X531/H531,"0")+IFERROR(X532/H532,"0")+IFERROR(X533/H533,"0")+IFERROR(X534/H534,"0")</f>
        <v>0</v>
      </c>
      <c r="Y535" s="381">
        <f>IFERROR(IF(Y530="",0,Y530),"0")+IFERROR(IF(Y531="",0,Y531),"0")+IFERROR(IF(Y532="",0,Y532),"0")+IFERROR(IF(Y533="",0,Y533),"0")+IFERROR(IF(Y534="",0,Y534),"0")</f>
        <v>0</v>
      </c>
      <c r="Z535" s="382"/>
      <c r="AA535" s="382"/>
    </row>
    <row r="536" spans="1:67" hidden="1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403"/>
      <c r="O536" s="393" t="s">
        <v>70</v>
      </c>
      <c r="P536" s="394"/>
      <c r="Q536" s="394"/>
      <c r="R536" s="394"/>
      <c r="S536" s="394"/>
      <c r="T536" s="394"/>
      <c r="U536" s="395"/>
      <c r="V536" s="37" t="s">
        <v>66</v>
      </c>
      <c r="W536" s="381">
        <f>IFERROR(SUM(W530:W534),"0")</f>
        <v>0</v>
      </c>
      <c r="X536" s="381">
        <f>IFERROR(SUM(X530:X534),"0")</f>
        <v>0</v>
      </c>
      <c r="Y536" s="37"/>
      <c r="Z536" s="382"/>
      <c r="AA536" s="382"/>
    </row>
    <row r="537" spans="1:67" ht="14.25" hidden="1" customHeight="1" x14ac:dyDescent="0.25">
      <c r="A537" s="387" t="s">
        <v>204</v>
      </c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75"/>
      <c r="AA537" s="375"/>
    </row>
    <row r="538" spans="1:67" ht="27" hidden="1" customHeight="1" x14ac:dyDescent="0.25">
      <c r="A538" s="54" t="s">
        <v>730</v>
      </c>
      <c r="B538" s="54" t="s">
        <v>731</v>
      </c>
      <c r="C538" s="31">
        <v>4301060408</v>
      </c>
      <c r="D538" s="392">
        <v>4640242180120</v>
      </c>
      <c r="E538" s="390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94" t="s">
        <v>732</v>
      </c>
      <c r="P538" s="389"/>
      <c r="Q538" s="389"/>
      <c r="R538" s="389"/>
      <c r="S538" s="390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730</v>
      </c>
      <c r="B539" s="54" t="s">
        <v>733</v>
      </c>
      <c r="C539" s="31">
        <v>4301060354</v>
      </c>
      <c r="D539" s="392">
        <v>4640242180120</v>
      </c>
      <c r="E539" s="390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502" t="s">
        <v>734</v>
      </c>
      <c r="P539" s="389"/>
      <c r="Q539" s="389"/>
      <c r="R539" s="389"/>
      <c r="S539" s="390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735</v>
      </c>
      <c r="B540" s="54" t="s">
        <v>736</v>
      </c>
      <c r="C540" s="31">
        <v>4301060407</v>
      </c>
      <c r="D540" s="392">
        <v>4640242180137</v>
      </c>
      <c r="E540" s="390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97" t="s">
        <v>737</v>
      </c>
      <c r="P540" s="389"/>
      <c r="Q540" s="389"/>
      <c r="R540" s="389"/>
      <c r="S540" s="390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735</v>
      </c>
      <c r="B541" s="54" t="s">
        <v>738</v>
      </c>
      <c r="C541" s="31">
        <v>4301060355</v>
      </c>
      <c r="D541" s="392">
        <v>4640242180137</v>
      </c>
      <c r="E541" s="390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4" t="s">
        <v>739</v>
      </c>
      <c r="P541" s="389"/>
      <c r="Q541" s="389"/>
      <c r="R541" s="389"/>
      <c r="S541" s="390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2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03"/>
      <c r="O542" s="393" t="s">
        <v>70</v>
      </c>
      <c r="P542" s="394"/>
      <c r="Q542" s="394"/>
      <c r="R542" s="394"/>
      <c r="S542" s="394"/>
      <c r="T542" s="394"/>
      <c r="U542" s="395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03"/>
      <c r="O543" s="393" t="s">
        <v>70</v>
      </c>
      <c r="P543" s="394"/>
      <c r="Q543" s="394"/>
      <c r="R543" s="394"/>
      <c r="S543" s="394"/>
      <c r="T543" s="394"/>
      <c r="U543" s="395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3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9"/>
      <c r="O544" s="568" t="s">
        <v>740</v>
      </c>
      <c r="P544" s="548"/>
      <c r="Q544" s="548"/>
      <c r="R544" s="548"/>
      <c r="S544" s="548"/>
      <c r="T544" s="548"/>
      <c r="U544" s="549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1000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1005</v>
      </c>
      <c r="Y544" s="37"/>
      <c r="Z544" s="382"/>
      <c r="AA544" s="382"/>
    </row>
    <row r="545" spans="1:30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9"/>
      <c r="O545" s="568" t="s">
        <v>741</v>
      </c>
      <c r="P545" s="548"/>
      <c r="Q545" s="548"/>
      <c r="R545" s="548"/>
      <c r="S545" s="548"/>
      <c r="T545" s="548"/>
      <c r="U545" s="549"/>
      <c r="V545" s="37" t="s">
        <v>66</v>
      </c>
      <c r="W545" s="381">
        <f>IFERROR(SUM(BL22:BL541),"0")</f>
        <v>1032</v>
      </c>
      <c r="X545" s="381">
        <f>IFERROR(SUM(BM22:BM541),"0")</f>
        <v>1037.1600000000001</v>
      </c>
      <c r="Y545" s="37"/>
      <c r="Z545" s="382"/>
      <c r="AA545" s="382"/>
    </row>
    <row r="546" spans="1:30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419"/>
      <c r="O546" s="568" t="s">
        <v>742</v>
      </c>
      <c r="P546" s="548"/>
      <c r="Q546" s="548"/>
      <c r="R546" s="548"/>
      <c r="S546" s="548"/>
      <c r="T546" s="548"/>
      <c r="U546" s="549"/>
      <c r="V546" s="37" t="s">
        <v>743</v>
      </c>
      <c r="W546" s="38">
        <f>ROUNDUP(SUM(BN22:BN541),0)</f>
        <v>2</v>
      </c>
      <c r="X546" s="38">
        <f>ROUNDUP(SUM(BO22:BO541),0)</f>
        <v>2</v>
      </c>
      <c r="Y546" s="37"/>
      <c r="Z546" s="382"/>
      <c r="AA546" s="382"/>
    </row>
    <row r="547" spans="1:30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419"/>
      <c r="O547" s="568" t="s">
        <v>744</v>
      </c>
      <c r="P547" s="548"/>
      <c r="Q547" s="548"/>
      <c r="R547" s="548"/>
      <c r="S547" s="548"/>
      <c r="T547" s="548"/>
      <c r="U547" s="549"/>
      <c r="V547" s="37" t="s">
        <v>66</v>
      </c>
      <c r="W547" s="381">
        <f>GrossWeightTotal+PalletQtyTotal*25</f>
        <v>1082</v>
      </c>
      <c r="X547" s="381">
        <f>GrossWeightTotalR+PalletQtyTotalR*25</f>
        <v>1087.1600000000001</v>
      </c>
      <c r="Y547" s="37"/>
      <c r="Z547" s="382"/>
      <c r="AA547" s="382"/>
    </row>
    <row r="548" spans="1:30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86"/>
      <c r="N548" s="419"/>
      <c r="O548" s="568" t="s">
        <v>745</v>
      </c>
      <c r="P548" s="548"/>
      <c r="Q548" s="548"/>
      <c r="R548" s="548"/>
      <c r="S548" s="548"/>
      <c r="T548" s="548"/>
      <c r="U548" s="549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66.666666666666671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67</v>
      </c>
      <c r="Y548" s="37"/>
      <c r="Z548" s="382"/>
      <c r="AA548" s="382"/>
    </row>
    <row r="549" spans="1:30" ht="14.25" hidden="1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86"/>
      <c r="N549" s="419"/>
      <c r="O549" s="568" t="s">
        <v>746</v>
      </c>
      <c r="P549" s="548"/>
      <c r="Q549" s="548"/>
      <c r="R549" s="548"/>
      <c r="S549" s="548"/>
      <c r="T549" s="548"/>
      <c r="U549" s="549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1.4572499999999997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3" t="s">
        <v>98</v>
      </c>
      <c r="D551" s="431"/>
      <c r="E551" s="431"/>
      <c r="F551" s="432"/>
      <c r="G551" s="383" t="s">
        <v>227</v>
      </c>
      <c r="H551" s="431"/>
      <c r="I551" s="431"/>
      <c r="J551" s="431"/>
      <c r="K551" s="431"/>
      <c r="L551" s="431"/>
      <c r="M551" s="431"/>
      <c r="N551" s="431"/>
      <c r="O551" s="431"/>
      <c r="P551" s="432"/>
      <c r="Q551" s="383" t="s">
        <v>459</v>
      </c>
      <c r="R551" s="432"/>
      <c r="S551" s="383" t="s">
        <v>520</v>
      </c>
      <c r="T551" s="431"/>
      <c r="U551" s="431"/>
      <c r="V551" s="432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4" t="s">
        <v>749</v>
      </c>
      <c r="B552" s="383" t="s">
        <v>60</v>
      </c>
      <c r="C552" s="383" t="s">
        <v>99</v>
      </c>
      <c r="D552" s="383" t="s">
        <v>107</v>
      </c>
      <c r="E552" s="383" t="s">
        <v>98</v>
      </c>
      <c r="F552" s="383" t="s">
        <v>217</v>
      </c>
      <c r="G552" s="383" t="s">
        <v>228</v>
      </c>
      <c r="H552" s="383" t="s">
        <v>235</v>
      </c>
      <c r="I552" s="383" t="s">
        <v>254</v>
      </c>
      <c r="J552" s="383" t="s">
        <v>324</v>
      </c>
      <c r="K552" s="377"/>
      <c r="L552" s="383" t="s">
        <v>354</v>
      </c>
      <c r="M552" s="377"/>
      <c r="N552" s="383" t="s">
        <v>354</v>
      </c>
      <c r="O552" s="383" t="s">
        <v>429</v>
      </c>
      <c r="P552" s="383" t="s">
        <v>446</v>
      </c>
      <c r="Q552" s="383" t="s">
        <v>460</v>
      </c>
      <c r="R552" s="383" t="s">
        <v>495</v>
      </c>
      <c r="S552" s="383" t="s">
        <v>521</v>
      </c>
      <c r="T552" s="383" t="s">
        <v>568</v>
      </c>
      <c r="U552" s="383" t="s">
        <v>594</v>
      </c>
      <c r="V552" s="383" t="s">
        <v>601</v>
      </c>
      <c r="W552" s="383" t="s">
        <v>605</v>
      </c>
      <c r="X552" s="383" t="s">
        <v>655</v>
      </c>
      <c r="AA552" s="52"/>
      <c r="AD552" s="377"/>
    </row>
    <row r="553" spans="1:30" ht="13.5" customHeight="1" thickBot="1" x14ac:dyDescent="0.25">
      <c r="A553" s="765"/>
      <c r="B553" s="384"/>
      <c r="C553" s="384"/>
      <c r="D553" s="384"/>
      <c r="E553" s="384"/>
      <c r="F553" s="384"/>
      <c r="G553" s="384"/>
      <c r="H553" s="384"/>
      <c r="I553" s="384"/>
      <c r="J553" s="384"/>
      <c r="K553" s="377"/>
      <c r="L553" s="384"/>
      <c r="M553" s="377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0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0</v>
      </c>
      <c r="F554" s="46">
        <f>IFERROR(X133*1,"0")+IFERROR(X134*1,"0")+IFERROR(X135*1,"0")+IFERROR(X136*1,"0")+IFERROR(X137*1,"0")</f>
        <v>0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0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0</v>
      </c>
      <c r="J554" s="46">
        <f>IFERROR(X213*1,"0")+IFERROR(X214*1,"0")+IFERROR(X215*1,"0")+IFERROR(X216*1,"0")+IFERROR(X217*1,"0")+IFERROR(X218*1,"0")+IFERROR(X222*1,"0")+IFERROR(X223*1,"0")</f>
        <v>0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0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1005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0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0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0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32,00"/>
        <filter val="1 082,00"/>
        <filter val="2"/>
        <filter val="20,00"/>
        <filter val="300,00"/>
        <filter val="400,00"/>
        <filter val="46,67"/>
        <filter val="66,67"/>
        <filter val="700,00"/>
      </filters>
    </filterColumn>
  </autoFilter>
  <mergeCells count="993"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276:N277"/>
    <mergeCell ref="O415:S415"/>
    <mergeCell ref="O341:S341"/>
    <mergeCell ref="D184:E184"/>
    <mergeCell ref="O123:S123"/>
    <mergeCell ref="A518:N519"/>
    <mergeCell ref="O355:U355"/>
    <mergeCell ref="O201:U201"/>
    <mergeCell ref="D123:E123"/>
    <mergeCell ref="O139:U139"/>
    <mergeCell ref="D250:E250"/>
    <mergeCell ref="D110:E110"/>
    <mergeCell ref="D286:E286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O199:S199"/>
    <mergeCell ref="D483:E483"/>
    <mergeCell ref="O484:S484"/>
    <mergeCell ref="V17:V18"/>
    <mergeCell ref="X17:X1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D392:E392"/>
    <mergeCell ref="O92:U92"/>
    <mergeCell ref="O408:U408"/>
    <mergeCell ref="A457:Y457"/>
    <mergeCell ref="O309:U309"/>
    <mergeCell ref="O364:U364"/>
    <mergeCell ref="D475:E475"/>
    <mergeCell ref="A325:Y325"/>
    <mergeCell ref="O133:S133"/>
    <mergeCell ref="O264:S264"/>
    <mergeCell ref="O198:S198"/>
    <mergeCell ref="O424:U424"/>
    <mergeCell ref="O297:S297"/>
    <mergeCell ref="O164:S164"/>
    <mergeCell ref="D384:E384"/>
    <mergeCell ref="O405:S405"/>
    <mergeCell ref="D249:E249"/>
    <mergeCell ref="D105:E105"/>
    <mergeCell ref="D341:E341"/>
    <mergeCell ref="F5:G5"/>
    <mergeCell ref="O125:S125"/>
    <mergeCell ref="O392:S392"/>
    <mergeCell ref="A14:L14"/>
    <mergeCell ref="O112:S112"/>
    <mergeCell ref="O34:U34"/>
    <mergeCell ref="O348:S348"/>
    <mergeCell ref="A34:N35"/>
    <mergeCell ref="A13:L13"/>
    <mergeCell ref="P5:Q5"/>
    <mergeCell ref="J9:L9"/>
    <mergeCell ref="A10:C10"/>
    <mergeCell ref="M17:M18"/>
    <mergeCell ref="D213:E213"/>
    <mergeCell ref="H17:H18"/>
    <mergeCell ref="D204:E204"/>
    <mergeCell ref="O220:U220"/>
    <mergeCell ref="D198:E198"/>
    <mergeCell ref="O59:S59"/>
    <mergeCell ref="A61:N62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O248:S248"/>
    <mergeCell ref="O475:S475"/>
    <mergeCell ref="O335:S335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A94:Y94"/>
    <mergeCell ref="O95:S95"/>
    <mergeCell ref="O89:S89"/>
    <mergeCell ref="A87:Y87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39:U439"/>
    <mergeCell ref="O91:S91"/>
    <mergeCell ref="O389:S389"/>
    <mergeCell ref="O334:S334"/>
    <mergeCell ref="O263:S263"/>
    <mergeCell ref="D281:E281"/>
    <mergeCell ref="O101:S101"/>
    <mergeCell ref="O190:S190"/>
    <mergeCell ref="D243:E243"/>
    <mergeCell ref="D99:E99"/>
    <mergeCell ref="A414:Y414"/>
    <mergeCell ref="O117:S117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D423:E423"/>
    <mergeCell ref="D174:E174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H9:I9"/>
    <mergeCell ref="O30:S30"/>
    <mergeCell ref="D10:E10"/>
    <mergeCell ref="F10:G10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505:S505"/>
    <mergeCell ref="A420:Y420"/>
    <mergeCell ref="O386:U386"/>
    <mergeCell ref="D505:E505"/>
    <mergeCell ref="O450:U45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