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14F5EBB-D8E1-47F1-BF3A-5F41CDFC2B5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X346" i="1" s="1"/>
  <c r="O342" i="1"/>
  <c r="BO341" i="1"/>
  <c r="BN341" i="1"/>
  <c r="BM341" i="1"/>
  <c r="BL341" i="1"/>
  <c r="Y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X300" i="1" s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X277" i="1" s="1"/>
  <c r="O275" i="1"/>
  <c r="BO274" i="1"/>
  <c r="BN274" i="1"/>
  <c r="BM274" i="1"/>
  <c r="BL274" i="1"/>
  <c r="Y274" i="1"/>
  <c r="X274" i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X272" i="1" s="1"/>
  <c r="O262" i="1"/>
  <c r="W260" i="1"/>
  <c r="W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X260" i="1" s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X252" i="1" s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X235" i="1" s="1"/>
  <c r="O229" i="1"/>
  <c r="W226" i="1"/>
  <c r="W225" i="1"/>
  <c r="BN224" i="1"/>
  <c r="BL224" i="1"/>
  <c r="X224" i="1"/>
  <c r="X226" i="1" s="1"/>
  <c r="O224" i="1"/>
  <c r="BO223" i="1"/>
  <c r="BN223" i="1"/>
  <c r="BM223" i="1"/>
  <c r="BL223" i="1"/>
  <c r="Y223" i="1"/>
  <c r="X223" i="1"/>
  <c r="X225" i="1" s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J555" i="1" s="1"/>
  <c r="O214" i="1"/>
  <c r="W211" i="1"/>
  <c r="W210" i="1"/>
  <c r="BN209" i="1"/>
  <c r="BL209" i="1"/>
  <c r="X209" i="1"/>
  <c r="BO209" i="1" s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X202" i="1" s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X171" i="1" s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W148" i="1"/>
  <c r="W147" i="1"/>
  <c r="BO146" i="1"/>
  <c r="BN146" i="1"/>
  <c r="BM146" i="1"/>
  <c r="BL146" i="1"/>
  <c r="Y146" i="1"/>
  <c r="X146" i="1"/>
  <c r="O146" i="1"/>
  <c r="BN145" i="1"/>
  <c r="BL145" i="1"/>
  <c r="X145" i="1"/>
  <c r="X147" i="1" s="1"/>
  <c r="O145" i="1"/>
  <c r="BO144" i="1"/>
  <c r="BN144" i="1"/>
  <c r="BM144" i="1"/>
  <c r="BL144" i="1"/>
  <c r="Y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X130" i="1" s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O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X120" i="1" s="1"/>
  <c r="O106" i="1"/>
  <c r="W104" i="1"/>
  <c r="W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X104" i="1" s="1"/>
  <c r="O96" i="1"/>
  <c r="W94" i="1"/>
  <c r="W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X94" i="1" s="1"/>
  <c r="O90" i="1"/>
  <c r="BO89" i="1"/>
  <c r="BN89" i="1"/>
  <c r="BM89" i="1"/>
  <c r="BL89" i="1"/>
  <c r="Y89" i="1"/>
  <c r="X89" i="1"/>
  <c r="X93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X61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55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5" i="1" s="1"/>
  <c r="O27" i="1"/>
  <c r="W25" i="1"/>
  <c r="W545" i="1" s="1"/>
  <c r="W24" i="1"/>
  <c r="W549" i="1" s="1"/>
  <c r="BN23" i="1"/>
  <c r="BL23" i="1"/>
  <c r="X23" i="1"/>
  <c r="X25" i="1" s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H9" i="1" l="1"/>
  <c r="A10" i="1"/>
  <c r="B555" i="1"/>
  <c r="W546" i="1"/>
  <c r="W547" i="1"/>
  <c r="Y23" i="1"/>
  <c r="Y24" i="1" s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X545" i="1" s="1"/>
  <c r="D555" i="1"/>
  <c r="Y58" i="1"/>
  <c r="Y61" i="1" s="1"/>
  <c r="BM58" i="1"/>
  <c r="BO58" i="1"/>
  <c r="X62" i="1"/>
  <c r="E555" i="1"/>
  <c r="Y66" i="1"/>
  <c r="Y86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Y93" i="1" s="1"/>
  <c r="BM90" i="1"/>
  <c r="BO90" i="1"/>
  <c r="Y92" i="1"/>
  <c r="BM92" i="1"/>
  <c r="Y96" i="1"/>
  <c r="BM96" i="1"/>
  <c r="BO96" i="1"/>
  <c r="Y98" i="1"/>
  <c r="BM98" i="1"/>
  <c r="Y100" i="1"/>
  <c r="BM100" i="1"/>
  <c r="Y102" i="1"/>
  <c r="BM102" i="1"/>
  <c r="X103" i="1"/>
  <c r="Y106" i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X121" i="1"/>
  <c r="Y124" i="1"/>
  <c r="Y130" i="1" s="1"/>
  <c r="BM124" i="1"/>
  <c r="Y126" i="1"/>
  <c r="BM126" i="1"/>
  <c r="Y128" i="1"/>
  <c r="BM128" i="1"/>
  <c r="X131" i="1"/>
  <c r="F555" i="1"/>
  <c r="Y135" i="1"/>
  <c r="Y139" i="1" s="1"/>
  <c r="BM135" i="1"/>
  <c r="Y137" i="1"/>
  <c r="BM137" i="1"/>
  <c r="X140" i="1"/>
  <c r="G555" i="1"/>
  <c r="Y145" i="1"/>
  <c r="Y147" i="1" s="1"/>
  <c r="BM145" i="1"/>
  <c r="BO145" i="1"/>
  <c r="X148" i="1"/>
  <c r="H555" i="1"/>
  <c r="X160" i="1"/>
  <c r="Y152" i="1"/>
  <c r="Y160" i="1" s="1"/>
  <c r="BM152" i="1"/>
  <c r="Y154" i="1"/>
  <c r="BM154" i="1"/>
  <c r="Y156" i="1"/>
  <c r="BM156" i="1"/>
  <c r="BO157" i="1"/>
  <c r="BM157" i="1"/>
  <c r="Y157" i="1"/>
  <c r="BO170" i="1"/>
  <c r="BM170" i="1"/>
  <c r="Y170" i="1"/>
  <c r="Y171" i="1" s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X210" i="1"/>
  <c r="BO208" i="1"/>
  <c r="BM208" i="1"/>
  <c r="Y208" i="1"/>
  <c r="F9" i="1"/>
  <c r="J9" i="1"/>
  <c r="X53" i="1"/>
  <c r="X86" i="1"/>
  <c r="X139" i="1"/>
  <c r="BO159" i="1"/>
  <c r="X547" i="1" s="1"/>
  <c r="BM159" i="1"/>
  <c r="X546" i="1" s="1"/>
  <c r="Y159" i="1"/>
  <c r="X161" i="1"/>
  <c r="I555" i="1"/>
  <c r="X167" i="1"/>
  <c r="BO164" i="1"/>
  <c r="BM164" i="1"/>
  <c r="Y164" i="1"/>
  <c r="Y166" i="1" s="1"/>
  <c r="BO176" i="1"/>
  <c r="BM176" i="1"/>
  <c r="Y176" i="1"/>
  <c r="BO184" i="1"/>
  <c r="BM184" i="1"/>
  <c r="Y184" i="1"/>
  <c r="Y201" i="1" s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X211" i="1"/>
  <c r="BO205" i="1"/>
  <c r="BM205" i="1"/>
  <c r="Y205" i="1"/>
  <c r="Y210" i="1" s="1"/>
  <c r="Y209" i="1"/>
  <c r="BM209" i="1"/>
  <c r="Y214" i="1"/>
  <c r="BM214" i="1"/>
  <c r="BO214" i="1"/>
  <c r="Y216" i="1"/>
  <c r="BM216" i="1"/>
  <c r="Y218" i="1"/>
  <c r="BM218" i="1"/>
  <c r="X221" i="1"/>
  <c r="Y224" i="1"/>
  <c r="Y225" i="1" s="1"/>
  <c r="BM224" i="1"/>
  <c r="BO224" i="1"/>
  <c r="Y229" i="1"/>
  <c r="Y235" i="1" s="1"/>
  <c r="BM229" i="1"/>
  <c r="BO229" i="1"/>
  <c r="Y231" i="1"/>
  <c r="BM231" i="1"/>
  <c r="Y233" i="1"/>
  <c r="BM233" i="1"/>
  <c r="X236" i="1"/>
  <c r="N555" i="1"/>
  <c r="L555" i="1"/>
  <c r="Y240" i="1"/>
  <c r="Y252" i="1" s="1"/>
  <c r="BM240" i="1"/>
  <c r="BO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Y259" i="1" s="1"/>
  <c r="BM256" i="1"/>
  <c r="BO256" i="1"/>
  <c r="Y258" i="1"/>
  <c r="BM258" i="1"/>
  <c r="Y262" i="1"/>
  <c r="BM262" i="1"/>
  <c r="BO262" i="1"/>
  <c r="Y264" i="1"/>
  <c r="BM264" i="1"/>
  <c r="Y266" i="1"/>
  <c r="BM266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Y289" i="1" s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X220" i="1"/>
  <c r="X271" i="1"/>
  <c r="BO275" i="1"/>
  <c r="BM275" i="1"/>
  <c r="Y275" i="1"/>
  <c r="Y277" i="1" s="1"/>
  <c r="BO281" i="1"/>
  <c r="BM281" i="1"/>
  <c r="Y281" i="1"/>
  <c r="BO294" i="1"/>
  <c r="BM294" i="1"/>
  <c r="Y294" i="1"/>
  <c r="BO298" i="1"/>
  <c r="BM298" i="1"/>
  <c r="Y298" i="1"/>
  <c r="Y300" i="1" s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Y338" i="1" s="1"/>
  <c r="BO335" i="1"/>
  <c r="BM335" i="1"/>
  <c r="Y335" i="1"/>
  <c r="X338" i="1"/>
  <c r="BO342" i="1"/>
  <c r="BM342" i="1"/>
  <c r="Y342" i="1"/>
  <c r="Y345" i="1" s="1"/>
  <c r="BO349" i="1"/>
  <c r="BM349" i="1"/>
  <c r="Y349" i="1"/>
  <c r="BO362" i="1"/>
  <c r="BM362" i="1"/>
  <c r="Y362" i="1"/>
  <c r="Y364" i="1" s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BO433" i="1"/>
  <c r="BM433" i="1"/>
  <c r="Y433" i="1"/>
  <c r="Y435" i="1" s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Y487" i="1" s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Y49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X548" i="1" l="1"/>
  <c r="Y473" i="1"/>
  <c r="Y451" i="1"/>
  <c r="Y511" i="1"/>
  <c r="Y376" i="1"/>
  <c r="Y351" i="1"/>
  <c r="Y316" i="1"/>
  <c r="Y178" i="1"/>
  <c r="Y120" i="1"/>
  <c r="Y103" i="1"/>
  <c r="Y34" i="1"/>
  <c r="Y550" i="1" s="1"/>
  <c r="W548" i="1"/>
  <c r="Y536" i="1"/>
  <c r="Y409" i="1"/>
  <c r="Y403" i="1"/>
  <c r="Y283" i="1"/>
  <c r="Y271" i="1"/>
  <c r="Y220" i="1"/>
  <c r="X549" i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<sst xmlns="http://schemas.openxmlformats.org/spreadsheetml/2006/main" count="2379" uniqueCount="789">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</sst>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3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497" t="s">
        <v>0</v>
      </c>
      <c r="E1" s="498"/>
      <c r="F1" s="498"/>
      <c r="G1" s="12" t="s">
        <v>1</v>
      </c>
      <c r="H1" s="497" t="s">
        <v>2</v>
      </c>
      <c r="I1" s="498"/>
      <c r="J1" s="498"/>
      <c r="K1" s="498"/>
      <c r="L1" s="498"/>
      <c r="M1" s="498"/>
      <c r="N1" s="498"/>
      <c r="O1" s="498"/>
      <c r="P1" s="498"/>
      <c r="Q1" s="765" t="s">
        <v>3</v>
      </c>
      <c r="R1" s="498"/>
      <c r="S1" s="49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27" t="s">
        <v>8</v>
      </c>
      <c r="B5" s="528"/>
      <c r="C5" s="529"/>
      <c r="D5" s="419"/>
      <c r="E5" s="421"/>
      <c r="F5" s="723" t="s">
        <v>9</v>
      </c>
      <c r="G5" s="529"/>
      <c r="H5" s="419"/>
      <c r="I5" s="420"/>
      <c r="J5" s="420"/>
      <c r="K5" s="420"/>
      <c r="L5" s="421"/>
      <c r="M5" s="58"/>
      <c r="O5" s="24" t="s">
        <v>10</v>
      </c>
      <c r="P5" s="762">
        <v>45444</v>
      </c>
      <c r="Q5" s="543"/>
      <c r="S5" s="616" t="s">
        <v>11</v>
      </c>
      <c r="T5" s="438"/>
      <c r="U5" s="548" t="s">
        <v>12</v>
      </c>
      <c r="V5" s="543"/>
      <c r="AA5" s="51"/>
      <c r="AB5" s="51"/>
      <c r="AC5" s="51"/>
    </row>
    <row r="6" spans="1:30" s="373" customFormat="1" ht="24" customHeight="1" x14ac:dyDescent="0.2">
      <c r="A6" s="527" t="s">
        <v>13</v>
      </c>
      <c r="B6" s="528"/>
      <c r="C6" s="529"/>
      <c r="D6" s="689" t="s">
        <v>14</v>
      </c>
      <c r="E6" s="690"/>
      <c r="F6" s="690"/>
      <c r="G6" s="690"/>
      <c r="H6" s="690"/>
      <c r="I6" s="690"/>
      <c r="J6" s="690"/>
      <c r="K6" s="690"/>
      <c r="L6" s="543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7" t="s">
        <v>16</v>
      </c>
      <c r="T6" s="438"/>
      <c r="U6" s="683" t="s">
        <v>17</v>
      </c>
      <c r="V6" s="459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602" t="str">
        <f>IFERROR(VLOOKUP(DeliveryAddress,Table,3,0),1)</f>
        <v>5</v>
      </c>
      <c r="E7" s="603"/>
      <c r="F7" s="603"/>
      <c r="G7" s="603"/>
      <c r="H7" s="603"/>
      <c r="I7" s="603"/>
      <c r="J7" s="603"/>
      <c r="K7" s="603"/>
      <c r="L7" s="569"/>
      <c r="M7" s="60"/>
      <c r="O7" s="24"/>
      <c r="P7" s="42"/>
      <c r="Q7" s="42"/>
      <c r="S7" s="391"/>
      <c r="T7" s="438"/>
      <c r="U7" s="684"/>
      <c r="V7" s="685"/>
      <c r="AA7" s="51"/>
      <c r="AB7" s="51"/>
      <c r="AC7" s="51"/>
    </row>
    <row r="8" spans="1:30" s="373" customFormat="1" ht="25.5" customHeight="1" x14ac:dyDescent="0.2">
      <c r="A8" s="770" t="s">
        <v>18</v>
      </c>
      <c r="B8" s="410"/>
      <c r="C8" s="411"/>
      <c r="D8" s="491"/>
      <c r="E8" s="492"/>
      <c r="F8" s="492"/>
      <c r="G8" s="492"/>
      <c r="H8" s="492"/>
      <c r="I8" s="492"/>
      <c r="J8" s="492"/>
      <c r="K8" s="492"/>
      <c r="L8" s="493"/>
      <c r="M8" s="61"/>
      <c r="O8" s="24" t="s">
        <v>19</v>
      </c>
      <c r="P8" s="568">
        <v>0.41666666666666669</v>
      </c>
      <c r="Q8" s="569"/>
      <c r="S8" s="391"/>
      <c r="T8" s="438"/>
      <c r="U8" s="684"/>
      <c r="V8" s="685"/>
      <c r="AA8" s="51"/>
      <c r="AB8" s="51"/>
      <c r="AC8" s="51"/>
    </row>
    <row r="9" spans="1:30" s="373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0"/>
      <c r="E9" s="551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3" t="str">
        <f>IF(AND($A$9="Тип доверенности/получателя при получении в адресе перегруза:",$D$9="Разовая доверенность"),"Введите ФИО","")</f>
        <v/>
      </c>
      <c r="I9" s="551"/>
      <c r="J9" s="7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1"/>
      <c r="L9" s="551"/>
      <c r="M9" s="371"/>
      <c r="O9" s="26" t="s">
        <v>20</v>
      </c>
      <c r="P9" s="534"/>
      <c r="Q9" s="535"/>
      <c r="S9" s="391"/>
      <c r="T9" s="438"/>
      <c r="U9" s="686"/>
      <c r="V9" s="687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0"/>
      <c r="E10" s="551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7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27"/>
      <c r="Q10" s="62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6" t="s">
        <v>28</v>
      </c>
      <c r="B12" s="528"/>
      <c r="C12" s="528"/>
      <c r="D12" s="528"/>
      <c r="E12" s="528"/>
      <c r="F12" s="528"/>
      <c r="G12" s="528"/>
      <c r="H12" s="528"/>
      <c r="I12" s="528"/>
      <c r="J12" s="528"/>
      <c r="K12" s="528"/>
      <c r="L12" s="529"/>
      <c r="M12" s="62"/>
      <c r="O12" s="24" t="s">
        <v>29</v>
      </c>
      <c r="P12" s="568"/>
      <c r="Q12" s="569"/>
      <c r="R12" s="23"/>
      <c r="T12" s="24"/>
      <c r="U12" s="498"/>
      <c r="V12" s="391"/>
      <c r="AA12" s="51"/>
      <c r="AB12" s="51"/>
      <c r="AC12" s="51"/>
    </row>
    <row r="13" spans="1:30" s="373" customFormat="1" ht="23.25" customHeight="1" x14ac:dyDescent="0.2">
      <c r="A13" s="716" t="s">
        <v>30</v>
      </c>
      <c r="B13" s="528"/>
      <c r="C13" s="528"/>
      <c r="D13" s="528"/>
      <c r="E13" s="528"/>
      <c r="F13" s="528"/>
      <c r="G13" s="528"/>
      <c r="H13" s="528"/>
      <c r="I13" s="528"/>
      <c r="J13" s="528"/>
      <c r="K13" s="528"/>
      <c r="L13" s="529"/>
      <c r="M13" s="62"/>
      <c r="N13" s="26"/>
      <c r="O13" s="26" t="s">
        <v>31</v>
      </c>
      <c r="P13" s="612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6" t="s">
        <v>32</v>
      </c>
      <c r="B14" s="528"/>
      <c r="C14" s="528"/>
      <c r="D14" s="528"/>
      <c r="E14" s="528"/>
      <c r="F14" s="528"/>
      <c r="G14" s="528"/>
      <c r="H14" s="528"/>
      <c r="I14" s="528"/>
      <c r="J14" s="528"/>
      <c r="K14" s="528"/>
      <c r="L14" s="529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7" t="s">
        <v>33</v>
      </c>
      <c r="B15" s="528"/>
      <c r="C15" s="528"/>
      <c r="D15" s="528"/>
      <c r="E15" s="528"/>
      <c r="F15" s="528"/>
      <c r="G15" s="528"/>
      <c r="H15" s="528"/>
      <c r="I15" s="528"/>
      <c r="J15" s="528"/>
      <c r="K15" s="528"/>
      <c r="L15" s="529"/>
      <c r="M15" s="63"/>
      <c r="O15" s="522" t="s">
        <v>34</v>
      </c>
      <c r="P15" s="498"/>
      <c r="Q15" s="498"/>
      <c r="R15" s="498"/>
      <c r="S15" s="49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0" t="s">
        <v>35</v>
      </c>
      <c r="B17" s="430" t="s">
        <v>36</v>
      </c>
      <c r="C17" s="549" t="s">
        <v>37</v>
      </c>
      <c r="D17" s="430" t="s">
        <v>38</v>
      </c>
      <c r="E17" s="46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65"/>
      <c r="Q17" s="465"/>
      <c r="R17" s="465"/>
      <c r="S17" s="466"/>
      <c r="T17" s="754" t="s">
        <v>49</v>
      </c>
      <c r="U17" s="529"/>
      <c r="V17" s="430" t="s">
        <v>50</v>
      </c>
      <c r="W17" s="430" t="s">
        <v>51</v>
      </c>
      <c r="X17" s="780" t="s">
        <v>52</v>
      </c>
      <c r="Y17" s="430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89"/>
      <c r="BB17" s="753" t="s">
        <v>57</v>
      </c>
    </row>
    <row r="18" spans="1:67" ht="14.25" customHeight="1" x14ac:dyDescent="0.2">
      <c r="A18" s="431"/>
      <c r="B18" s="431"/>
      <c r="C18" s="431"/>
      <c r="D18" s="467"/>
      <c r="E18" s="469"/>
      <c r="F18" s="431"/>
      <c r="G18" s="431"/>
      <c r="H18" s="431"/>
      <c r="I18" s="431"/>
      <c r="J18" s="431"/>
      <c r="K18" s="431"/>
      <c r="L18" s="431"/>
      <c r="M18" s="431"/>
      <c r="N18" s="431"/>
      <c r="O18" s="467"/>
      <c r="P18" s="468"/>
      <c r="Q18" s="468"/>
      <c r="R18" s="468"/>
      <c r="S18" s="469"/>
      <c r="T18" s="374" t="s">
        <v>58</v>
      </c>
      <c r="U18" s="374" t="s">
        <v>59</v>
      </c>
      <c r="V18" s="431"/>
      <c r="W18" s="431"/>
      <c r="X18" s="781"/>
      <c r="Y18" s="431"/>
      <c r="Z18" s="647"/>
      <c r="AA18" s="647"/>
      <c r="AB18" s="478"/>
      <c r="AC18" s="479"/>
      <c r="AD18" s="480"/>
      <c r="AE18" s="490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4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6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4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150</v>
      </c>
      <c r="X51" s="381">
        <f>IFERROR(IF(W51="",0,CEILING((W51/$H51),1)*$H51),"")</f>
        <v>151.20000000000002</v>
      </c>
      <c r="Y51" s="36">
        <f>IFERROR(IF(X51=0,"",ROUNDUP(X51/H51,0)*0.02175),"")</f>
        <v>0.30449999999999999</v>
      </c>
      <c r="Z51" s="56"/>
      <c r="AA51" s="57"/>
      <c r="AE51" s="64"/>
      <c r="BB51" s="77" t="s">
        <v>1</v>
      </c>
      <c r="BL51" s="64">
        <f>IFERROR(W51*I51/H51,"0")</f>
        <v>156.66666666666666</v>
      </c>
      <c r="BM51" s="64">
        <f>IFERROR(X51*I51/H51,"0")</f>
        <v>157.91999999999999</v>
      </c>
      <c r="BN51" s="64">
        <f>IFERROR(1/J51*(W51/H51),"0")</f>
        <v>0.24801587301587297</v>
      </c>
      <c r="BO51" s="64">
        <f>IFERROR(1/J51*(X51/H51),"0")</f>
        <v>0.25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13.888888888888888</v>
      </c>
      <c r="X53" s="382">
        <f>IFERROR(X51/H51,"0")+IFERROR(X52/H52,"0")</f>
        <v>14</v>
      </c>
      <c r="Y53" s="382">
        <f>IFERROR(IF(Y51="",0,Y51),"0")+IFERROR(IF(Y52="",0,Y52),"0")</f>
        <v>0.30449999999999999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150</v>
      </c>
      <c r="X54" s="382">
        <f>IFERROR(SUM(X51:X52),"0")</f>
        <v>151.20000000000002</v>
      </c>
      <c r="Y54" s="37"/>
      <c r="Z54" s="383"/>
      <c r="AA54" s="383"/>
    </row>
    <row r="55" spans="1:67" ht="16.5" customHeight="1" x14ac:dyDescent="0.25">
      <c r="A55" s="444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120</v>
      </c>
      <c r="X57" s="381">
        <f>IFERROR(IF(W57="",0,CEILING((W57/$H57),1)*$H57),"")</f>
        <v>129.60000000000002</v>
      </c>
      <c r="Y57" s="36">
        <f>IFERROR(IF(X57=0,"",ROUNDUP(X57/H57,0)*0.02175),"")</f>
        <v>0.26100000000000001</v>
      </c>
      <c r="Z57" s="56"/>
      <c r="AA57" s="57"/>
      <c r="AE57" s="64"/>
      <c r="BB57" s="79" t="s">
        <v>1</v>
      </c>
      <c r="BL57" s="64">
        <f>IFERROR(W57*I57/H57,"0")</f>
        <v>125.33333333333331</v>
      </c>
      <c r="BM57" s="64">
        <f>IFERROR(X57*I57/H57,"0")</f>
        <v>135.36000000000001</v>
      </c>
      <c r="BN57" s="64">
        <f>IFERROR(1/J57*(W57/H57),"0")</f>
        <v>0.1984126984126984</v>
      </c>
      <c r="BO57" s="64">
        <f>IFERROR(1/J57*(X57/H57),"0")</f>
        <v>0.2142857142857143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40</v>
      </c>
      <c r="X60" s="381">
        <f>IFERROR(IF(W60="",0,CEILING((W60/$H60),1)*$H60),"")</f>
        <v>40</v>
      </c>
      <c r="Y60" s="36">
        <f>IFERROR(IF(X60=0,"",ROUNDUP(X60/H60,0)*0.00937),"")</f>
        <v>9.3700000000000006E-2</v>
      </c>
      <c r="Z60" s="56"/>
      <c r="AA60" s="57"/>
      <c r="AE60" s="64"/>
      <c r="BB60" s="82" t="s">
        <v>1</v>
      </c>
      <c r="BL60" s="64">
        <f>IFERROR(W60*I60/H60,"0")</f>
        <v>42.400000000000006</v>
      </c>
      <c r="BM60" s="64">
        <f>IFERROR(X60*I60/H60,"0")</f>
        <v>42.400000000000006</v>
      </c>
      <c r="BN60" s="64">
        <f>IFERROR(1/J60*(W60/H60),"0")</f>
        <v>8.3333333333333329E-2</v>
      </c>
      <c r="BO60" s="64">
        <f>IFERROR(1/J60*(X60/H60),"0")</f>
        <v>8.3333333333333329E-2</v>
      </c>
    </row>
    <row r="61" spans="1:67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21.111111111111111</v>
      </c>
      <c r="X61" s="382">
        <f>IFERROR(X57/H57,"0")+IFERROR(X58/H58,"0")+IFERROR(X59/H59,"0")+IFERROR(X60/H60,"0")</f>
        <v>22</v>
      </c>
      <c r="Y61" s="382">
        <f>IFERROR(IF(Y57="",0,Y57),"0")+IFERROR(IF(Y58="",0,Y58),"0")+IFERROR(IF(Y59="",0,Y59),"0")+IFERROR(IF(Y60="",0,Y60),"0")</f>
        <v>0.35470000000000002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160</v>
      </c>
      <c r="X62" s="382">
        <f>IFERROR(SUM(X57:X60),"0")</f>
        <v>169.60000000000002</v>
      </c>
      <c r="Y62" s="37"/>
      <c r="Z62" s="383"/>
      <c r="AA62" s="383"/>
    </row>
    <row r="63" spans="1:67" ht="16.5" customHeight="1" x14ac:dyDescent="0.25">
      <c r="A63" s="444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250</v>
      </c>
      <c r="X66" s="381">
        <f t="shared" si="6"/>
        <v>257.59999999999997</v>
      </c>
      <c r="Y66" s="36">
        <f t="shared" si="7"/>
        <v>0.50024999999999997</v>
      </c>
      <c r="Z66" s="56"/>
      <c r="AA66" s="57"/>
      <c r="AE66" s="64"/>
      <c r="BB66" s="84" t="s">
        <v>1</v>
      </c>
      <c r="BL66" s="64">
        <f t="shared" si="8"/>
        <v>260.71428571428572</v>
      </c>
      <c r="BM66" s="64">
        <f t="shared" si="9"/>
        <v>268.64</v>
      </c>
      <c r="BN66" s="64">
        <f t="shared" si="10"/>
        <v>0.39859693877551022</v>
      </c>
      <c r="BO66" s="64">
        <f t="shared" si="11"/>
        <v>0.4107142857142857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90</v>
      </c>
      <c r="X68" s="381">
        <f t="shared" si="6"/>
        <v>100.8</v>
      </c>
      <c r="Y68" s="36">
        <f t="shared" si="7"/>
        <v>0.19574999999999998</v>
      </c>
      <c r="Z68" s="56"/>
      <c r="AA68" s="57"/>
      <c r="AE68" s="64"/>
      <c r="BB68" s="86" t="s">
        <v>1</v>
      </c>
      <c r="BL68" s="64">
        <f t="shared" si="8"/>
        <v>93.857142857142861</v>
      </c>
      <c r="BM68" s="64">
        <f t="shared" si="9"/>
        <v>105.12</v>
      </c>
      <c r="BN68" s="64">
        <f t="shared" si="10"/>
        <v>0.14349489795918369</v>
      </c>
      <c r="BO68" s="64">
        <f t="shared" si="11"/>
        <v>0.1607142857142857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250</v>
      </c>
      <c r="X69" s="381">
        <f t="shared" si="6"/>
        <v>259.20000000000005</v>
      </c>
      <c r="Y69" s="36">
        <f t="shared" si="7"/>
        <v>0.52200000000000002</v>
      </c>
      <c r="Z69" s="56"/>
      <c r="AA69" s="57"/>
      <c r="AE69" s="64"/>
      <c r="BB69" s="87" t="s">
        <v>1</v>
      </c>
      <c r="BL69" s="64">
        <f t="shared" si="8"/>
        <v>261.11111111111109</v>
      </c>
      <c r="BM69" s="64">
        <f t="shared" si="9"/>
        <v>270.72000000000003</v>
      </c>
      <c r="BN69" s="64">
        <f t="shared" si="10"/>
        <v>0.41335978835978826</v>
      </c>
      <c r="BO69" s="64">
        <f t="shared" si="11"/>
        <v>0.4285714285714286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150</v>
      </c>
      <c r="X71" s="381">
        <f t="shared" si="6"/>
        <v>156.79999999999998</v>
      </c>
      <c r="Y71" s="36">
        <f t="shared" si="7"/>
        <v>0.30449999999999999</v>
      </c>
      <c r="Z71" s="56"/>
      <c r="AA71" s="57"/>
      <c r="AE71" s="64"/>
      <c r="BB71" s="89" t="s">
        <v>1</v>
      </c>
      <c r="BL71" s="64">
        <f t="shared" si="8"/>
        <v>156.42857142857144</v>
      </c>
      <c r="BM71" s="64">
        <f t="shared" si="9"/>
        <v>163.51999999999998</v>
      </c>
      <c r="BN71" s="64">
        <f t="shared" si="10"/>
        <v>0.23915816326530615</v>
      </c>
      <c r="BO71" s="64">
        <f t="shared" si="11"/>
        <v>0.25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185</v>
      </c>
      <c r="X73" s="381">
        <f t="shared" si="6"/>
        <v>185</v>
      </c>
      <c r="Y73" s="36">
        <f t="shared" ref="Y73:Y79" si="12">IFERROR(IF(X73=0,"",ROUNDUP(X73/H73,0)*0.00937),"")</f>
        <v>0.46849999999999997</v>
      </c>
      <c r="Z73" s="56"/>
      <c r="AA73" s="57"/>
      <c r="AE73" s="64"/>
      <c r="BB73" s="91" t="s">
        <v>1</v>
      </c>
      <c r="BL73" s="64">
        <f t="shared" si="8"/>
        <v>196.99999999999997</v>
      </c>
      <c r="BM73" s="64">
        <f t="shared" si="9"/>
        <v>196.99999999999997</v>
      </c>
      <c r="BN73" s="64">
        <f t="shared" si="10"/>
        <v>0.41666666666666669</v>
      </c>
      <c r="BO73" s="64">
        <f t="shared" si="11"/>
        <v>0.41666666666666669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293</v>
      </c>
      <c r="X79" s="381">
        <f t="shared" si="6"/>
        <v>297</v>
      </c>
      <c r="Y79" s="36">
        <f t="shared" si="12"/>
        <v>0.61841999999999997</v>
      </c>
      <c r="Z79" s="56"/>
      <c r="AA79" s="57"/>
      <c r="AE79" s="64"/>
      <c r="BB79" s="97" t="s">
        <v>1</v>
      </c>
      <c r="BL79" s="64">
        <f t="shared" si="8"/>
        <v>306.67333333333335</v>
      </c>
      <c r="BM79" s="64">
        <f t="shared" si="9"/>
        <v>310.85999999999996</v>
      </c>
      <c r="BN79" s="64">
        <f t="shared" si="10"/>
        <v>0.54259259259259263</v>
      </c>
      <c r="BO79" s="64">
        <f t="shared" si="11"/>
        <v>0.55000000000000004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270</v>
      </c>
      <c r="X84" s="381">
        <f t="shared" si="6"/>
        <v>270</v>
      </c>
      <c r="Y84" s="36">
        <f>IFERROR(IF(X84=0,"",ROUNDUP(X84/H84,0)*0.00937),"")</f>
        <v>0.56220000000000003</v>
      </c>
      <c r="Z84" s="56"/>
      <c r="AA84" s="57"/>
      <c r="AE84" s="64"/>
      <c r="BB84" s="102" t="s">
        <v>1</v>
      </c>
      <c r="BL84" s="64">
        <f t="shared" si="8"/>
        <v>284.39999999999998</v>
      </c>
      <c r="BM84" s="64">
        <f t="shared" si="9"/>
        <v>284.39999999999998</v>
      </c>
      <c r="BN84" s="64">
        <f t="shared" si="10"/>
        <v>0.5</v>
      </c>
      <c r="BO84" s="64">
        <f t="shared" si="11"/>
        <v>0.5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242.00925925925927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246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3.1716199999999999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1488</v>
      </c>
      <c r="X87" s="382">
        <f>IFERROR(SUM(X65:X85),"0")</f>
        <v>1526.4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180</v>
      </c>
      <c r="X89" s="381">
        <f>IFERROR(IF(W89="",0,CEILING((W89/$H89),1)*$H89),"")</f>
        <v>183.60000000000002</v>
      </c>
      <c r="Y89" s="36">
        <f>IFERROR(IF(X89=0,"",ROUNDUP(X89/H89,0)*0.02175),"")</f>
        <v>0.36974999999999997</v>
      </c>
      <c r="Z89" s="56"/>
      <c r="AA89" s="57"/>
      <c r="AE89" s="64"/>
      <c r="BB89" s="104" t="s">
        <v>1</v>
      </c>
      <c r="BL89" s="64">
        <f>IFERROR(W89*I89/H89,"0")</f>
        <v>187.99999999999997</v>
      </c>
      <c r="BM89" s="64">
        <f>IFERROR(X89*I89/H89,"0")</f>
        <v>191.76000000000002</v>
      </c>
      <c r="BN89" s="64">
        <f>IFERROR(1/J89*(W89/H89),"0")</f>
        <v>0.34722222222222215</v>
      </c>
      <c r="BO89" s="64">
        <f>IFERROR(1/J89*(X89/H89),"0")</f>
        <v>0.35416666666666663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80</v>
      </c>
      <c r="X92" s="381">
        <f>IFERROR(IF(W92="",0,CEILING((W92/$H92),1)*$H92),"")</f>
        <v>81.599999999999994</v>
      </c>
      <c r="Y92" s="36">
        <f>IFERROR(IF(X92=0,"",ROUNDUP(X92/H92,0)*0.00753),"")</f>
        <v>0.25602000000000003</v>
      </c>
      <c r="Z92" s="56"/>
      <c r="AA92" s="57"/>
      <c r="AE92" s="64"/>
      <c r="BB92" s="107" t="s">
        <v>1</v>
      </c>
      <c r="BL92" s="64">
        <f>IFERROR(W92*I92/H92,"0")</f>
        <v>86.666666666666671</v>
      </c>
      <c r="BM92" s="64">
        <f>IFERROR(X92*I92/H92,"0")</f>
        <v>88.4</v>
      </c>
      <c r="BN92" s="64">
        <f>IFERROR(1/J92*(W92/H92),"0")</f>
        <v>0.21367521367521369</v>
      </c>
      <c r="BO92" s="64">
        <f>IFERROR(1/J92*(X92/H92),"0")</f>
        <v>0.21794871794871795</v>
      </c>
    </row>
    <row r="93" spans="1:67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50</v>
      </c>
      <c r="X93" s="382">
        <f>IFERROR(X89/H89,"0")+IFERROR(X90/H90,"0")+IFERROR(X91/H91,"0")+IFERROR(X92/H92,"0")</f>
        <v>51</v>
      </c>
      <c r="Y93" s="382">
        <f>IFERROR(IF(Y89="",0,Y89),"0")+IFERROR(IF(Y90="",0,Y90),"0")+IFERROR(IF(Y91="",0,Y91),"0")+IFERROR(IF(Y92="",0,Y92),"0")</f>
        <v>0.62576999999999994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260</v>
      </c>
      <c r="X94" s="382">
        <f>IFERROR(SUM(X89:X92),"0")</f>
        <v>265.20000000000005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250</v>
      </c>
      <c r="X106" s="381">
        <f t="shared" ref="X106:X119" si="18">IFERROR(IF(W106="",0,CEILING((W106/$H106),1)*$H106),"")</f>
        <v>252</v>
      </c>
      <c r="Y106" s="36">
        <f>IFERROR(IF(X106=0,"",ROUNDUP(X106/H106,0)*0.02175),"")</f>
        <v>0.65249999999999997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266.78571428571428</v>
      </c>
      <c r="BM106" s="64">
        <f t="shared" ref="BM106:BM119" si="20">IFERROR(X106*I106/H106,"0")</f>
        <v>268.91999999999996</v>
      </c>
      <c r="BN106" s="64">
        <f t="shared" ref="BN106:BN119" si="21">IFERROR(1/J106*(W106/H106),"0")</f>
        <v>0.53146258503401356</v>
      </c>
      <c r="BO106" s="64">
        <f t="shared" ref="BO106:BO119" si="22">IFERROR(1/J106*(X106/H106),"0")</f>
        <v>0.5357142857142857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200</v>
      </c>
      <c r="X108" s="381">
        <f t="shared" si="18"/>
        <v>201.60000000000002</v>
      </c>
      <c r="Y108" s="36">
        <f>IFERROR(IF(X108=0,"",ROUNDUP(X108/H108,0)*0.02175),"")</f>
        <v>0.52200000000000002</v>
      </c>
      <c r="Z108" s="56"/>
      <c r="AA108" s="57"/>
      <c r="AE108" s="64"/>
      <c r="BB108" s="117" t="s">
        <v>1</v>
      </c>
      <c r="BL108" s="64">
        <f t="shared" si="19"/>
        <v>213.42857142857144</v>
      </c>
      <c r="BM108" s="64">
        <f t="shared" si="20"/>
        <v>215.13600000000002</v>
      </c>
      <c r="BN108" s="64">
        <f t="shared" si="21"/>
        <v>0.42517006802721086</v>
      </c>
      <c r="BO108" s="64">
        <f t="shared" si="22"/>
        <v>0.42857142857142855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50</v>
      </c>
      <c r="X112" s="381">
        <f t="shared" si="18"/>
        <v>51.300000000000004</v>
      </c>
      <c r="Y112" s="36">
        <f>IFERROR(IF(X112=0,"",ROUNDUP(X112/H112,0)*0.00753),"")</f>
        <v>0.14307</v>
      </c>
      <c r="Z112" s="56"/>
      <c r="AA112" s="57"/>
      <c r="AE112" s="64"/>
      <c r="BB112" s="121" t="s">
        <v>1</v>
      </c>
      <c r="BL112" s="64">
        <f t="shared" si="19"/>
        <v>55.037037037037031</v>
      </c>
      <c r="BM112" s="64">
        <f t="shared" si="20"/>
        <v>56.468000000000004</v>
      </c>
      <c r="BN112" s="64">
        <f t="shared" si="21"/>
        <v>0.11870845204178537</v>
      </c>
      <c r="BO112" s="64">
        <f t="shared" si="22"/>
        <v>0.12179487179487179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383</v>
      </c>
      <c r="X113" s="381">
        <f t="shared" si="18"/>
        <v>383.40000000000003</v>
      </c>
      <c r="Y113" s="36">
        <f>IFERROR(IF(X113=0,"",ROUNDUP(X113/H113,0)*0.00937),"")</f>
        <v>1.3305400000000001</v>
      </c>
      <c r="Z113" s="56"/>
      <c r="AA113" s="57"/>
      <c r="AE113" s="64"/>
      <c r="BB113" s="122" t="s">
        <v>1</v>
      </c>
      <c r="BL113" s="64">
        <f t="shared" si="19"/>
        <v>423.8533333333333</v>
      </c>
      <c r="BM113" s="64">
        <f t="shared" si="20"/>
        <v>424.29599999999999</v>
      </c>
      <c r="BN113" s="64">
        <f t="shared" si="21"/>
        <v>1.1820987654320987</v>
      </c>
      <c r="BO113" s="64">
        <f t="shared" si="22"/>
        <v>1.1833333333333333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213.94179894179894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215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2.64811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883</v>
      </c>
      <c r="X121" s="382">
        <f>IFERROR(SUM(X106:X119),"0")</f>
        <v>888.30000000000007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150</v>
      </c>
      <c r="X125" s="381">
        <f t="shared" si="24"/>
        <v>151.20000000000002</v>
      </c>
      <c r="Y125" s="36">
        <f>IFERROR(IF(X125=0,"",ROUNDUP(X125/H125,0)*0.02175),"")</f>
        <v>0.39149999999999996</v>
      </c>
      <c r="Z125" s="56"/>
      <c r="AA125" s="57"/>
      <c r="AE125" s="64"/>
      <c r="BB125" s="131" t="s">
        <v>1</v>
      </c>
      <c r="BL125" s="64">
        <f t="shared" si="25"/>
        <v>160.07142857142858</v>
      </c>
      <c r="BM125" s="64">
        <f t="shared" si="26"/>
        <v>161.35200000000003</v>
      </c>
      <c r="BN125" s="64">
        <f t="shared" si="27"/>
        <v>0.31887755102040816</v>
      </c>
      <c r="BO125" s="64">
        <f t="shared" si="28"/>
        <v>0.3214285714285714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17.857142857142858</v>
      </c>
      <c r="X130" s="382">
        <f>IFERROR(X123/H123,"0")+IFERROR(X124/H124,"0")+IFERROR(X125/H125,"0")+IFERROR(X126/H126,"0")+IFERROR(X127/H127,"0")+IFERROR(X128/H128,"0")+IFERROR(X129/H129,"0")</f>
        <v>18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0.39149999999999996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150</v>
      </c>
      <c r="X131" s="382">
        <f>IFERROR(SUM(X123:X129),"0")</f>
        <v>151.20000000000002</v>
      </c>
      <c r="Y131" s="37"/>
      <c r="Z131" s="383"/>
      <c r="AA131" s="383"/>
    </row>
    <row r="132" spans="1:67" ht="16.5" customHeight="1" x14ac:dyDescent="0.25">
      <c r="A132" s="444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400</v>
      </c>
      <c r="X135" s="381">
        <f>IFERROR(IF(W135="",0,CEILING((W135/$H135),1)*$H135),"")</f>
        <v>403.20000000000005</v>
      </c>
      <c r="Y135" s="36">
        <f>IFERROR(IF(X135=0,"",ROUNDUP(X135/H135,0)*0.02175),"")</f>
        <v>1.044</v>
      </c>
      <c r="Z135" s="56"/>
      <c r="AA135" s="57"/>
      <c r="AE135" s="64"/>
      <c r="BB135" s="137" t="s">
        <v>1</v>
      </c>
      <c r="BL135" s="64">
        <f>IFERROR(W135*I135/H135,"0")</f>
        <v>426.57142857142861</v>
      </c>
      <c r="BM135" s="64">
        <f>IFERROR(X135*I135/H135,"0")</f>
        <v>429.98400000000004</v>
      </c>
      <c r="BN135" s="64">
        <f>IFERROR(1/J135*(W135/H135),"0")</f>
        <v>0.85034013605442171</v>
      </c>
      <c r="BO135" s="64">
        <f>IFERROR(1/J135*(X135/H135),"0")</f>
        <v>0.8571428571428571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315</v>
      </c>
      <c r="X137" s="381">
        <f>IFERROR(IF(W137="",0,CEILING((W137/$H137),1)*$H137),"")</f>
        <v>315.90000000000003</v>
      </c>
      <c r="Y137" s="36">
        <f>IFERROR(IF(X137=0,"",ROUNDUP(X137/H137,0)*0.00753),"")</f>
        <v>0.88101000000000007</v>
      </c>
      <c r="Z137" s="56"/>
      <c r="AA137" s="57"/>
      <c r="AE137" s="64"/>
      <c r="BB137" s="139" t="s">
        <v>1</v>
      </c>
      <c r="BL137" s="64">
        <f>IFERROR(W137*I137/H137,"0")</f>
        <v>346.73333333333329</v>
      </c>
      <c r="BM137" s="64">
        <f>IFERROR(X137*I137/H137,"0")</f>
        <v>347.72399999999999</v>
      </c>
      <c r="BN137" s="64">
        <f>IFERROR(1/J137*(W137/H137),"0")</f>
        <v>0.74786324786324776</v>
      </c>
      <c r="BO137" s="64">
        <f>IFERROR(1/J137*(X137/H137),"0")</f>
        <v>0.75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164.28571428571428</v>
      </c>
      <c r="X139" s="382">
        <f>IFERROR(X134/H134,"0")+IFERROR(X135/H135,"0")+IFERROR(X136/H136,"0")+IFERROR(X137/H137,"0")+IFERROR(X138/H138,"0")</f>
        <v>165</v>
      </c>
      <c r="Y139" s="382">
        <f>IFERROR(IF(Y134="",0,Y134),"0")+IFERROR(IF(Y135="",0,Y135),"0")+IFERROR(IF(Y136="",0,Y136),"0")+IFERROR(IF(Y137="",0,Y137),"0")+IFERROR(IF(Y138="",0,Y138),"0")</f>
        <v>1.9250100000000001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715</v>
      </c>
      <c r="X140" s="382">
        <f>IFERROR(SUM(X134:X138),"0")</f>
        <v>719.10000000000014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4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4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100</v>
      </c>
      <c r="X153" s="381">
        <f t="shared" si="29"/>
        <v>100.80000000000001</v>
      </c>
      <c r="Y153" s="36">
        <f>IFERROR(IF(X153=0,"",ROUNDUP(X153/H153,0)*0.00753),"")</f>
        <v>0.18071999999999999</v>
      </c>
      <c r="Z153" s="56"/>
      <c r="AA153" s="57"/>
      <c r="AE153" s="64"/>
      <c r="BB153" s="146" t="s">
        <v>1</v>
      </c>
      <c r="BL153" s="64">
        <f t="shared" si="30"/>
        <v>104.76190476190477</v>
      </c>
      <c r="BM153" s="64">
        <f t="shared" si="31"/>
        <v>105.60000000000002</v>
      </c>
      <c r="BN153" s="64">
        <f t="shared" si="32"/>
        <v>0.15262515262515264</v>
      </c>
      <c r="BO153" s="64">
        <f t="shared" si="33"/>
        <v>0.15384615384615385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18</v>
      </c>
      <c r="X154" s="381">
        <f t="shared" si="29"/>
        <v>18.900000000000002</v>
      </c>
      <c r="Y154" s="36">
        <f>IFERROR(IF(X154=0,"",ROUNDUP(X154/H154,0)*0.00502),"")</f>
        <v>4.5179999999999998E-2</v>
      </c>
      <c r="Z154" s="56"/>
      <c r="AA154" s="57"/>
      <c r="AE154" s="64"/>
      <c r="BB154" s="147" t="s">
        <v>1</v>
      </c>
      <c r="BL154" s="64">
        <f t="shared" si="30"/>
        <v>19.114285714285714</v>
      </c>
      <c r="BM154" s="64">
        <f t="shared" si="31"/>
        <v>20.07</v>
      </c>
      <c r="BN154" s="64">
        <f t="shared" si="32"/>
        <v>3.6630036630036632E-2</v>
      </c>
      <c r="BO154" s="64">
        <f t="shared" si="33"/>
        <v>3.8461538461538464E-2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158</v>
      </c>
      <c r="X157" s="381">
        <f t="shared" si="29"/>
        <v>159.6</v>
      </c>
      <c r="Y157" s="36">
        <f>IFERROR(IF(X157=0,"",ROUNDUP(X157/H157,0)*0.00502),"")</f>
        <v>0.38152000000000003</v>
      </c>
      <c r="Z157" s="56"/>
      <c r="AA157" s="57"/>
      <c r="AE157" s="64"/>
      <c r="BB157" s="150" t="s">
        <v>1</v>
      </c>
      <c r="BL157" s="64">
        <f t="shared" si="30"/>
        <v>165.52380952380952</v>
      </c>
      <c r="BM157" s="64">
        <f t="shared" si="31"/>
        <v>167.2</v>
      </c>
      <c r="BN157" s="64">
        <f t="shared" si="32"/>
        <v>0.32153032153032157</v>
      </c>
      <c r="BO157" s="64">
        <f t="shared" si="33"/>
        <v>0.3247863247863248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107.61904761904762</v>
      </c>
      <c r="X160" s="382">
        <f>IFERROR(X151/H151,"0")+IFERROR(X152/H152,"0")+IFERROR(X153/H153,"0")+IFERROR(X154/H154,"0")+IFERROR(X155/H155,"0")+IFERROR(X156/H156,"0")+IFERROR(X157/H157,"0")+IFERROR(X158/H158,"0")+IFERROR(X159/H159,"0")</f>
        <v>109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0.60742000000000007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276</v>
      </c>
      <c r="X161" s="382">
        <f>IFERROR(SUM(X151:X159),"0")</f>
        <v>279.3</v>
      </c>
      <c r="Y161" s="37"/>
      <c r="Z161" s="383"/>
      <c r="AA161" s="383"/>
    </row>
    <row r="162" spans="1:67" ht="16.5" customHeight="1" x14ac:dyDescent="0.25">
      <c r="A162" s="444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105</v>
      </c>
      <c r="X170" s="381">
        <f>IFERROR(IF(W170="",0,CEILING((W170/$H170),1)*$H170),"")</f>
        <v>105</v>
      </c>
      <c r="Y170" s="36">
        <f>IFERROR(IF(X170=0,"",ROUNDUP(X170/H170,0)*0.00753),"")</f>
        <v>0.3765</v>
      </c>
      <c r="Z170" s="56"/>
      <c r="AA170" s="57"/>
      <c r="AE170" s="64"/>
      <c r="BB170" s="156" t="s">
        <v>1</v>
      </c>
      <c r="BL170" s="64">
        <f>IFERROR(W170*I170/H170,"0")</f>
        <v>114.99999999999999</v>
      </c>
      <c r="BM170" s="64">
        <f>IFERROR(X170*I170/H170,"0")</f>
        <v>114.99999999999999</v>
      </c>
      <c r="BN170" s="64">
        <f>IFERROR(1/J170*(W170/H170),"0")</f>
        <v>0.32051282051282048</v>
      </c>
      <c r="BO170" s="64">
        <f>IFERROR(1/J170*(X170/H170),"0")</f>
        <v>0.32051282051282048</v>
      </c>
    </row>
    <row r="171" spans="1:67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50</v>
      </c>
      <c r="X171" s="382">
        <f>IFERROR(X169/H169,"0")+IFERROR(X170/H170,"0")</f>
        <v>50</v>
      </c>
      <c r="Y171" s="382">
        <f>IFERROR(IF(Y169="",0,Y169),"0")+IFERROR(IF(Y170="",0,Y170),"0")</f>
        <v>0.3765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105</v>
      </c>
      <c r="X172" s="382">
        <f>IFERROR(SUM(X169:X170),"0")</f>
        <v>105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30</v>
      </c>
      <c r="X174" s="381">
        <f>IFERROR(IF(W174="",0,CEILING((W174/$H174),1)*$H174),"")</f>
        <v>32.400000000000006</v>
      </c>
      <c r="Y174" s="36">
        <f>IFERROR(IF(X174=0,"",ROUNDUP(X174/H174,0)*0.00937),"")</f>
        <v>5.6219999999999999E-2</v>
      </c>
      <c r="Z174" s="56"/>
      <c r="AA174" s="57"/>
      <c r="AE174" s="64"/>
      <c r="BB174" s="157" t="s">
        <v>1</v>
      </c>
      <c r="BL174" s="64">
        <f>IFERROR(W174*I174/H174,"0")</f>
        <v>31.166666666666668</v>
      </c>
      <c r="BM174" s="64">
        <f>IFERROR(X174*I174/H174,"0")</f>
        <v>33.660000000000004</v>
      </c>
      <c r="BN174" s="64">
        <f>IFERROR(1/J174*(W174/H174),"0")</f>
        <v>4.6296296296296294E-2</v>
      </c>
      <c r="BO174" s="64">
        <f>IFERROR(1/J174*(X174/H174),"0")</f>
        <v>5.000000000000001E-2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30</v>
      </c>
      <c r="X175" s="381">
        <f>IFERROR(IF(W175="",0,CEILING((W175/$H175),1)*$H175),"")</f>
        <v>32.400000000000006</v>
      </c>
      <c r="Y175" s="36">
        <f>IFERROR(IF(X175=0,"",ROUNDUP(X175/H175,0)*0.00937),"")</f>
        <v>5.6219999999999999E-2</v>
      </c>
      <c r="Z175" s="56"/>
      <c r="AA175" s="57"/>
      <c r="AE175" s="64"/>
      <c r="BB175" s="158" t="s">
        <v>1</v>
      </c>
      <c r="BL175" s="64">
        <f>IFERROR(W175*I175/H175,"0")</f>
        <v>31.166666666666668</v>
      </c>
      <c r="BM175" s="64">
        <f>IFERROR(X175*I175/H175,"0")</f>
        <v>33.660000000000004</v>
      </c>
      <c r="BN175" s="64">
        <f>IFERROR(1/J175*(W175/H175),"0")</f>
        <v>4.6296296296296294E-2</v>
      </c>
      <c r="BO175" s="64">
        <f>IFERROR(1/J175*(X175/H175),"0")</f>
        <v>5.000000000000001E-2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70</v>
      </c>
      <c r="X177" s="381">
        <f>IFERROR(IF(W177="",0,CEILING((W177/$H177),1)*$H177),"")</f>
        <v>70.2</v>
      </c>
      <c r="Y177" s="36">
        <f>IFERROR(IF(X177=0,"",ROUNDUP(X177/H177,0)*0.00937),"")</f>
        <v>0.12181</v>
      </c>
      <c r="Z177" s="56"/>
      <c r="AA177" s="57"/>
      <c r="AE177" s="64"/>
      <c r="BB177" s="160" t="s">
        <v>1</v>
      </c>
      <c r="BL177" s="64">
        <f>IFERROR(W177*I177/H177,"0")</f>
        <v>72.722222222222229</v>
      </c>
      <c r="BM177" s="64">
        <f>IFERROR(X177*I177/H177,"0")</f>
        <v>72.930000000000007</v>
      </c>
      <c r="BN177" s="64">
        <f>IFERROR(1/J177*(W177/H177),"0")</f>
        <v>0.10802469135802469</v>
      </c>
      <c r="BO177" s="64">
        <f>IFERROR(1/J177*(X177/H177),"0")</f>
        <v>0.10833333333333334</v>
      </c>
    </row>
    <row r="178" spans="1:67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24.074074074074073</v>
      </c>
      <c r="X178" s="382">
        <f>IFERROR(X174/H174,"0")+IFERROR(X175/H175,"0")+IFERROR(X176/H176,"0")+IFERROR(X177/H177,"0")</f>
        <v>25</v>
      </c>
      <c r="Y178" s="382">
        <f>IFERROR(IF(Y174="",0,Y174),"0")+IFERROR(IF(Y175="",0,Y175),"0")+IFERROR(IF(Y176="",0,Y176),"0")+IFERROR(IF(Y177="",0,Y177),"0")</f>
        <v>0.23425000000000001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130</v>
      </c>
      <c r="X179" s="382">
        <f>IFERROR(SUM(X174:X177),"0")</f>
        <v>135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200</v>
      </c>
      <c r="X187" s="381">
        <f t="shared" si="34"/>
        <v>200.1</v>
      </c>
      <c r="Y187" s="36">
        <f>IFERROR(IF(X187=0,"",ROUNDUP(X187/H187,0)*0.02175),"")</f>
        <v>0.50024999999999997</v>
      </c>
      <c r="Z187" s="56"/>
      <c r="AA187" s="57"/>
      <c r="AE187" s="64"/>
      <c r="BB187" s="167" t="s">
        <v>1</v>
      </c>
      <c r="BL187" s="64">
        <f t="shared" si="35"/>
        <v>212.96551724137933</v>
      </c>
      <c r="BM187" s="64">
        <f t="shared" si="36"/>
        <v>213.072</v>
      </c>
      <c r="BN187" s="64">
        <f t="shared" si="37"/>
        <v>0.41050903119868637</v>
      </c>
      <c r="BO187" s="64">
        <f t="shared" si="38"/>
        <v>0.4107142857142857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180</v>
      </c>
      <c r="X189" s="381">
        <f t="shared" si="34"/>
        <v>180</v>
      </c>
      <c r="Y189" s="36">
        <f>IFERROR(IF(X189=0,"",ROUNDUP(X189/H189,0)*0.00753),"")</f>
        <v>0.56474999999999997</v>
      </c>
      <c r="Z189" s="56"/>
      <c r="AA189" s="57"/>
      <c r="AE189" s="64"/>
      <c r="BB189" s="169" t="s">
        <v>1</v>
      </c>
      <c r="BL189" s="64">
        <f t="shared" si="35"/>
        <v>200.40000000000003</v>
      </c>
      <c r="BM189" s="64">
        <f t="shared" si="36"/>
        <v>200.40000000000003</v>
      </c>
      <c r="BN189" s="64">
        <f t="shared" si="37"/>
        <v>0.48076923076923073</v>
      </c>
      <c r="BO189" s="64">
        <f t="shared" si="38"/>
        <v>0.48076923076923073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240</v>
      </c>
      <c r="X191" s="381">
        <f t="shared" si="34"/>
        <v>240</v>
      </c>
      <c r="Y191" s="36">
        <f>IFERROR(IF(X191=0,"",ROUNDUP(X191/H191,0)*0.00753),"")</f>
        <v>0.753</v>
      </c>
      <c r="Z191" s="56"/>
      <c r="AA191" s="57"/>
      <c r="AE191" s="64"/>
      <c r="BB191" s="171" t="s">
        <v>1</v>
      </c>
      <c r="BL191" s="64">
        <f t="shared" si="35"/>
        <v>260</v>
      </c>
      <c r="BM191" s="64">
        <f t="shared" si="36"/>
        <v>260</v>
      </c>
      <c r="BN191" s="64">
        <f t="shared" si="37"/>
        <v>0.64102564102564097</v>
      </c>
      <c r="BO191" s="64">
        <f t="shared" si="38"/>
        <v>0.64102564102564097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660</v>
      </c>
      <c r="X194" s="381">
        <f t="shared" si="34"/>
        <v>660</v>
      </c>
      <c r="Y194" s="36">
        <f t="shared" si="39"/>
        <v>2.0707499999999999</v>
      </c>
      <c r="Z194" s="56"/>
      <c r="AA194" s="57"/>
      <c r="AE194" s="64"/>
      <c r="BB194" s="174" t="s">
        <v>1</v>
      </c>
      <c r="BL194" s="64">
        <f t="shared" si="35"/>
        <v>734.80000000000007</v>
      </c>
      <c r="BM194" s="64">
        <f t="shared" si="36"/>
        <v>734.80000000000007</v>
      </c>
      <c r="BN194" s="64">
        <f t="shared" si="37"/>
        <v>1.7628205128205128</v>
      </c>
      <c r="BO194" s="64">
        <f t="shared" si="38"/>
        <v>1.7628205128205128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2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460</v>
      </c>
      <c r="X196" s="381">
        <f t="shared" si="34"/>
        <v>460.79999999999995</v>
      </c>
      <c r="Y196" s="36">
        <f t="shared" si="39"/>
        <v>1.4457599999999999</v>
      </c>
      <c r="Z196" s="56"/>
      <c r="AA196" s="57"/>
      <c r="AE196" s="64"/>
      <c r="BB196" s="176" t="s">
        <v>1</v>
      </c>
      <c r="BL196" s="64">
        <f t="shared" si="35"/>
        <v>512.13333333333344</v>
      </c>
      <c r="BM196" s="64">
        <f t="shared" si="36"/>
        <v>513.024</v>
      </c>
      <c r="BN196" s="64">
        <f t="shared" si="37"/>
        <v>1.2286324786324787</v>
      </c>
      <c r="BO196" s="64">
        <f t="shared" si="38"/>
        <v>1.2307692307692308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220</v>
      </c>
      <c r="X200" s="381">
        <f t="shared" si="34"/>
        <v>220.79999999999998</v>
      </c>
      <c r="Y200" s="36">
        <f t="shared" si="39"/>
        <v>0.69276000000000004</v>
      </c>
      <c r="Z200" s="56"/>
      <c r="AA200" s="57"/>
      <c r="AE200" s="64"/>
      <c r="BB200" s="180" t="s">
        <v>1</v>
      </c>
      <c r="BL200" s="64">
        <f t="shared" si="35"/>
        <v>245.48333333333332</v>
      </c>
      <c r="BM200" s="64">
        <f t="shared" si="36"/>
        <v>246.37599999999998</v>
      </c>
      <c r="BN200" s="64">
        <f t="shared" si="37"/>
        <v>0.58760683760683763</v>
      </c>
      <c r="BO200" s="64">
        <f t="shared" si="38"/>
        <v>0.58974358974358976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756.32183908045977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757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6.0272699999999997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1960</v>
      </c>
      <c r="X202" s="382">
        <f>IFERROR(SUM(X181:X200),"0")</f>
        <v>1961.6999999999998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80</v>
      </c>
      <c r="X208" s="381">
        <f t="shared" si="40"/>
        <v>81.599999999999994</v>
      </c>
      <c r="Y208" s="36">
        <f>IFERROR(IF(X208=0,"",ROUNDUP(X208/H208,0)*0.00753),"")</f>
        <v>0.25602000000000003</v>
      </c>
      <c r="Z208" s="56"/>
      <c r="AA208" s="57"/>
      <c r="AE208" s="64"/>
      <c r="BB208" s="185" t="s">
        <v>1</v>
      </c>
      <c r="BL208" s="64">
        <f t="shared" si="41"/>
        <v>89.066666666666677</v>
      </c>
      <c r="BM208" s="64">
        <f t="shared" si="42"/>
        <v>90.847999999999999</v>
      </c>
      <c r="BN208" s="64">
        <f t="shared" si="43"/>
        <v>0.21367521367521369</v>
      </c>
      <c r="BO208" s="64">
        <f t="shared" si="44"/>
        <v>0.21794871794871795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1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33.333333333333336</v>
      </c>
      <c r="X210" s="382">
        <f>IFERROR(X204/H204,"0")+IFERROR(X205/H205,"0")+IFERROR(X206/H206,"0")+IFERROR(X207/H207,"0")+IFERROR(X208/H208,"0")+IFERROR(X209/H209,"0")</f>
        <v>34</v>
      </c>
      <c r="Y210" s="382">
        <f>IFERROR(IF(Y204="",0,Y204),"0")+IFERROR(IF(Y205="",0,Y205),"0")+IFERROR(IF(Y206="",0,Y206),"0")+IFERROR(IF(Y207="",0,Y207),"0")+IFERROR(IF(Y208="",0,Y208),"0")+IFERROR(IF(Y209="",0,Y209),"0")</f>
        <v>0.25602000000000003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80</v>
      </c>
      <c r="X211" s="382">
        <f>IFERROR(SUM(X204:X209),"0")</f>
        <v>81.599999999999994</v>
      </c>
      <c r="Y211" s="37"/>
      <c r="Z211" s="383"/>
      <c r="AA211" s="383"/>
    </row>
    <row r="212" spans="1:67" ht="16.5" customHeight="1" x14ac:dyDescent="0.25">
      <c r="A212" s="444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44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100</v>
      </c>
      <c r="X229" s="381">
        <f t="shared" ref="X229:X234" si="50">IFERROR(IF(W229="",0,CEILING((W229/$H229),1)*$H229),"")</f>
        <v>104.39999999999999</v>
      </c>
      <c r="Y229" s="36">
        <f>IFERROR(IF(X229=0,"",ROUNDUP(X229/H229,0)*0.02175),"")</f>
        <v>0.19574999999999998</v>
      </c>
      <c r="Z229" s="56"/>
      <c r="AA229" s="57"/>
      <c r="AE229" s="64"/>
      <c r="BB229" s="195" t="s">
        <v>1</v>
      </c>
      <c r="BL229" s="64">
        <f t="shared" ref="BL229:BL234" si="51">IFERROR(W229*I229/H229,"0")</f>
        <v>104.13793103448276</v>
      </c>
      <c r="BM229" s="64">
        <f t="shared" ref="BM229:BM234" si="52">IFERROR(X229*I229/H229,"0")</f>
        <v>108.71999999999998</v>
      </c>
      <c r="BN229" s="64">
        <f t="shared" ref="BN229:BN234" si="53">IFERROR(1/J229*(W229/H229),"0")</f>
        <v>0.1539408866995074</v>
      </c>
      <c r="BO229" s="64">
        <f t="shared" ref="BO229:BO234" si="54">IFERROR(1/J229*(X229/H229),"0")</f>
        <v>0.1607142857142857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8.6206896551724146</v>
      </c>
      <c r="X235" s="382">
        <f>IFERROR(X229/H229,"0")+IFERROR(X230/H230,"0")+IFERROR(X231/H231,"0")+IFERROR(X232/H232,"0")+IFERROR(X233/H233,"0")+IFERROR(X234/H234,"0")</f>
        <v>9</v>
      </c>
      <c r="Y235" s="382">
        <f>IFERROR(IF(Y229="",0,Y229),"0")+IFERROR(IF(Y230="",0,Y230),"0")+IFERROR(IF(Y231="",0,Y231),"0")+IFERROR(IF(Y232="",0,Y232),"0")+IFERROR(IF(Y233="",0,Y233),"0")+IFERROR(IF(Y234="",0,Y234),"0")</f>
        <v>0.19574999999999998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100</v>
      </c>
      <c r="X236" s="382">
        <f>IFERROR(SUM(X229:X234),"0")</f>
        <v>104.39999999999999</v>
      </c>
      <c r="Y236" s="37"/>
      <c r="Z236" s="383"/>
      <c r="AA236" s="383"/>
    </row>
    <row r="237" spans="1:67" ht="16.5" customHeight="1" x14ac:dyDescent="0.25">
      <c r="A237" s="444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0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1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27</v>
      </c>
      <c r="X268" s="381">
        <f t="shared" si="61"/>
        <v>27</v>
      </c>
      <c r="Y268" s="36">
        <f>IFERROR(IF(X268=0,"",ROUNDUP(X268/H268,0)*0.00753),"")</f>
        <v>7.5300000000000006E-2</v>
      </c>
      <c r="Z268" s="56"/>
      <c r="AA268" s="57"/>
      <c r="AE268" s="64"/>
      <c r="BB268" s="224" t="s">
        <v>1</v>
      </c>
      <c r="BL268" s="64">
        <f t="shared" si="62"/>
        <v>29.78</v>
      </c>
      <c r="BM268" s="64">
        <f t="shared" si="63"/>
        <v>29.78</v>
      </c>
      <c r="BN268" s="64">
        <f t="shared" si="64"/>
        <v>6.4102564102564097E-2</v>
      </c>
      <c r="BO268" s="64">
        <f t="shared" si="65"/>
        <v>6.4102564102564097E-2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10</v>
      </c>
      <c r="X271" s="382">
        <f>IFERROR(X262/H262,"0")+IFERROR(X263/H263,"0")+IFERROR(X264/H264,"0")+IFERROR(X265/H265,"0")+IFERROR(X266/H266,"0")+IFERROR(X267/H267,"0")+IFERROR(X268/H268,"0")+IFERROR(X269/H269,"0")+IFERROR(X270/H270,"0")</f>
        <v>10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7.5300000000000006E-2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27</v>
      </c>
      <c r="X272" s="382">
        <f>IFERROR(SUM(X262:X270),"0")</f>
        <v>27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230</v>
      </c>
      <c r="X274" s="381">
        <f>IFERROR(IF(W274="",0,CEILING((W274/$H274),1)*$H274),"")</f>
        <v>235.20000000000002</v>
      </c>
      <c r="Y274" s="36">
        <f>IFERROR(IF(X274=0,"",ROUNDUP(X274/H274,0)*0.02175),"")</f>
        <v>0.60899999999999999</v>
      </c>
      <c r="Z274" s="56"/>
      <c r="AA274" s="57"/>
      <c r="AE274" s="64"/>
      <c r="BB274" s="227" t="s">
        <v>1</v>
      </c>
      <c r="BL274" s="64">
        <f>IFERROR(W274*I274/H274,"0")</f>
        <v>245.44285714285715</v>
      </c>
      <c r="BM274" s="64">
        <f>IFERROR(X274*I274/H274,"0")</f>
        <v>250.99200000000002</v>
      </c>
      <c r="BN274" s="64">
        <f>IFERROR(1/J274*(W274/H274),"0")</f>
        <v>0.48894557823129248</v>
      </c>
      <c r="BO274" s="64">
        <f>IFERROR(1/J274*(X274/H274),"0")</f>
        <v>0.5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150</v>
      </c>
      <c r="X275" s="381">
        <f>IFERROR(IF(W275="",0,CEILING((W275/$H275),1)*$H275),"")</f>
        <v>156</v>
      </c>
      <c r="Y275" s="36">
        <f>IFERROR(IF(X275=0,"",ROUNDUP(X275/H275,0)*0.02175),"")</f>
        <v>0.43499999999999994</v>
      </c>
      <c r="Z275" s="56"/>
      <c r="AA275" s="57"/>
      <c r="AE275" s="64"/>
      <c r="BB275" s="228" t="s">
        <v>1</v>
      </c>
      <c r="BL275" s="64">
        <f>IFERROR(W275*I275/H275,"0")</f>
        <v>160.84615384615387</v>
      </c>
      <c r="BM275" s="64">
        <f>IFERROR(X275*I275/H275,"0")</f>
        <v>167.28000000000003</v>
      </c>
      <c r="BN275" s="64">
        <f>IFERROR(1/J275*(W275/H275),"0")</f>
        <v>0.34340659340659335</v>
      </c>
      <c r="BO275" s="64">
        <f>IFERROR(1/J275*(X275/H275),"0")</f>
        <v>0.3571428571428571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50</v>
      </c>
      <c r="X276" s="381">
        <f>IFERROR(IF(W276="",0,CEILING((W276/$H276),1)*$H276),"")</f>
        <v>50.400000000000006</v>
      </c>
      <c r="Y276" s="36">
        <f>IFERROR(IF(X276=0,"",ROUNDUP(X276/H276,0)*0.02175),"")</f>
        <v>0.1305</v>
      </c>
      <c r="Z276" s="56"/>
      <c r="AA276" s="57"/>
      <c r="AE276" s="64"/>
      <c r="BB276" s="229" t="s">
        <v>1</v>
      </c>
      <c r="BL276" s="64">
        <f>IFERROR(W276*I276/H276,"0")</f>
        <v>53.357142857142861</v>
      </c>
      <c r="BM276" s="64">
        <f>IFERROR(X276*I276/H276,"0")</f>
        <v>53.784000000000006</v>
      </c>
      <c r="BN276" s="64">
        <f>IFERROR(1/J276*(W276/H276),"0")</f>
        <v>0.10629251700680271</v>
      </c>
      <c r="BO276" s="64">
        <f>IFERROR(1/J276*(X276/H276),"0")</f>
        <v>0.10714285714285714</v>
      </c>
    </row>
    <row r="277" spans="1:67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52.564102564102555</v>
      </c>
      <c r="X277" s="382">
        <f>IFERROR(X274/H274,"0")+IFERROR(X275/H275,"0")+IFERROR(X276/H276,"0")</f>
        <v>54</v>
      </c>
      <c r="Y277" s="382">
        <f>IFERROR(IF(Y274="",0,Y274),"0")+IFERROR(IF(Y275="",0,Y275),"0")+IFERROR(IF(Y276="",0,Y276),"0")</f>
        <v>1.1745000000000001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430</v>
      </c>
      <c r="X278" s="382">
        <f>IFERROR(SUM(X274:X276),"0")</f>
        <v>441.6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3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0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14</v>
      </c>
      <c r="X282" s="381">
        <f>IFERROR(IF(W282="",0,CEILING((W282/$H282),1)*$H282),"")</f>
        <v>15.299999999999999</v>
      </c>
      <c r="Y282" s="36">
        <f>IFERROR(IF(X282=0,"",ROUNDUP(X282/H282,0)*0.00753),"")</f>
        <v>4.5179999999999998E-2</v>
      </c>
      <c r="Z282" s="56"/>
      <c r="AA282" s="57"/>
      <c r="AE282" s="64"/>
      <c r="BB282" s="232" t="s">
        <v>1</v>
      </c>
      <c r="BL282" s="64">
        <f>IFERROR(W282*I282/H282,"0")</f>
        <v>15.921568627450982</v>
      </c>
      <c r="BM282" s="64">
        <f>IFERROR(X282*I282/H282,"0")</f>
        <v>17.399999999999999</v>
      </c>
      <c r="BN282" s="64">
        <f>IFERROR(1/J282*(W282/H282),"0")</f>
        <v>3.5193564605329311E-2</v>
      </c>
      <c r="BO282" s="64">
        <f>IFERROR(1/J282*(X282/H282),"0")</f>
        <v>3.8461538461538464E-2</v>
      </c>
    </row>
    <row r="283" spans="1:67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5.4901960784313726</v>
      </c>
      <c r="X283" s="382">
        <f>IFERROR(X280/H280,"0")+IFERROR(X281/H281,"0")+IFERROR(X282/H282,"0")</f>
        <v>6</v>
      </c>
      <c r="Y283" s="382">
        <f>IFERROR(IF(Y280="",0,Y280),"0")+IFERROR(IF(Y281="",0,Y281),"0")+IFERROR(IF(Y282="",0,Y282),"0")</f>
        <v>4.5179999999999998E-2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14</v>
      </c>
      <c r="X284" s="382">
        <f>IFERROR(SUM(X280:X282),"0")</f>
        <v>15.299999999999999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4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3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4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24</v>
      </c>
      <c r="X309" s="381">
        <f>IFERROR(IF(W309="",0,CEILING((W309/$H309),1)*$H309),"")</f>
        <v>25.2</v>
      </c>
      <c r="Y309" s="36">
        <f>IFERROR(IF(X309=0,"",ROUNDUP(X309/H309,0)*0.00753),"")</f>
        <v>0.10542</v>
      </c>
      <c r="Z309" s="56"/>
      <c r="AA309" s="57"/>
      <c r="AE309" s="64"/>
      <c r="BB309" s="245" t="s">
        <v>1</v>
      </c>
      <c r="BL309" s="64">
        <f>IFERROR(W309*I309/H309,"0")</f>
        <v>27.306666666666665</v>
      </c>
      <c r="BM309" s="64">
        <f>IFERROR(X309*I309/H309,"0")</f>
        <v>28.672000000000001</v>
      </c>
      <c r="BN309" s="64">
        <f>IFERROR(1/J309*(W309/H309),"0")</f>
        <v>8.5470085470085458E-2</v>
      </c>
      <c r="BO309" s="64">
        <f>IFERROR(1/J309*(X309/H309),"0")</f>
        <v>8.9743589743589744E-2</v>
      </c>
    </row>
    <row r="310" spans="1:67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13.333333333333332</v>
      </c>
      <c r="X310" s="382">
        <f>IFERROR(X309/H309,"0")</f>
        <v>14</v>
      </c>
      <c r="Y310" s="382">
        <f>IFERROR(IF(Y309="",0,Y309),"0")</f>
        <v>0.10542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24</v>
      </c>
      <c r="X311" s="382">
        <f>IFERROR(SUM(X309:X309),"0")</f>
        <v>25.2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26</v>
      </c>
      <c r="X323" s="381">
        <f>IFERROR(IF(W323="",0,CEILING((W323/$H323),1)*$H323),"")</f>
        <v>28.049999999999997</v>
      </c>
      <c r="Y323" s="36">
        <f>IFERROR(IF(X323=0,"",ROUNDUP(X323/H323,0)*0.00753),"")</f>
        <v>8.2830000000000001E-2</v>
      </c>
      <c r="Z323" s="56"/>
      <c r="AA323" s="57"/>
      <c r="AE323" s="64"/>
      <c r="BB323" s="250" t="s">
        <v>1</v>
      </c>
      <c r="BL323" s="64">
        <f>IFERROR(W323*I323/H323,"0")</f>
        <v>30.333333333333339</v>
      </c>
      <c r="BM323" s="64">
        <f>IFERROR(X323*I323/H323,"0")</f>
        <v>32.725000000000001</v>
      </c>
      <c r="BN323" s="64">
        <f>IFERROR(1/J323*(W323/H323),"0")</f>
        <v>6.535947712418301E-2</v>
      </c>
      <c r="BO323" s="64">
        <f>IFERROR(1/J323*(X323/H323),"0")</f>
        <v>7.0512820512820512E-2</v>
      </c>
    </row>
    <row r="324" spans="1:67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10.19607843137255</v>
      </c>
      <c r="X324" s="382">
        <f>IFERROR(X323/H323,"0")</f>
        <v>11</v>
      </c>
      <c r="Y324" s="382">
        <f>IFERROR(IF(Y323="",0,Y323),"0")</f>
        <v>8.2830000000000001E-2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26</v>
      </c>
      <c r="X325" s="382">
        <f>IFERROR(SUM(X323:X323),"0")</f>
        <v>28.049999999999997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4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1246</v>
      </c>
      <c r="X330" s="381">
        <f t="shared" si="71"/>
        <v>1260</v>
      </c>
      <c r="Y330" s="36">
        <f>IFERROR(IF(X330=0,"",ROUNDUP(X330/H330,0)*0.02175),"")</f>
        <v>1.827</v>
      </c>
      <c r="Z330" s="56"/>
      <c r="AA330" s="57"/>
      <c r="AE330" s="64"/>
      <c r="BB330" s="252" t="s">
        <v>1</v>
      </c>
      <c r="BL330" s="64">
        <f t="shared" si="72"/>
        <v>1285.8720000000001</v>
      </c>
      <c r="BM330" s="64">
        <f t="shared" si="73"/>
        <v>1300.32</v>
      </c>
      <c r="BN330" s="64">
        <f t="shared" si="74"/>
        <v>1.7305555555555554</v>
      </c>
      <c r="BO330" s="64">
        <f t="shared" si="75"/>
        <v>1.75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550</v>
      </c>
      <c r="X331" s="381">
        <f t="shared" si="71"/>
        <v>555</v>
      </c>
      <c r="Y331" s="36">
        <f>IFERROR(IF(X331=0,"",ROUNDUP(X331/H331,0)*0.02175),"")</f>
        <v>0.80474999999999997</v>
      </c>
      <c r="Z331" s="56"/>
      <c r="AA331" s="57"/>
      <c r="AE331" s="64"/>
      <c r="BB331" s="253" t="s">
        <v>1</v>
      </c>
      <c r="BL331" s="64">
        <f t="shared" si="72"/>
        <v>567.6</v>
      </c>
      <c r="BM331" s="64">
        <f t="shared" si="73"/>
        <v>572.76</v>
      </c>
      <c r="BN331" s="64">
        <f t="shared" si="74"/>
        <v>0.76388888888888884</v>
      </c>
      <c r="BO331" s="64">
        <f t="shared" si="75"/>
        <v>0.77083333333333326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50</v>
      </c>
      <c r="X334" s="381">
        <f t="shared" si="71"/>
        <v>60</v>
      </c>
      <c r="Y334" s="36">
        <f>IFERROR(IF(X334=0,"",ROUNDUP(X334/H334,0)*0.02175),"")</f>
        <v>8.6999999999999994E-2</v>
      </c>
      <c r="Z334" s="56"/>
      <c r="AA334" s="57"/>
      <c r="AE334" s="64"/>
      <c r="BB334" s="256" t="s">
        <v>1</v>
      </c>
      <c r="BL334" s="64">
        <f t="shared" si="72"/>
        <v>51.6</v>
      </c>
      <c r="BM334" s="64">
        <f t="shared" si="73"/>
        <v>61.92</v>
      </c>
      <c r="BN334" s="64">
        <f t="shared" si="74"/>
        <v>6.9444444444444448E-2</v>
      </c>
      <c r="BO334" s="64">
        <f t="shared" si="75"/>
        <v>8.3333333333333329E-2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123.06666666666665</v>
      </c>
      <c r="X338" s="382">
        <f>IFERROR(X329/H329,"0")+IFERROR(X330/H330,"0")+IFERROR(X331/H331,"0")+IFERROR(X332/H332,"0")+IFERROR(X333/H333,"0")+IFERROR(X334/H334,"0")+IFERROR(X335/H335,"0")+IFERROR(X336/H336,"0")+IFERROR(X337/H337,"0")</f>
        <v>125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2.71875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1846</v>
      </c>
      <c r="X339" s="382">
        <f>IFERROR(SUM(X329:X337),"0")</f>
        <v>1875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400</v>
      </c>
      <c r="X341" s="381">
        <f>IFERROR(IF(W341="",0,CEILING((W341/$H341),1)*$H341),"")</f>
        <v>405</v>
      </c>
      <c r="Y341" s="36">
        <f>IFERROR(IF(X341=0,"",ROUNDUP(X341/H341,0)*0.02175),"")</f>
        <v>0.58724999999999994</v>
      </c>
      <c r="Z341" s="56"/>
      <c r="AA341" s="57"/>
      <c r="AE341" s="64"/>
      <c r="BB341" s="260" t="s">
        <v>1</v>
      </c>
      <c r="BL341" s="64">
        <f>IFERROR(W341*I341/H341,"0")</f>
        <v>412.8</v>
      </c>
      <c r="BM341" s="64">
        <f>IFERROR(X341*I341/H341,"0")</f>
        <v>417.96000000000004</v>
      </c>
      <c r="BN341" s="64">
        <f>IFERROR(1/J341*(W341/H341),"0")</f>
        <v>0.55555555555555558</v>
      </c>
      <c r="BO341" s="64">
        <f>IFERROR(1/J341*(X341/H341),"0")</f>
        <v>0.5625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5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26.666666666666668</v>
      </c>
      <c r="X345" s="382">
        <f>IFERROR(X341/H341,"0")+IFERROR(X342/H342,"0")+IFERROR(X343/H343,"0")+IFERROR(X344/H344,"0")</f>
        <v>27</v>
      </c>
      <c r="Y345" s="382">
        <f>IFERROR(IF(Y341="",0,Y341),"0")+IFERROR(IF(Y342="",0,Y342),"0")+IFERROR(IF(Y343="",0,Y343),"0")+IFERROR(IF(Y344="",0,Y344),"0")</f>
        <v>0.58724999999999994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400</v>
      </c>
      <c r="X346" s="382">
        <f>IFERROR(SUM(X341:X344),"0")</f>
        <v>405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100</v>
      </c>
      <c r="X354" s="381">
        <f>IFERROR(IF(W354="",0,CEILING((W354/$H354),1)*$H354),"")</f>
        <v>101.39999999999999</v>
      </c>
      <c r="Y354" s="36">
        <f>IFERROR(IF(X354=0,"",ROUNDUP(X354/H354,0)*0.02175),"")</f>
        <v>0.28275</v>
      </c>
      <c r="Z354" s="56"/>
      <c r="AA354" s="57"/>
      <c r="AE354" s="64"/>
      <c r="BB354" s="267" t="s">
        <v>1</v>
      </c>
      <c r="BL354" s="64">
        <f>IFERROR(W354*I354/H354,"0")</f>
        <v>107.23076923076924</v>
      </c>
      <c r="BM354" s="64">
        <f>IFERROR(X354*I354/H354,"0")</f>
        <v>108.732</v>
      </c>
      <c r="BN354" s="64">
        <f>IFERROR(1/J354*(W354/H354),"0")</f>
        <v>0.22893772893772893</v>
      </c>
      <c r="BO354" s="64">
        <f>IFERROR(1/J354*(X354/H354),"0")</f>
        <v>0.23214285714285712</v>
      </c>
    </row>
    <row r="355" spans="1:67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12.820512820512821</v>
      </c>
      <c r="X355" s="382">
        <f>IFERROR(X354/H354,"0")</f>
        <v>13</v>
      </c>
      <c r="Y355" s="382">
        <f>IFERROR(IF(Y354="",0,Y354),"0")</f>
        <v>0.28275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100</v>
      </c>
      <c r="X356" s="382">
        <f>IFERROR(SUM(X354:X354),"0")</f>
        <v>101.39999999999999</v>
      </c>
      <c r="Y356" s="37"/>
      <c r="Z356" s="383"/>
      <c r="AA356" s="383"/>
    </row>
    <row r="357" spans="1:67" ht="16.5" customHeight="1" x14ac:dyDescent="0.25">
      <c r="A357" s="444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224</v>
      </c>
      <c r="X359" s="381">
        <f>IFERROR(IF(W359="",0,CEILING((W359/$H359),1)*$H359),"")</f>
        <v>228</v>
      </c>
      <c r="Y359" s="36">
        <f>IFERROR(IF(X359=0,"",ROUNDUP(X359/H359,0)*0.02175),"")</f>
        <v>0.41324999999999995</v>
      </c>
      <c r="Z359" s="56"/>
      <c r="AA359" s="57"/>
      <c r="AE359" s="64"/>
      <c r="BB359" s="268" t="s">
        <v>1</v>
      </c>
      <c r="BL359" s="64">
        <f>IFERROR(W359*I359/H359,"0")</f>
        <v>232.96</v>
      </c>
      <c r="BM359" s="64">
        <f>IFERROR(X359*I359/H359,"0")</f>
        <v>237.12</v>
      </c>
      <c r="BN359" s="64">
        <f>IFERROR(1/J359*(W359/H359),"0")</f>
        <v>0.33333333333333331</v>
      </c>
      <c r="BO359" s="64">
        <f>IFERROR(1/J359*(X359/H359),"0")</f>
        <v>0.33928571428571425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18.666666666666668</v>
      </c>
      <c r="X364" s="382">
        <f>IFERROR(X359/H359,"0")+IFERROR(X360/H360,"0")+IFERROR(X361/H361,"0")+IFERROR(X362/H362,"0")+IFERROR(X363/H363,"0")</f>
        <v>19</v>
      </c>
      <c r="Y364" s="382">
        <f>IFERROR(IF(Y359="",0,Y359),"0")+IFERROR(IF(Y360="",0,Y360),"0")+IFERROR(IF(Y361="",0,Y361),"0")+IFERROR(IF(Y362="",0,Y362),"0")+IFERROR(IF(Y363="",0,Y363),"0")</f>
        <v>0.41324999999999995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224</v>
      </c>
      <c r="X365" s="382">
        <f>IFERROR(SUM(X359:X363),"0")</f>
        <v>228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250</v>
      </c>
      <c r="X372" s="381">
        <f>IFERROR(IF(W372="",0,CEILING((W372/$H372),1)*$H372),"")</f>
        <v>257.39999999999998</v>
      </c>
      <c r="Y372" s="36">
        <f>IFERROR(IF(X372=0,"",ROUNDUP(X372/H372,0)*0.02175),"")</f>
        <v>0.71775</v>
      </c>
      <c r="Z372" s="56"/>
      <c r="AA372" s="57"/>
      <c r="AE372" s="64"/>
      <c r="BB372" s="275" t="s">
        <v>1</v>
      </c>
      <c r="BL372" s="64">
        <f>IFERROR(W372*I372/H372,"0")</f>
        <v>268.07692307692309</v>
      </c>
      <c r="BM372" s="64">
        <f>IFERROR(X372*I372/H372,"0")</f>
        <v>276.012</v>
      </c>
      <c r="BN372" s="64">
        <f>IFERROR(1/J372*(W372/H372),"0")</f>
        <v>0.57234432234432231</v>
      </c>
      <c r="BO372" s="64">
        <f>IFERROR(1/J372*(X372/H372),"0")</f>
        <v>0.5892857142857143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32.051282051282051</v>
      </c>
      <c r="X376" s="382">
        <f>IFERROR(X372/H372,"0")+IFERROR(X373/H373,"0")+IFERROR(X374/H374,"0")+IFERROR(X375/H375,"0")</f>
        <v>33</v>
      </c>
      <c r="Y376" s="382">
        <f>IFERROR(IF(Y372="",0,Y372),"0")+IFERROR(IF(Y373="",0,Y373),"0")+IFERROR(IF(Y374="",0,Y374),"0")+IFERROR(IF(Y375="",0,Y375),"0")</f>
        <v>0.71775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250</v>
      </c>
      <c r="X377" s="382">
        <f>IFERROR(SUM(X372:X375),"0")</f>
        <v>257.39999999999998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4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10</v>
      </c>
      <c r="X390" s="381">
        <f t="shared" ref="X390:X402" si="76">IFERROR(IF(W390="",0,CEILING((W390/$H390),1)*$H390),"")</f>
        <v>12.600000000000001</v>
      </c>
      <c r="Y390" s="36">
        <f>IFERROR(IF(X390=0,"",ROUNDUP(X390/H390,0)*0.00753),"")</f>
        <v>2.2589999999999999E-2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10.547619047619046</v>
      </c>
      <c r="BM390" s="64">
        <f t="shared" ref="BM390:BM402" si="78">IFERROR(X390*I390/H390,"0")</f>
        <v>13.290000000000001</v>
      </c>
      <c r="BN390" s="64">
        <f t="shared" ref="BN390:BN402" si="79">IFERROR(1/J390*(W390/H390),"0")</f>
        <v>1.5262515262515262E-2</v>
      </c>
      <c r="BO390" s="64">
        <f t="shared" ref="BO390:BO402" si="80">IFERROR(1/J390*(X390/H390),"0")</f>
        <v>1.9230769230769232E-2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20</v>
      </c>
      <c r="X392" s="381">
        <f t="shared" si="76"/>
        <v>21</v>
      </c>
      <c r="Y392" s="36">
        <f>IFERROR(IF(X392=0,"",ROUNDUP(X392/H392,0)*0.00753),"")</f>
        <v>3.7650000000000003E-2</v>
      </c>
      <c r="Z392" s="56"/>
      <c r="AA392" s="57"/>
      <c r="AE392" s="64"/>
      <c r="BB392" s="284" t="s">
        <v>1</v>
      </c>
      <c r="BL392" s="64">
        <f t="shared" si="77"/>
        <v>21.095238095238091</v>
      </c>
      <c r="BM392" s="64">
        <f t="shared" si="78"/>
        <v>22.15</v>
      </c>
      <c r="BN392" s="64">
        <f t="shared" si="79"/>
        <v>3.0525030525030524E-2</v>
      </c>
      <c r="BO392" s="64">
        <f t="shared" si="80"/>
        <v>3.2051282051282048E-2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23</v>
      </c>
      <c r="X397" s="381">
        <f t="shared" si="76"/>
        <v>23.1</v>
      </c>
      <c r="Y397" s="36">
        <f t="shared" si="81"/>
        <v>5.5220000000000005E-2</v>
      </c>
      <c r="Z397" s="56"/>
      <c r="AA397" s="57"/>
      <c r="AE397" s="64"/>
      <c r="BB397" s="289" t="s">
        <v>1</v>
      </c>
      <c r="BL397" s="64">
        <f t="shared" si="77"/>
        <v>24.423809523809524</v>
      </c>
      <c r="BM397" s="64">
        <f t="shared" si="78"/>
        <v>24.53</v>
      </c>
      <c r="BN397" s="64">
        <f t="shared" si="79"/>
        <v>4.680504680504681E-2</v>
      </c>
      <c r="BO397" s="64">
        <f t="shared" si="80"/>
        <v>4.7008547008547015E-2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25</v>
      </c>
      <c r="X401" s="381">
        <f t="shared" si="76"/>
        <v>25.200000000000003</v>
      </c>
      <c r="Y401" s="36">
        <f t="shared" si="81"/>
        <v>6.0240000000000002E-2</v>
      </c>
      <c r="Z401" s="56"/>
      <c r="AA401" s="57"/>
      <c r="AE401" s="64"/>
      <c r="BB401" s="293" t="s">
        <v>1</v>
      </c>
      <c r="BL401" s="64">
        <f t="shared" si="77"/>
        <v>26.547619047619047</v>
      </c>
      <c r="BM401" s="64">
        <f t="shared" si="78"/>
        <v>26.76</v>
      </c>
      <c r="BN401" s="64">
        <f t="shared" si="79"/>
        <v>5.0875050875050884E-2</v>
      </c>
      <c r="BO401" s="64">
        <f t="shared" si="80"/>
        <v>5.1282051282051287E-2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30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31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0.17570000000000002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78</v>
      </c>
      <c r="X404" s="382">
        <f>IFERROR(SUM(X390:X402),"0")</f>
        <v>81.900000000000006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4</v>
      </c>
      <c r="X416" s="381">
        <f>IFERROR(IF(W416="",0,CEILING((W416/$H416),1)*$H416),"")</f>
        <v>4.8</v>
      </c>
      <c r="Y416" s="36">
        <f>IFERROR(IF(X416=0,"",ROUNDUP(X416/H416,0)*0.00627),"")</f>
        <v>2.5080000000000002E-2</v>
      </c>
      <c r="Z416" s="56"/>
      <c r="AA416" s="57"/>
      <c r="AE416" s="64"/>
      <c r="BB416" s="299" t="s">
        <v>1</v>
      </c>
      <c r="BL416" s="64">
        <f>IFERROR(W416*I416/H416,"0")</f>
        <v>6</v>
      </c>
      <c r="BM416" s="64">
        <f>IFERROR(X416*I416/H416,"0")</f>
        <v>7.2000000000000011</v>
      </c>
      <c r="BN416" s="64">
        <f>IFERROR(1/J416*(W416/H416),"0")</f>
        <v>1.6666666666666666E-2</v>
      </c>
      <c r="BO416" s="64">
        <f>IFERROR(1/J416*(X416/H416),"0")</f>
        <v>0.02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3.3333333333333335</v>
      </c>
      <c r="X419" s="382">
        <f>IFERROR(X416/H416,"0")+IFERROR(X417/H417,"0")+IFERROR(X418/H418,"0")</f>
        <v>4</v>
      </c>
      <c r="Y419" s="382">
        <f>IFERROR(IF(Y416="",0,Y416),"0")+IFERROR(IF(Y417="",0,Y417),"0")+IFERROR(IF(Y418="",0,Y418),"0")</f>
        <v>2.5080000000000002E-2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4</v>
      </c>
      <c r="X420" s="382">
        <f>IFERROR(SUM(X416:X418),"0")</f>
        <v>4.8</v>
      </c>
      <c r="Y420" s="37"/>
      <c r="Z420" s="383"/>
      <c r="AA420" s="383"/>
    </row>
    <row r="421" spans="1:67" ht="16.5" customHeight="1" x14ac:dyDescent="0.25">
      <c r="A421" s="444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10</v>
      </c>
      <c r="X428" s="381">
        <f t="shared" ref="X428:X434" si="82">IFERROR(IF(W428="",0,CEILING((W428/$H428),1)*$H428),"")</f>
        <v>12.600000000000001</v>
      </c>
      <c r="Y428" s="36">
        <f>IFERROR(IF(X428=0,"",ROUNDUP(X428/H428,0)*0.00753),"")</f>
        <v>2.2589999999999999E-2</v>
      </c>
      <c r="Z428" s="56"/>
      <c r="AA428" s="57"/>
      <c r="AE428" s="64"/>
      <c r="BB428" s="304" t="s">
        <v>1</v>
      </c>
      <c r="BL428" s="64">
        <f t="shared" ref="BL428:BL434" si="83">IFERROR(W428*I428/H428,"0")</f>
        <v>10.547619047619046</v>
      </c>
      <c r="BM428" s="64">
        <f t="shared" ref="BM428:BM434" si="84">IFERROR(X428*I428/H428,"0")</f>
        <v>13.290000000000001</v>
      </c>
      <c r="BN428" s="64">
        <f t="shared" ref="BN428:BN434" si="85">IFERROR(1/J428*(W428/H428),"0")</f>
        <v>1.5262515262515262E-2</v>
      </c>
      <c r="BO428" s="64">
        <f t="shared" ref="BO428:BO434" si="86">IFERROR(1/J428*(X428/H428),"0")</f>
        <v>1.9230769230769232E-2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2.3809523809523809</v>
      </c>
      <c r="X435" s="382">
        <f>IFERROR(X428/H428,"0")+IFERROR(X429/H429,"0")+IFERROR(X430/H430,"0")+IFERROR(X431/H431,"0")+IFERROR(X432/H432,"0")+IFERROR(X433/H433,"0")+IFERROR(X434/H434,"0")</f>
        <v>3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2.2589999999999999E-2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10</v>
      </c>
      <c r="X436" s="382">
        <f>IFERROR(SUM(X428:X434),"0")</f>
        <v>12.600000000000001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customHeight="1" x14ac:dyDescent="0.25">
      <c r="A446" s="444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4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4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400</v>
      </c>
      <c r="X463" s="381">
        <f t="shared" si="87"/>
        <v>401.28000000000003</v>
      </c>
      <c r="Y463" s="36">
        <f t="shared" si="88"/>
        <v>0.90895999999999999</v>
      </c>
      <c r="Z463" s="56"/>
      <c r="AA463" s="57"/>
      <c r="AE463" s="64"/>
      <c r="BB463" s="320" t="s">
        <v>1</v>
      </c>
      <c r="BL463" s="64">
        <f t="shared" si="89"/>
        <v>427.27272727272725</v>
      </c>
      <c r="BM463" s="64">
        <f t="shared" si="90"/>
        <v>428.64</v>
      </c>
      <c r="BN463" s="64">
        <f t="shared" si="91"/>
        <v>0.72843822843822836</v>
      </c>
      <c r="BO463" s="64">
        <f t="shared" si="92"/>
        <v>0.73076923076923084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300</v>
      </c>
      <c r="X466" s="381">
        <f t="shared" si="87"/>
        <v>300.96000000000004</v>
      </c>
      <c r="Y466" s="36">
        <f t="shared" si="88"/>
        <v>0.68171999999999999</v>
      </c>
      <c r="Z466" s="56"/>
      <c r="AA466" s="57"/>
      <c r="AE466" s="64"/>
      <c r="BB466" s="323" t="s">
        <v>1</v>
      </c>
      <c r="BL466" s="64">
        <f t="shared" si="89"/>
        <v>320.45454545454544</v>
      </c>
      <c r="BM466" s="64">
        <f t="shared" si="90"/>
        <v>321.48</v>
      </c>
      <c r="BN466" s="64">
        <f t="shared" si="91"/>
        <v>0.54632867132867136</v>
      </c>
      <c r="BO466" s="64">
        <f t="shared" si="92"/>
        <v>0.54807692307692313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8</v>
      </c>
      <c r="X468" s="381">
        <f t="shared" si="87"/>
        <v>10.8</v>
      </c>
      <c r="Y468" s="36">
        <f>IFERROR(IF(X468=0,"",ROUNDUP(X468/H468,0)*0.00937),"")</f>
        <v>2.811E-2</v>
      </c>
      <c r="Z468" s="56"/>
      <c r="AA468" s="57"/>
      <c r="AE468" s="64"/>
      <c r="BB468" s="325" t="s">
        <v>1</v>
      </c>
      <c r="BL468" s="64">
        <f t="shared" si="89"/>
        <v>8.5333333333333332</v>
      </c>
      <c r="BM468" s="64">
        <f t="shared" si="90"/>
        <v>11.52</v>
      </c>
      <c r="BN468" s="64">
        <f t="shared" si="91"/>
        <v>1.8518518518518517E-2</v>
      </c>
      <c r="BO468" s="64">
        <f t="shared" si="92"/>
        <v>2.5000000000000001E-2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60</v>
      </c>
      <c r="X471" s="381">
        <f t="shared" si="87"/>
        <v>60</v>
      </c>
      <c r="Y471" s="36">
        <f>IFERROR(IF(X471=0,"",ROUNDUP(X471/H471,0)*0.00753),"")</f>
        <v>0.18825</v>
      </c>
      <c r="Z471" s="56"/>
      <c r="AA471" s="57"/>
      <c r="AE471" s="64"/>
      <c r="BB471" s="328" t="s">
        <v>1</v>
      </c>
      <c r="BL471" s="64">
        <f t="shared" si="89"/>
        <v>65</v>
      </c>
      <c r="BM471" s="64">
        <f t="shared" si="90"/>
        <v>65</v>
      </c>
      <c r="BN471" s="64">
        <f t="shared" si="91"/>
        <v>0.16025641025641024</v>
      </c>
      <c r="BO471" s="64">
        <f t="shared" si="92"/>
        <v>0.16025641025641024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159.79797979797979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161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1.80704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768</v>
      </c>
      <c r="X474" s="382">
        <f>IFERROR(SUM(X461:X472),"0")</f>
        <v>773.04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150</v>
      </c>
      <c r="X476" s="381">
        <f>IFERROR(IF(W476="",0,CEILING((W476/$H476),1)*$H476),"")</f>
        <v>153.12</v>
      </c>
      <c r="Y476" s="36">
        <f>IFERROR(IF(X476=0,"",ROUNDUP(X476/H476,0)*0.01196),"")</f>
        <v>0.34683999999999998</v>
      </c>
      <c r="Z476" s="56"/>
      <c r="AA476" s="57"/>
      <c r="AE476" s="64"/>
      <c r="BB476" s="330" t="s">
        <v>1</v>
      </c>
      <c r="BL476" s="64">
        <f>IFERROR(W476*I476/H476,"0")</f>
        <v>160.22727272727272</v>
      </c>
      <c r="BM476" s="64">
        <f>IFERROR(X476*I476/H476,"0")</f>
        <v>163.56</v>
      </c>
      <c r="BN476" s="64">
        <f>IFERROR(1/J476*(W476/H476),"0")</f>
        <v>0.27316433566433568</v>
      </c>
      <c r="BO476" s="64">
        <f>IFERROR(1/J476*(X476/H476),"0")</f>
        <v>0.27884615384615385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204</v>
      </c>
      <c r="X477" s="381">
        <f>IFERROR(IF(W477="",0,CEILING((W477/$H477),1)*$H477),"")</f>
        <v>205.20000000000002</v>
      </c>
      <c r="Y477" s="36">
        <f>IFERROR(IF(X477=0,"",ROUNDUP(X477/H477,0)*0.00937),"")</f>
        <v>0.53408999999999995</v>
      </c>
      <c r="Z477" s="56"/>
      <c r="AA477" s="57"/>
      <c r="AE477" s="64"/>
      <c r="BB477" s="331" t="s">
        <v>1</v>
      </c>
      <c r="BL477" s="64">
        <f>IFERROR(W477*I477/H477,"0")</f>
        <v>217.6</v>
      </c>
      <c r="BM477" s="64">
        <f>IFERROR(X477*I477/H477,"0")</f>
        <v>218.88000000000002</v>
      </c>
      <c r="BN477" s="64">
        <f>IFERROR(1/J477*(W477/H477),"0")</f>
        <v>0.47222222222222221</v>
      </c>
      <c r="BO477" s="64">
        <f>IFERROR(1/J477*(X477/H477),"0")</f>
        <v>0.47499999999999998</v>
      </c>
    </row>
    <row r="478" spans="1:67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85.075757575757564</v>
      </c>
      <c r="X478" s="382">
        <f>IFERROR(X476/H476,"0")+IFERROR(X477/H477,"0")</f>
        <v>86</v>
      </c>
      <c r="Y478" s="382">
        <f>IFERROR(IF(Y476="",0,Y476),"0")+IFERROR(IF(Y477="",0,Y477),"0")</f>
        <v>0.88092999999999999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354</v>
      </c>
      <c r="X479" s="382">
        <f>IFERROR(SUM(X476:X477),"0")</f>
        <v>358.32000000000005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100</v>
      </c>
      <c r="X481" s="381">
        <f t="shared" ref="X481:X486" si="93">IFERROR(IF(W481="",0,CEILING((W481/$H481),1)*$H481),"")</f>
        <v>100.32000000000001</v>
      </c>
      <c r="Y481" s="36">
        <f>IFERROR(IF(X481=0,"",ROUNDUP(X481/H481,0)*0.01196),"")</f>
        <v>0.22724</v>
      </c>
      <c r="Z481" s="56"/>
      <c r="AA481" s="57"/>
      <c r="AE481" s="64"/>
      <c r="BB481" s="332" t="s">
        <v>1</v>
      </c>
      <c r="BL481" s="64">
        <f t="shared" ref="BL481:BL486" si="94">IFERROR(W481*I481/H481,"0")</f>
        <v>106.81818181818181</v>
      </c>
      <c r="BM481" s="64">
        <f t="shared" ref="BM481:BM486" si="95">IFERROR(X481*I481/H481,"0")</f>
        <v>107.16</v>
      </c>
      <c r="BN481" s="64">
        <f t="shared" ref="BN481:BN486" si="96">IFERROR(1/J481*(W481/H481),"0")</f>
        <v>0.18210955710955709</v>
      </c>
      <c r="BO481" s="64">
        <f t="shared" ref="BO481:BO486" si="97">IFERROR(1/J481*(X481/H481),"0")</f>
        <v>0.18269230769230771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150</v>
      </c>
      <c r="X482" s="381">
        <f t="shared" si="93"/>
        <v>153.12</v>
      </c>
      <c r="Y482" s="36">
        <f>IFERROR(IF(X482=0,"",ROUNDUP(X482/H482,0)*0.01196),"")</f>
        <v>0.34683999999999998</v>
      </c>
      <c r="Z482" s="56"/>
      <c r="AA482" s="57"/>
      <c r="AE482" s="64"/>
      <c r="BB482" s="333" t="s">
        <v>1</v>
      </c>
      <c r="BL482" s="64">
        <f t="shared" si="94"/>
        <v>160.22727272727272</v>
      </c>
      <c r="BM482" s="64">
        <f t="shared" si="95"/>
        <v>163.56</v>
      </c>
      <c r="BN482" s="64">
        <f t="shared" si="96"/>
        <v>0.27316433566433568</v>
      </c>
      <c r="BO482" s="64">
        <f t="shared" si="97"/>
        <v>0.27884615384615385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250</v>
      </c>
      <c r="X483" s="381">
        <f t="shared" si="93"/>
        <v>253.44</v>
      </c>
      <c r="Y483" s="36">
        <f>IFERROR(IF(X483=0,"",ROUNDUP(X483/H483,0)*0.01196),"")</f>
        <v>0.57408000000000003</v>
      </c>
      <c r="Z483" s="56"/>
      <c r="AA483" s="57"/>
      <c r="AE483" s="64"/>
      <c r="BB483" s="334" t="s">
        <v>1</v>
      </c>
      <c r="BL483" s="64">
        <f t="shared" si="94"/>
        <v>267.04545454545456</v>
      </c>
      <c r="BM483" s="64">
        <f t="shared" si="95"/>
        <v>270.71999999999997</v>
      </c>
      <c r="BN483" s="64">
        <f t="shared" si="96"/>
        <v>0.45527389277389274</v>
      </c>
      <c r="BO483" s="64">
        <f t="shared" si="97"/>
        <v>0.46153846153846156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94.696969696969688</v>
      </c>
      <c r="X487" s="382">
        <f>IFERROR(X481/H481,"0")+IFERROR(X482/H482,"0")+IFERROR(X483/H483,"0")+IFERROR(X484/H484,"0")+IFERROR(X485/H485,"0")+IFERROR(X486/H486,"0")</f>
        <v>96</v>
      </c>
      <c r="Y487" s="382">
        <f>IFERROR(IF(Y481="",0,Y481),"0")+IFERROR(IF(Y482="",0,Y482),"0")+IFERROR(IF(Y483="",0,Y483),"0")+IFERROR(IF(Y484="",0,Y484),"0")+IFERROR(IF(Y485="",0,Y485),"0")+IFERROR(IF(Y486="",0,Y486),"0")</f>
        <v>1.1481599999999998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500</v>
      </c>
      <c r="X488" s="382">
        <f>IFERROR(SUM(X481:X486),"0")</f>
        <v>506.88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4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2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8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0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3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59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3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7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6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27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2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64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3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8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5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2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7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4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8"/>
      <c r="O545" s="546" t="s">
        <v>742</v>
      </c>
      <c r="P545" s="528"/>
      <c r="Q545" s="528"/>
      <c r="R545" s="528"/>
      <c r="S545" s="528"/>
      <c r="T545" s="528"/>
      <c r="U545" s="5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11512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11679.49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8"/>
      <c r="O546" s="546" t="s">
        <v>743</v>
      </c>
      <c r="P546" s="528"/>
      <c r="Q546" s="528"/>
      <c r="R546" s="528"/>
      <c r="S546" s="528"/>
      <c r="T546" s="528"/>
      <c r="U546" s="529"/>
      <c r="V546" s="37" t="s">
        <v>66</v>
      </c>
      <c r="W546" s="382">
        <f>IFERROR(SUM(BL22:BL542),"0")</f>
        <v>12271.642402258696</v>
      </c>
      <c r="X546" s="382">
        <f>IFERROR(SUM(BM22:BM542),"0")</f>
        <v>12448.537000000002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8"/>
      <c r="O547" s="546" t="s">
        <v>744</v>
      </c>
      <c r="P547" s="528"/>
      <c r="Q547" s="528"/>
      <c r="R547" s="528"/>
      <c r="S547" s="528"/>
      <c r="T547" s="528"/>
      <c r="U547" s="529"/>
      <c r="V547" s="37" t="s">
        <v>745</v>
      </c>
      <c r="W547" s="38">
        <f>ROUNDUP(SUM(BN22:BN542),0)</f>
        <v>24</v>
      </c>
      <c r="X547" s="38">
        <f>ROUNDUP(SUM(BO22:BO542),0)</f>
        <v>24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8"/>
      <c r="O548" s="546" t="s">
        <v>746</v>
      </c>
      <c r="P548" s="528"/>
      <c r="Q548" s="528"/>
      <c r="R548" s="528"/>
      <c r="S548" s="528"/>
      <c r="T548" s="528"/>
      <c r="U548" s="529"/>
      <c r="V548" s="37" t="s">
        <v>66</v>
      </c>
      <c r="W548" s="382">
        <f>GrossWeightTotal+PalletQtyTotal*25</f>
        <v>12871.642402258696</v>
      </c>
      <c r="X548" s="382">
        <f>GrossWeightTotalR+PalletQtyTotalR*25</f>
        <v>13048.537000000002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8"/>
      <c r="O549" s="546" t="s">
        <v>747</v>
      </c>
      <c r="P549" s="528"/>
      <c r="Q549" s="528"/>
      <c r="R549" s="528"/>
      <c r="S549" s="528"/>
      <c r="T549" s="528"/>
      <c r="U549" s="5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2383.2033971700293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2408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8"/>
      <c r="O550" s="546" t="s">
        <v>748</v>
      </c>
      <c r="P550" s="528"/>
      <c r="Q550" s="528"/>
      <c r="R550" s="528"/>
      <c r="S550" s="528"/>
      <c r="T550" s="528"/>
      <c r="U550" s="5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27.380899999999993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24" t="s">
        <v>98</v>
      </c>
      <c r="D552" s="649"/>
      <c r="E552" s="649"/>
      <c r="F552" s="613"/>
      <c r="G552" s="424" t="s">
        <v>229</v>
      </c>
      <c r="H552" s="649"/>
      <c r="I552" s="649"/>
      <c r="J552" s="649"/>
      <c r="K552" s="649"/>
      <c r="L552" s="649"/>
      <c r="M552" s="649"/>
      <c r="N552" s="649"/>
      <c r="O552" s="649"/>
      <c r="P552" s="613"/>
      <c r="Q552" s="424" t="s">
        <v>461</v>
      </c>
      <c r="R552" s="613"/>
      <c r="S552" s="424" t="s">
        <v>522</v>
      </c>
      <c r="T552" s="649"/>
      <c r="U552" s="649"/>
      <c r="V552" s="613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67" t="s">
        <v>751</v>
      </c>
      <c r="B553" s="424" t="s">
        <v>60</v>
      </c>
      <c r="C553" s="424" t="s">
        <v>99</v>
      </c>
      <c r="D553" s="424" t="s">
        <v>107</v>
      </c>
      <c r="E553" s="424" t="s">
        <v>98</v>
      </c>
      <c r="F553" s="424" t="s">
        <v>219</v>
      </c>
      <c r="G553" s="424" t="s">
        <v>230</v>
      </c>
      <c r="H553" s="424" t="s">
        <v>237</v>
      </c>
      <c r="I553" s="424" t="s">
        <v>256</v>
      </c>
      <c r="J553" s="424" t="s">
        <v>326</v>
      </c>
      <c r="K553" s="378"/>
      <c r="L553" s="424" t="s">
        <v>356</v>
      </c>
      <c r="M553" s="378"/>
      <c r="N553" s="424" t="s">
        <v>356</v>
      </c>
      <c r="O553" s="424" t="s">
        <v>431</v>
      </c>
      <c r="P553" s="424" t="s">
        <v>448</v>
      </c>
      <c r="Q553" s="424" t="s">
        <v>462</v>
      </c>
      <c r="R553" s="424" t="s">
        <v>497</v>
      </c>
      <c r="S553" s="424" t="s">
        <v>523</v>
      </c>
      <c r="T553" s="424" t="s">
        <v>570</v>
      </c>
      <c r="U553" s="424" t="s">
        <v>596</v>
      </c>
      <c r="V553" s="424" t="s">
        <v>603</v>
      </c>
      <c r="W553" s="424" t="s">
        <v>607</v>
      </c>
      <c r="X553" s="424" t="s">
        <v>657</v>
      </c>
      <c r="AA553" s="52"/>
      <c r="AD553" s="378"/>
    </row>
    <row r="554" spans="1:30" ht="13.5" customHeight="1" thickBot="1" x14ac:dyDescent="0.25">
      <c r="A554" s="768"/>
      <c r="B554" s="425"/>
      <c r="C554" s="425"/>
      <c r="D554" s="425"/>
      <c r="E554" s="425"/>
      <c r="F554" s="425"/>
      <c r="G554" s="425"/>
      <c r="H554" s="425"/>
      <c r="I554" s="425"/>
      <c r="J554" s="425"/>
      <c r="K554" s="378"/>
      <c r="L554" s="425"/>
      <c r="M554" s="378"/>
      <c r="N554" s="425"/>
      <c r="O554" s="425"/>
      <c r="P554" s="425"/>
      <c r="Q554" s="425"/>
      <c r="R554" s="425"/>
      <c r="S554" s="425"/>
      <c r="T554" s="425"/>
      <c r="U554" s="425"/>
      <c r="V554" s="425"/>
      <c r="W554" s="425"/>
      <c r="X554" s="425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151.20000000000002</v>
      </c>
      <c r="D555" s="46">
        <f>IFERROR(X57*1,"0")+IFERROR(X58*1,"0")+IFERROR(X59*1,"0")+IFERROR(X60*1,"0")</f>
        <v>169.60000000000002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2831.1</v>
      </c>
      <c r="F555" s="46">
        <f>IFERROR(X134*1,"0")+IFERROR(X135*1,"0")+IFERROR(X136*1,"0")+IFERROR(X137*1,"0")+IFERROR(X138*1,"0")</f>
        <v>719.10000000000014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279.3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2283.2999999999997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483.90000000000003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483.90000000000003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53.25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2381.4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485.4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86.7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12.600000000000001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1638.2399999999998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543:U543"/>
    <mergeCell ref="O24:U24"/>
    <mergeCell ref="A261:Y261"/>
    <mergeCell ref="O69:S69"/>
    <mergeCell ref="D244:E244"/>
    <mergeCell ref="O456:U456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313:S313"/>
    <mergeCell ref="O107:S107"/>
    <mergeCell ref="O465:S465"/>
    <mergeCell ref="A440:N441"/>
    <mergeCell ref="D249:E249"/>
    <mergeCell ref="D276:E276"/>
    <mergeCell ref="O121:U121"/>
    <mergeCell ref="D341:E341"/>
    <mergeCell ref="D170:E170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A34:N35"/>
    <mergeCell ref="O426:U426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A103:N104"/>
    <mergeCell ref="O185:S185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D241:E241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160:U160"/>
    <mergeCell ref="O177:S177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D553:D554"/>
    <mergeCell ref="O387:U387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D541:E541"/>
    <mergeCell ref="A444:N445"/>
    <mergeCell ref="A95:Y95"/>
    <mergeCell ref="O96:S96"/>
    <mergeCell ref="O367:S367"/>
    <mergeCell ref="O94:U94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O77:S77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D424:E424"/>
    <mergeCell ref="O252:U252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O423:S423"/>
    <mergeCell ref="D185:E1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D486:E486"/>
    <mergeCell ref="D78:E78"/>
    <mergeCell ref="D134:E134"/>
    <mergeCell ref="D205:E205"/>
    <mergeCell ref="O210:U210"/>
    <mergeCell ref="O452:U452"/>
    <mergeCell ref="O217:S217"/>
    <mergeCell ref="D363:E363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2024-06-06T09:30:19Z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