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39693B05-C13B-4C71-8202-0E66C68BBB7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заказа'!$W$298:$W$298</definedName>
    <definedName name="GrossWeightTotalR">'Бланк заказа'!$X$298:$X$298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заказа'!$W$299:$W$299</definedName>
    <definedName name="PalletQtyTotalR">'Бланк заказа'!$X$299:$X$299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заказа'!$B$238:$B$238</definedName>
    <definedName name="ProductId85">'Бланк заказа'!$B$243:$B$243</definedName>
    <definedName name="ProductId86">'Бланк заказа'!$B$249:$B$249</definedName>
    <definedName name="ProductId87">'Бланк заказа'!$B$250:$B$250</definedName>
    <definedName name="ProductId88">'Бланк заказа'!$B$251:$B$251</definedName>
    <definedName name="ProductId89">'Бланк заказа'!$B$256:$B$256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заказа'!$W$112:$W$112</definedName>
    <definedName name="SalesQty43">'Бланк заказа'!$W$117:$W$117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заказа'!$W$136:$W$136</definedName>
    <definedName name="SalesQty51">'Бланк заказа'!$W$142:$W$142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заказа'!$W$238:$W$238</definedName>
    <definedName name="SalesQty85">'Бланк заказа'!$W$243:$W$243</definedName>
    <definedName name="SalesQty86">'Бланк заказа'!$W$249:$W$249</definedName>
    <definedName name="SalesQty87">'Бланк заказа'!$W$250:$W$250</definedName>
    <definedName name="SalesQty88">'Бланк заказа'!$W$251:$W$251</definedName>
    <definedName name="SalesQty89">'Бланк заказа'!$W$256:$W$256</definedName>
    <definedName name="SalesQty9">'Бланк заказа'!$W$39:$W$39</definedName>
    <definedName name="SalesQty90">'Бланк заказа'!$W$260:$W$260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заказа'!$X$112:$X$112</definedName>
    <definedName name="SalesRoundBox43">'Бланк заказа'!$X$117:$X$117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заказа'!$X$136:$X$136</definedName>
    <definedName name="SalesRoundBox51">'Бланк заказа'!$X$142:$X$142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заказа'!$X$238:$X$238</definedName>
    <definedName name="SalesRoundBox85">'Бланк заказа'!$X$243:$X$243</definedName>
    <definedName name="SalesRoundBox86">'Бланк заказа'!$X$249:$X$249</definedName>
    <definedName name="SalesRoundBox87">'Бланк заказа'!$X$250:$X$250</definedName>
    <definedName name="SalesRoundBox88">'Бланк заказа'!$X$251:$X$251</definedName>
    <definedName name="SalesRoundBox89">'Бланк заказа'!$X$256:$X$256</definedName>
    <definedName name="SalesRoundBox9">'Бланк заказа'!$X$39:$X$39</definedName>
    <definedName name="SalesRoundBox90">'Бланк заказа'!$X$260:$X$260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заказа'!$V$112:$V$112</definedName>
    <definedName name="UnitOfMeasure43">'Бланк заказа'!$V$117:$V$117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заказа'!$V$136:$V$136</definedName>
    <definedName name="UnitOfMeasure51">'Бланк заказа'!$V$142:$V$142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заказа'!$V$238:$V$238</definedName>
    <definedName name="UnitOfMeasure85">'Бланк заказа'!$V$243:$V$243</definedName>
    <definedName name="UnitOfMeasure86">'Бланк заказа'!$V$249:$V$249</definedName>
    <definedName name="UnitOfMeasure87">'Бланк заказа'!$V$250:$V$250</definedName>
    <definedName name="UnitOfMeasure88">'Бланк заказа'!$V$251:$V$251</definedName>
    <definedName name="UnitOfMeasure89">'Бланк заказа'!$V$256:$V$256</definedName>
    <definedName name="UnitOfMeasure9">'Бланк заказа'!$V$39:$V$39</definedName>
    <definedName name="UnitOfMeasure90">'Бланк заказа'!$V$260:$V$260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7" i="1" l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L307" i="1"/>
  <c r="K307" i="1"/>
  <c r="J307" i="1"/>
  <c r="I307" i="1"/>
  <c r="H307" i="1"/>
  <c r="G307" i="1"/>
  <c r="F307" i="1"/>
  <c r="E307" i="1"/>
  <c r="D307" i="1"/>
  <c r="C307" i="1"/>
  <c r="B307" i="1"/>
  <c r="W296" i="1"/>
  <c r="W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O292" i="1"/>
  <c r="BN291" i="1"/>
  <c r="BL291" i="1"/>
  <c r="Y291" i="1"/>
  <c r="X291" i="1"/>
  <c r="BN290" i="1"/>
  <c r="BL290" i="1"/>
  <c r="Y290" i="1"/>
  <c r="X290" i="1"/>
  <c r="O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BO279" i="1"/>
  <c r="BN279" i="1"/>
  <c r="BM279" i="1"/>
  <c r="BL279" i="1"/>
  <c r="Y279" i="1"/>
  <c r="X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BO276" i="1"/>
  <c r="BN276" i="1"/>
  <c r="BM276" i="1"/>
  <c r="BL276" i="1"/>
  <c r="Y276" i="1"/>
  <c r="X276" i="1"/>
  <c r="O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Y295" i="1" s="1"/>
  <c r="X272" i="1"/>
  <c r="W270" i="1"/>
  <c r="W269" i="1"/>
  <c r="BO268" i="1"/>
  <c r="BN268" i="1"/>
  <c r="BM268" i="1"/>
  <c r="BL268" i="1"/>
  <c r="Y268" i="1"/>
  <c r="X268" i="1"/>
  <c r="O268" i="1"/>
  <c r="BN267" i="1"/>
  <c r="BL267" i="1"/>
  <c r="Y267" i="1"/>
  <c r="X267" i="1"/>
  <c r="BN266" i="1"/>
  <c r="BL266" i="1"/>
  <c r="Y266" i="1"/>
  <c r="X266" i="1"/>
  <c r="O266" i="1"/>
  <c r="BO265" i="1"/>
  <c r="BN265" i="1"/>
  <c r="BM265" i="1"/>
  <c r="BL265" i="1"/>
  <c r="Y265" i="1"/>
  <c r="Y269" i="1" s="1"/>
  <c r="X265" i="1"/>
  <c r="X270" i="1" s="1"/>
  <c r="W263" i="1"/>
  <c r="Y262" i="1"/>
  <c r="W262" i="1"/>
  <c r="BN261" i="1"/>
  <c r="BL261" i="1"/>
  <c r="Y261" i="1"/>
  <c r="X261" i="1"/>
  <c r="BN260" i="1"/>
  <c r="BL260" i="1"/>
  <c r="Y260" i="1"/>
  <c r="X260" i="1"/>
  <c r="W258" i="1"/>
  <c r="X257" i="1"/>
  <c r="W257" i="1"/>
  <c r="BO256" i="1"/>
  <c r="BN256" i="1"/>
  <c r="BM256" i="1"/>
  <c r="BL256" i="1"/>
  <c r="Y256" i="1"/>
  <c r="Y257" i="1" s="1"/>
  <c r="X256" i="1"/>
  <c r="X258" i="1" s="1"/>
  <c r="X253" i="1"/>
  <c r="W253" i="1"/>
  <c r="Y252" i="1"/>
  <c r="W252" i="1"/>
  <c r="BN251" i="1"/>
  <c r="BL251" i="1"/>
  <c r="Y251" i="1"/>
  <c r="X251" i="1"/>
  <c r="BN250" i="1"/>
  <c r="BL250" i="1"/>
  <c r="Y250" i="1"/>
  <c r="X250" i="1"/>
  <c r="BN249" i="1"/>
  <c r="BL249" i="1"/>
  <c r="Y249" i="1"/>
  <c r="X249" i="1"/>
  <c r="W245" i="1"/>
  <c r="X244" i="1"/>
  <c r="W244" i="1"/>
  <c r="BO243" i="1"/>
  <c r="BN243" i="1"/>
  <c r="BM243" i="1"/>
  <c r="BL243" i="1"/>
  <c r="Y243" i="1"/>
  <c r="Y244" i="1" s="1"/>
  <c r="X243" i="1"/>
  <c r="X245" i="1" s="1"/>
  <c r="O243" i="1"/>
  <c r="W240" i="1"/>
  <c r="X239" i="1"/>
  <c r="W239" i="1"/>
  <c r="BO238" i="1"/>
  <c r="BN238" i="1"/>
  <c r="BM238" i="1"/>
  <c r="BL238" i="1"/>
  <c r="Y238" i="1"/>
  <c r="Y239" i="1" s="1"/>
  <c r="X238" i="1"/>
  <c r="X240" i="1" s="1"/>
  <c r="O238" i="1"/>
  <c r="W234" i="1"/>
  <c r="X233" i="1"/>
  <c r="W233" i="1"/>
  <c r="BO232" i="1"/>
  <c r="BN232" i="1"/>
  <c r="BM232" i="1"/>
  <c r="BL232" i="1"/>
  <c r="Y232" i="1"/>
  <c r="Y233" i="1" s="1"/>
  <c r="X232" i="1"/>
  <c r="X234" i="1" s="1"/>
  <c r="O232" i="1"/>
  <c r="W228" i="1"/>
  <c r="W227" i="1"/>
  <c r="BO226" i="1"/>
  <c r="BN226" i="1"/>
  <c r="BM226" i="1"/>
  <c r="BL226" i="1"/>
  <c r="Y226" i="1"/>
  <c r="X226" i="1"/>
  <c r="O226" i="1"/>
  <c r="BN225" i="1"/>
  <c r="BL225" i="1"/>
  <c r="Y225" i="1"/>
  <c r="Y227" i="1" s="1"/>
  <c r="X225" i="1"/>
  <c r="O225" i="1"/>
  <c r="W222" i="1"/>
  <c r="Y221" i="1"/>
  <c r="W221" i="1"/>
  <c r="BN220" i="1"/>
  <c r="BL220" i="1"/>
  <c r="Y220" i="1"/>
  <c r="X220" i="1"/>
  <c r="O220" i="1"/>
  <c r="X217" i="1"/>
  <c r="W217" i="1"/>
  <c r="Y216" i="1"/>
  <c r="W216" i="1"/>
  <c r="BN215" i="1"/>
  <c r="BL215" i="1"/>
  <c r="Y215" i="1"/>
  <c r="X215" i="1"/>
  <c r="O215" i="1"/>
  <c r="BO214" i="1"/>
  <c r="BN214" i="1"/>
  <c r="BM214" i="1"/>
  <c r="BL214" i="1"/>
  <c r="Y214" i="1"/>
  <c r="X214" i="1"/>
  <c r="O214" i="1"/>
  <c r="BN213" i="1"/>
  <c r="BL213" i="1"/>
  <c r="Y213" i="1"/>
  <c r="X213" i="1"/>
  <c r="O213" i="1"/>
  <c r="BO212" i="1"/>
  <c r="BN212" i="1"/>
  <c r="BM212" i="1"/>
  <c r="BL212" i="1"/>
  <c r="Y212" i="1"/>
  <c r="X212" i="1"/>
  <c r="X216" i="1" s="1"/>
  <c r="O212" i="1"/>
  <c r="W209" i="1"/>
  <c r="W208" i="1"/>
  <c r="BO207" i="1"/>
  <c r="BN207" i="1"/>
  <c r="BM207" i="1"/>
  <c r="BL207" i="1"/>
  <c r="Y207" i="1"/>
  <c r="X207" i="1"/>
  <c r="O207" i="1"/>
  <c r="BN206" i="1"/>
  <c r="BL206" i="1"/>
  <c r="Y206" i="1"/>
  <c r="X206" i="1"/>
  <c r="O206" i="1"/>
  <c r="BO205" i="1"/>
  <c r="BN205" i="1"/>
  <c r="BM205" i="1"/>
  <c r="BL205" i="1"/>
  <c r="Y205" i="1"/>
  <c r="X205" i="1"/>
  <c r="O205" i="1"/>
  <c r="BN204" i="1"/>
  <c r="BL204" i="1"/>
  <c r="Y204" i="1"/>
  <c r="X204" i="1"/>
  <c r="O204" i="1"/>
  <c r="BO203" i="1"/>
  <c r="BN203" i="1"/>
  <c r="BM203" i="1"/>
  <c r="BL203" i="1"/>
  <c r="Y203" i="1"/>
  <c r="X203" i="1"/>
  <c r="O203" i="1"/>
  <c r="BN202" i="1"/>
  <c r="BL202" i="1"/>
  <c r="Y202" i="1"/>
  <c r="Y208" i="1" s="1"/>
  <c r="X202" i="1"/>
  <c r="O202" i="1"/>
  <c r="W199" i="1"/>
  <c r="W198" i="1"/>
  <c r="BN197" i="1"/>
  <c r="BL197" i="1"/>
  <c r="Y197" i="1"/>
  <c r="X197" i="1"/>
  <c r="O197" i="1"/>
  <c r="BO196" i="1"/>
  <c r="BN196" i="1"/>
  <c r="BM196" i="1"/>
  <c r="BL196" i="1"/>
  <c r="Y196" i="1"/>
  <c r="Y198" i="1" s="1"/>
  <c r="X196" i="1"/>
  <c r="O196" i="1"/>
  <c r="BN195" i="1"/>
  <c r="BL195" i="1"/>
  <c r="Y195" i="1"/>
  <c r="X195" i="1"/>
  <c r="O195" i="1"/>
  <c r="X192" i="1"/>
  <c r="W192" i="1"/>
  <c r="Y191" i="1"/>
  <c r="W191" i="1"/>
  <c r="BN190" i="1"/>
  <c r="BL190" i="1"/>
  <c r="Y190" i="1"/>
  <c r="X190" i="1"/>
  <c r="O190" i="1"/>
  <c r="BO189" i="1"/>
  <c r="BN189" i="1"/>
  <c r="BM189" i="1"/>
  <c r="BL189" i="1"/>
  <c r="Y189" i="1"/>
  <c r="X189" i="1"/>
  <c r="X191" i="1" s="1"/>
  <c r="O189" i="1"/>
  <c r="W185" i="1"/>
  <c r="X184" i="1"/>
  <c r="W184" i="1"/>
  <c r="BO183" i="1"/>
  <c r="BN183" i="1"/>
  <c r="BM183" i="1"/>
  <c r="BL183" i="1"/>
  <c r="Y183" i="1"/>
  <c r="Y184" i="1" s="1"/>
  <c r="X183" i="1"/>
  <c r="X185" i="1" s="1"/>
  <c r="O183" i="1"/>
  <c r="W180" i="1"/>
  <c r="X179" i="1"/>
  <c r="W179" i="1"/>
  <c r="BO178" i="1"/>
  <c r="BN178" i="1"/>
  <c r="BM178" i="1"/>
  <c r="BL178" i="1"/>
  <c r="Y178" i="1"/>
  <c r="Y179" i="1" s="1"/>
  <c r="X178" i="1"/>
  <c r="X180" i="1" s="1"/>
  <c r="O178" i="1"/>
  <c r="W175" i="1"/>
  <c r="X174" i="1"/>
  <c r="W174" i="1"/>
  <c r="BO173" i="1"/>
  <c r="BN173" i="1"/>
  <c r="BM173" i="1"/>
  <c r="BL173" i="1"/>
  <c r="Y173" i="1"/>
  <c r="Y174" i="1" s="1"/>
  <c r="X173" i="1"/>
  <c r="X175" i="1" s="1"/>
  <c r="O173" i="1"/>
  <c r="W170" i="1"/>
  <c r="W169" i="1"/>
  <c r="BO168" i="1"/>
  <c r="BN168" i="1"/>
  <c r="BM168" i="1"/>
  <c r="BL168" i="1"/>
  <c r="Y168" i="1"/>
  <c r="X168" i="1"/>
  <c r="O168" i="1"/>
  <c r="BN167" i="1"/>
  <c r="BL167" i="1"/>
  <c r="Y167" i="1"/>
  <c r="Y169" i="1" s="1"/>
  <c r="X167" i="1"/>
  <c r="O167" i="1"/>
  <c r="W163" i="1"/>
  <c r="W162" i="1"/>
  <c r="BN161" i="1"/>
  <c r="BL161" i="1"/>
  <c r="Y161" i="1"/>
  <c r="X161" i="1"/>
  <c r="BO161" i="1" s="1"/>
  <c r="O161" i="1"/>
  <c r="BO160" i="1"/>
  <c r="BN160" i="1"/>
  <c r="BM160" i="1"/>
  <c r="BL160" i="1"/>
  <c r="Y160" i="1"/>
  <c r="Y162" i="1" s="1"/>
  <c r="X160" i="1"/>
  <c r="O160" i="1"/>
  <c r="W158" i="1"/>
  <c r="W157" i="1"/>
  <c r="BO156" i="1"/>
  <c r="BN156" i="1"/>
  <c r="BM156" i="1"/>
  <c r="BL156" i="1"/>
  <c r="Y156" i="1"/>
  <c r="X156" i="1"/>
  <c r="BO155" i="1"/>
  <c r="BN155" i="1"/>
  <c r="BM155" i="1"/>
  <c r="BL155" i="1"/>
  <c r="Y155" i="1"/>
  <c r="X155" i="1"/>
  <c r="O155" i="1"/>
  <c r="BN154" i="1"/>
  <c r="BL154" i="1"/>
  <c r="Y154" i="1"/>
  <c r="X154" i="1"/>
  <c r="BO154" i="1" s="1"/>
  <c r="BN153" i="1"/>
  <c r="BL153" i="1"/>
  <c r="Y153" i="1"/>
  <c r="Y157" i="1" s="1"/>
  <c r="X153" i="1"/>
  <c r="X158" i="1" s="1"/>
  <c r="W150" i="1"/>
  <c r="X149" i="1"/>
  <c r="W149" i="1"/>
  <c r="BO148" i="1"/>
  <c r="BN148" i="1"/>
  <c r="BM148" i="1"/>
  <c r="BL148" i="1"/>
  <c r="Y148" i="1"/>
  <c r="Y149" i="1" s="1"/>
  <c r="X148" i="1"/>
  <c r="X150" i="1" s="1"/>
  <c r="O148" i="1"/>
  <c r="W145" i="1"/>
  <c r="X144" i="1"/>
  <c r="W144" i="1"/>
  <c r="BO143" i="1"/>
  <c r="BN143" i="1"/>
  <c r="BM143" i="1"/>
  <c r="BL143" i="1"/>
  <c r="Y143" i="1"/>
  <c r="X143" i="1"/>
  <c r="BO142" i="1"/>
  <c r="BN142" i="1"/>
  <c r="BM142" i="1"/>
  <c r="BL142" i="1"/>
  <c r="Y142" i="1"/>
  <c r="Y144" i="1" s="1"/>
  <c r="X142" i="1"/>
  <c r="X145" i="1" s="1"/>
  <c r="O142" i="1"/>
  <c r="W138" i="1"/>
  <c r="X137" i="1"/>
  <c r="W137" i="1"/>
  <c r="BO136" i="1"/>
  <c r="BN136" i="1"/>
  <c r="BM136" i="1"/>
  <c r="BL136" i="1"/>
  <c r="Y136" i="1"/>
  <c r="Y137" i="1" s="1"/>
  <c r="X136" i="1"/>
  <c r="X138" i="1" s="1"/>
  <c r="O136" i="1"/>
  <c r="W133" i="1"/>
  <c r="W132" i="1"/>
  <c r="BO131" i="1"/>
  <c r="BN131" i="1"/>
  <c r="BM131" i="1"/>
  <c r="BL131" i="1"/>
  <c r="Y131" i="1"/>
  <c r="X131" i="1"/>
  <c r="O131" i="1"/>
  <c r="BN130" i="1"/>
  <c r="BL130" i="1"/>
  <c r="Y130" i="1"/>
  <c r="Y132" i="1" s="1"/>
  <c r="X130" i="1"/>
  <c r="X133" i="1" s="1"/>
  <c r="O130" i="1"/>
  <c r="W127" i="1"/>
  <c r="Y126" i="1"/>
  <c r="W126" i="1"/>
  <c r="BN125" i="1"/>
  <c r="BL125" i="1"/>
  <c r="Y125" i="1"/>
  <c r="X125" i="1"/>
  <c r="X126" i="1" s="1"/>
  <c r="O125" i="1"/>
  <c r="W122" i="1"/>
  <c r="W121" i="1"/>
  <c r="BN120" i="1"/>
  <c r="BL120" i="1"/>
  <c r="Y120" i="1"/>
  <c r="X120" i="1"/>
  <c r="BO120" i="1" s="1"/>
  <c r="O120" i="1"/>
  <c r="BO119" i="1"/>
  <c r="BN119" i="1"/>
  <c r="BM119" i="1"/>
  <c r="BL119" i="1"/>
  <c r="Y119" i="1"/>
  <c r="X119" i="1"/>
  <c r="O119" i="1"/>
  <c r="BN118" i="1"/>
  <c r="BL118" i="1"/>
  <c r="Y118" i="1"/>
  <c r="X118" i="1"/>
  <c r="BO118" i="1" s="1"/>
  <c r="O118" i="1"/>
  <c r="BO117" i="1"/>
  <c r="BN117" i="1"/>
  <c r="BM117" i="1"/>
  <c r="BL117" i="1"/>
  <c r="Y117" i="1"/>
  <c r="Y121" i="1" s="1"/>
  <c r="X117" i="1"/>
  <c r="X121" i="1" s="1"/>
  <c r="O117" i="1"/>
  <c r="W114" i="1"/>
  <c r="X113" i="1"/>
  <c r="W113" i="1"/>
  <c r="BO112" i="1"/>
  <c r="BN112" i="1"/>
  <c r="BM112" i="1"/>
  <c r="BL112" i="1"/>
  <c r="Y112" i="1"/>
  <c r="Y113" i="1" s="1"/>
  <c r="X112" i="1"/>
  <c r="X114" i="1" s="1"/>
  <c r="O112" i="1"/>
  <c r="W109" i="1"/>
  <c r="W108" i="1"/>
  <c r="BO107" i="1"/>
  <c r="BN107" i="1"/>
  <c r="BM107" i="1"/>
  <c r="BL107" i="1"/>
  <c r="Y107" i="1"/>
  <c r="X107" i="1"/>
  <c r="O107" i="1"/>
  <c r="BN106" i="1"/>
  <c r="BL106" i="1"/>
  <c r="Y106" i="1"/>
  <c r="Y108" i="1" s="1"/>
  <c r="X106" i="1"/>
  <c r="X109" i="1" s="1"/>
  <c r="O106" i="1"/>
  <c r="W103" i="1"/>
  <c r="W102" i="1"/>
  <c r="BN101" i="1"/>
  <c r="BL101" i="1"/>
  <c r="Y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Y99" i="1"/>
  <c r="X99" i="1"/>
  <c r="BO99" i="1" s="1"/>
  <c r="O99" i="1"/>
  <c r="BO98" i="1"/>
  <c r="BN98" i="1"/>
  <c r="BM98" i="1"/>
  <c r="BL98" i="1"/>
  <c r="Y98" i="1"/>
  <c r="Y102" i="1" s="1"/>
  <c r="X98" i="1"/>
  <c r="X102" i="1" s="1"/>
  <c r="O98" i="1"/>
  <c r="W95" i="1"/>
  <c r="W94" i="1"/>
  <c r="BO93" i="1"/>
  <c r="BN93" i="1"/>
  <c r="BM93" i="1"/>
  <c r="BL93" i="1"/>
  <c r="Y93" i="1"/>
  <c r="X93" i="1"/>
  <c r="O93" i="1"/>
  <c r="BN92" i="1"/>
  <c r="BL92" i="1"/>
  <c r="Y92" i="1"/>
  <c r="X92" i="1"/>
  <c r="BO92" i="1" s="1"/>
  <c r="O92" i="1"/>
  <c r="BO91" i="1"/>
  <c r="BN91" i="1"/>
  <c r="BM91" i="1"/>
  <c r="BL91" i="1"/>
  <c r="Y91" i="1"/>
  <c r="Y94" i="1" s="1"/>
  <c r="X91" i="1"/>
  <c r="X95" i="1" s="1"/>
  <c r="O91" i="1"/>
  <c r="W88" i="1"/>
  <c r="W87" i="1"/>
  <c r="BO86" i="1"/>
  <c r="BN86" i="1"/>
  <c r="BM86" i="1"/>
  <c r="BL86" i="1"/>
  <c r="Y86" i="1"/>
  <c r="X86" i="1"/>
  <c r="O86" i="1"/>
  <c r="BN85" i="1"/>
  <c r="BL85" i="1"/>
  <c r="Y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Y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Y81" i="1"/>
  <c r="Y87" i="1" s="1"/>
  <c r="X81" i="1"/>
  <c r="X88" i="1" s="1"/>
  <c r="O81" i="1"/>
  <c r="W78" i="1"/>
  <c r="W77" i="1"/>
  <c r="BN76" i="1"/>
  <c r="BL76" i="1"/>
  <c r="Y76" i="1"/>
  <c r="X76" i="1"/>
  <c r="BO76" i="1" s="1"/>
  <c r="O76" i="1"/>
  <c r="BO75" i="1"/>
  <c r="BN75" i="1"/>
  <c r="BM75" i="1"/>
  <c r="BL75" i="1"/>
  <c r="Y75" i="1"/>
  <c r="Y77" i="1" s="1"/>
  <c r="X75" i="1"/>
  <c r="X77" i="1" s="1"/>
  <c r="O75" i="1"/>
  <c r="W72" i="1"/>
  <c r="X71" i="1"/>
  <c r="W71" i="1"/>
  <c r="BO70" i="1"/>
  <c r="BN70" i="1"/>
  <c r="BM70" i="1"/>
  <c r="BL70" i="1"/>
  <c r="Y70" i="1"/>
  <c r="Y71" i="1" s="1"/>
  <c r="X70" i="1"/>
  <c r="X72" i="1" s="1"/>
  <c r="O70" i="1"/>
  <c r="W67" i="1"/>
  <c r="W66" i="1"/>
  <c r="BO65" i="1"/>
  <c r="BN65" i="1"/>
  <c r="BM65" i="1"/>
  <c r="BL65" i="1"/>
  <c r="Y65" i="1"/>
  <c r="X65" i="1"/>
  <c r="O65" i="1"/>
  <c r="BN64" i="1"/>
  <c r="BL64" i="1"/>
  <c r="Y64" i="1"/>
  <c r="Y66" i="1" s="1"/>
  <c r="X64" i="1"/>
  <c r="X67" i="1" s="1"/>
  <c r="O64" i="1"/>
  <c r="W61" i="1"/>
  <c r="W60" i="1"/>
  <c r="BN59" i="1"/>
  <c r="BL59" i="1"/>
  <c r="Y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Y57" i="1"/>
  <c r="X57" i="1"/>
  <c r="BO57" i="1" s="1"/>
  <c r="O57" i="1"/>
  <c r="BO56" i="1"/>
  <c r="BN56" i="1"/>
  <c r="BM56" i="1"/>
  <c r="BL56" i="1"/>
  <c r="Y56" i="1"/>
  <c r="X56" i="1"/>
  <c r="O56" i="1"/>
  <c r="BN55" i="1"/>
  <c r="BL55" i="1"/>
  <c r="Y55" i="1"/>
  <c r="X55" i="1"/>
  <c r="BO55" i="1" s="1"/>
  <c r="O55" i="1"/>
  <c r="BO54" i="1"/>
  <c r="BN54" i="1"/>
  <c r="BM54" i="1"/>
  <c r="BL54" i="1"/>
  <c r="Y54" i="1"/>
  <c r="Y60" i="1" s="1"/>
  <c r="X54" i="1"/>
  <c r="X60" i="1" s="1"/>
  <c r="O54" i="1"/>
  <c r="W51" i="1"/>
  <c r="W50" i="1"/>
  <c r="BO49" i="1"/>
  <c r="BN49" i="1"/>
  <c r="BM49" i="1"/>
  <c r="BL49" i="1"/>
  <c r="Y49" i="1"/>
  <c r="X49" i="1"/>
  <c r="O49" i="1"/>
  <c r="BN48" i="1"/>
  <c r="BL48" i="1"/>
  <c r="Y48" i="1"/>
  <c r="X48" i="1"/>
  <c r="BO48" i="1" s="1"/>
  <c r="O48" i="1"/>
  <c r="BO47" i="1"/>
  <c r="BN47" i="1"/>
  <c r="BM47" i="1"/>
  <c r="BL47" i="1"/>
  <c r="Y47" i="1"/>
  <c r="X47" i="1"/>
  <c r="O47" i="1"/>
  <c r="BN46" i="1"/>
  <c r="BL46" i="1"/>
  <c r="Y46" i="1"/>
  <c r="X46" i="1"/>
  <c r="BO46" i="1" s="1"/>
  <c r="O46" i="1"/>
  <c r="BO45" i="1"/>
  <c r="BN45" i="1"/>
  <c r="BM45" i="1"/>
  <c r="BL45" i="1"/>
  <c r="Y45" i="1"/>
  <c r="X45" i="1"/>
  <c r="O45" i="1"/>
  <c r="BN44" i="1"/>
  <c r="BL44" i="1"/>
  <c r="Y44" i="1"/>
  <c r="Y50" i="1" s="1"/>
  <c r="X44" i="1"/>
  <c r="X51" i="1" s="1"/>
  <c r="O44" i="1"/>
  <c r="W41" i="1"/>
  <c r="W40" i="1"/>
  <c r="BN39" i="1"/>
  <c r="BL39" i="1"/>
  <c r="Y39" i="1"/>
  <c r="X39" i="1"/>
  <c r="BO39" i="1" s="1"/>
  <c r="O39" i="1"/>
  <c r="BO38" i="1"/>
  <c r="BN38" i="1"/>
  <c r="BM38" i="1"/>
  <c r="BL38" i="1"/>
  <c r="Y38" i="1"/>
  <c r="Y40" i="1" s="1"/>
  <c r="X38" i="1"/>
  <c r="O38" i="1"/>
  <c r="BN37" i="1"/>
  <c r="BL37" i="1"/>
  <c r="Y37" i="1"/>
  <c r="X37" i="1"/>
  <c r="BO37" i="1" s="1"/>
  <c r="BN36" i="1"/>
  <c r="BL36" i="1"/>
  <c r="Y36" i="1"/>
  <c r="X36" i="1"/>
  <c r="X40" i="1" s="1"/>
  <c r="O36" i="1"/>
  <c r="W33" i="1"/>
  <c r="W32" i="1"/>
  <c r="BN31" i="1"/>
  <c r="BL31" i="1"/>
  <c r="Y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W298" i="1" s="1"/>
  <c r="Y29" i="1"/>
  <c r="X29" i="1"/>
  <c r="BO29" i="1" s="1"/>
  <c r="O29" i="1"/>
  <c r="BO28" i="1"/>
  <c r="BN28" i="1"/>
  <c r="BM28" i="1"/>
  <c r="BL28" i="1"/>
  <c r="Y28" i="1"/>
  <c r="Y32" i="1" s="1"/>
  <c r="X28" i="1"/>
  <c r="X32" i="1" s="1"/>
  <c r="O28" i="1"/>
  <c r="W24" i="1"/>
  <c r="W297" i="1" s="1"/>
  <c r="X23" i="1"/>
  <c r="W23" i="1"/>
  <c r="W301" i="1" s="1"/>
  <c r="BO22" i="1"/>
  <c r="BN22" i="1"/>
  <c r="W299" i="1" s="1"/>
  <c r="BM22" i="1"/>
  <c r="BL22" i="1"/>
  <c r="Y22" i="1"/>
  <c r="Y23" i="1" s="1"/>
  <c r="Y302" i="1" s="1"/>
  <c r="X22" i="1"/>
  <c r="X24" i="1" s="1"/>
  <c r="O22" i="1"/>
  <c r="H10" i="1"/>
  <c r="F10" i="1"/>
  <c r="J9" i="1"/>
  <c r="F9" i="1"/>
  <c r="A9" i="1"/>
  <c r="A10" i="1" s="1"/>
  <c r="D7" i="1"/>
  <c r="P6" i="1"/>
  <c r="O2" i="1"/>
  <c r="W300" i="1" l="1"/>
  <c r="X33" i="1"/>
  <c r="X297" i="1" s="1"/>
  <c r="X41" i="1"/>
  <c r="X50" i="1"/>
  <c r="X301" i="1" s="1"/>
  <c r="X61" i="1"/>
  <c r="X66" i="1"/>
  <c r="X78" i="1"/>
  <c r="X87" i="1"/>
  <c r="X94" i="1"/>
  <c r="X103" i="1"/>
  <c r="X108" i="1"/>
  <c r="X122" i="1"/>
  <c r="X127" i="1"/>
  <c r="X132" i="1"/>
  <c r="X157" i="1"/>
  <c r="X198" i="1"/>
  <c r="BO195" i="1"/>
  <c r="BM195" i="1"/>
  <c r="BO197" i="1"/>
  <c r="BM197" i="1"/>
  <c r="X221" i="1"/>
  <c r="BO220" i="1"/>
  <c r="BM220" i="1"/>
  <c r="X262" i="1"/>
  <c r="BO260" i="1"/>
  <c r="BM260" i="1"/>
  <c r="BO261" i="1"/>
  <c r="BM261" i="1"/>
  <c r="H9" i="1"/>
  <c r="BM29" i="1"/>
  <c r="X298" i="1" s="1"/>
  <c r="X300" i="1" s="1"/>
  <c r="BM31" i="1"/>
  <c r="BM36" i="1"/>
  <c r="BO36" i="1"/>
  <c r="X299" i="1" s="1"/>
  <c r="BM37" i="1"/>
  <c r="BM39" i="1"/>
  <c r="BM44" i="1"/>
  <c r="BO44" i="1"/>
  <c r="BM46" i="1"/>
  <c r="BM48" i="1"/>
  <c r="BM55" i="1"/>
  <c r="BM57" i="1"/>
  <c r="BM59" i="1"/>
  <c r="BM64" i="1"/>
  <c r="BO64" i="1"/>
  <c r="BM76" i="1"/>
  <c r="BM81" i="1"/>
  <c r="BO81" i="1"/>
  <c r="BM83" i="1"/>
  <c r="BM85" i="1"/>
  <c r="BM92" i="1"/>
  <c r="BM99" i="1"/>
  <c r="BM101" i="1"/>
  <c r="BM106" i="1"/>
  <c r="BO106" i="1"/>
  <c r="BM118" i="1"/>
  <c r="BM120" i="1"/>
  <c r="BM125" i="1"/>
  <c r="BO125" i="1"/>
  <c r="BM130" i="1"/>
  <c r="BO130" i="1"/>
  <c r="BM153" i="1"/>
  <c r="BO153" i="1"/>
  <c r="BM154" i="1"/>
  <c r="X162" i="1"/>
  <c r="B310" i="1" s="1"/>
  <c r="BM161" i="1"/>
  <c r="X163" i="1"/>
  <c r="X170" i="1"/>
  <c r="BO167" i="1"/>
  <c r="BM167" i="1"/>
  <c r="X169" i="1"/>
  <c r="BO190" i="1"/>
  <c r="BM190" i="1"/>
  <c r="X199" i="1"/>
  <c r="X209" i="1"/>
  <c r="BO202" i="1"/>
  <c r="BM202" i="1"/>
  <c r="BO204" i="1"/>
  <c r="BM204" i="1"/>
  <c r="BO206" i="1"/>
  <c r="BM206" i="1"/>
  <c r="X208" i="1"/>
  <c r="BO213" i="1"/>
  <c r="BM213" i="1"/>
  <c r="BO215" i="1"/>
  <c r="BM215" i="1"/>
  <c r="X222" i="1"/>
  <c r="X228" i="1"/>
  <c r="BO225" i="1"/>
  <c r="BM225" i="1"/>
  <c r="X227" i="1"/>
  <c r="X252" i="1"/>
  <c r="BO249" i="1"/>
  <c r="BM249" i="1"/>
  <c r="BO250" i="1"/>
  <c r="BM250" i="1"/>
  <c r="BO251" i="1"/>
  <c r="BM251" i="1"/>
  <c r="X263" i="1"/>
  <c r="BO266" i="1"/>
  <c r="BM266" i="1"/>
  <c r="BO267" i="1"/>
  <c r="BM267" i="1"/>
  <c r="X269" i="1"/>
  <c r="X296" i="1"/>
  <c r="BO272" i="1"/>
  <c r="BM272" i="1"/>
  <c r="BO273" i="1"/>
  <c r="BM273" i="1"/>
  <c r="BO274" i="1"/>
  <c r="BM274" i="1"/>
  <c r="BO275" i="1"/>
  <c r="BM275" i="1"/>
  <c r="BO290" i="1"/>
  <c r="BM290" i="1"/>
  <c r="BO291" i="1"/>
  <c r="BM291" i="1"/>
  <c r="X295" i="1"/>
  <c r="A310" i="1" l="1"/>
  <c r="C310" i="1"/>
</calcChain>
</file>

<file path=xl/sharedStrings.xml><?xml version="1.0" encoding="utf-8"?>
<sst xmlns="http://schemas.openxmlformats.org/spreadsheetml/2006/main" count="1147" uniqueCount="439">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</sst>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4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0" fontId="25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10"/>
  <sheetViews>
    <sheetView showGridLines="0" tabSelected="1" topLeftCell="A284" zoomScaleNormal="100" zoomScaleSheetLayoutView="100" workbookViewId="0">
      <selection activeCell="AA302" sqref="AA302"/>
    </sheetView>
  </sheetViews>
  <sheetFormatPr defaultColWidth="9.140625" defaultRowHeight="12.75" x14ac:dyDescent="0.2"/>
  <cols>
    <col min="1" max="1" width="9.140625" style="19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3" customWidth="1"/>
    <col min="18" max="18" width="6.140625" style="193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3" customWidth="1"/>
    <col min="24" max="24" width="11" style="193" customWidth="1"/>
    <col min="25" max="25" width="10" style="193" customWidth="1"/>
    <col min="26" max="26" width="11.5703125" style="193" customWidth="1"/>
    <col min="27" max="27" width="10.42578125" style="193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3" customWidth="1"/>
    <col min="32" max="32" width="9.140625" style="193" customWidth="1"/>
    <col min="33" max="16384" width="9.140625" style="193"/>
  </cols>
  <sheetData>
    <row r="1" spans="1:30" s="188" customFormat="1" ht="45" customHeight="1" x14ac:dyDescent="0.2">
      <c r="A1" s="41"/>
      <c r="B1" s="41"/>
      <c r="C1" s="41"/>
      <c r="D1" s="283" t="s">
        <v>0</v>
      </c>
      <c r="E1" s="284"/>
      <c r="F1" s="284"/>
      <c r="G1" s="12" t="s">
        <v>1</v>
      </c>
      <c r="H1" s="283" t="s">
        <v>2</v>
      </c>
      <c r="I1" s="284"/>
      <c r="J1" s="284"/>
      <c r="K1" s="284"/>
      <c r="L1" s="284"/>
      <c r="M1" s="284"/>
      <c r="N1" s="284"/>
      <c r="O1" s="284"/>
      <c r="P1" s="284"/>
      <c r="Q1" s="402" t="s">
        <v>3</v>
      </c>
      <c r="R1" s="284"/>
      <c r="S1" s="28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3"/>
      <c r="Q2" s="203"/>
      <c r="R2" s="203"/>
      <c r="S2" s="203"/>
      <c r="T2" s="203"/>
      <c r="U2" s="203"/>
      <c r="V2" s="203"/>
      <c r="W2" s="16"/>
      <c r="X2" s="16"/>
      <c r="Y2" s="16"/>
      <c r="Z2" s="16"/>
      <c r="AA2" s="51"/>
      <c r="AB2" s="51"/>
      <c r="AC2" s="51"/>
    </row>
    <row r="3" spans="1:30" s="18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3"/>
      <c r="P3" s="203"/>
      <c r="Q3" s="203"/>
      <c r="R3" s="203"/>
      <c r="S3" s="203"/>
      <c r="T3" s="203"/>
      <c r="U3" s="203"/>
      <c r="V3" s="203"/>
      <c r="W3" s="16"/>
      <c r="X3" s="16"/>
      <c r="Y3" s="16"/>
      <c r="Z3" s="16"/>
      <c r="AA3" s="51"/>
      <c r="AB3" s="51"/>
      <c r="AC3" s="51"/>
    </row>
    <row r="4" spans="1:30" s="18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8" customFormat="1" ht="23.45" customHeight="1" x14ac:dyDescent="0.2">
      <c r="A5" s="292" t="s">
        <v>7</v>
      </c>
      <c r="B5" s="279"/>
      <c r="C5" s="280"/>
      <c r="D5" s="230"/>
      <c r="E5" s="232"/>
      <c r="F5" s="386" t="s">
        <v>8</v>
      </c>
      <c r="G5" s="280"/>
      <c r="H5" s="230"/>
      <c r="I5" s="231"/>
      <c r="J5" s="231"/>
      <c r="K5" s="231"/>
      <c r="L5" s="232"/>
      <c r="M5" s="61"/>
      <c r="O5" s="24" t="s">
        <v>9</v>
      </c>
      <c r="P5" s="401">
        <v>45453</v>
      </c>
      <c r="Q5" s="299"/>
      <c r="S5" s="330" t="s">
        <v>10</v>
      </c>
      <c r="T5" s="243"/>
      <c r="U5" s="332" t="s">
        <v>11</v>
      </c>
      <c r="V5" s="299"/>
      <c r="AA5" s="51"/>
      <c r="AB5" s="51"/>
      <c r="AC5" s="51"/>
    </row>
    <row r="6" spans="1:30" s="188" customFormat="1" ht="24" customHeight="1" x14ac:dyDescent="0.2">
      <c r="A6" s="292" t="s">
        <v>12</v>
      </c>
      <c r="B6" s="279"/>
      <c r="C6" s="280"/>
      <c r="D6" s="371" t="s">
        <v>13</v>
      </c>
      <c r="E6" s="372"/>
      <c r="F6" s="372"/>
      <c r="G6" s="372"/>
      <c r="H6" s="372"/>
      <c r="I6" s="372"/>
      <c r="J6" s="372"/>
      <c r="K6" s="372"/>
      <c r="L6" s="299"/>
      <c r="M6" s="62"/>
      <c r="O6" s="24" t="s">
        <v>14</v>
      </c>
      <c r="P6" s="218" t="str">
        <f>IF(P5=0," ",CHOOSE(WEEKDAY(P5,2),"Понедельник","Вторник","Среда","Четверг","Пятница","Суббота","Воскресенье"))</f>
        <v>Понедельник</v>
      </c>
      <c r="Q6" s="201"/>
      <c r="S6" s="242" t="s">
        <v>15</v>
      </c>
      <c r="T6" s="243"/>
      <c r="U6" s="364" t="s">
        <v>16</v>
      </c>
      <c r="V6" s="251"/>
      <c r="AA6" s="51"/>
      <c r="AB6" s="51"/>
      <c r="AC6" s="51"/>
    </row>
    <row r="7" spans="1:30" s="188" customFormat="1" ht="21.75" hidden="1" customHeight="1" x14ac:dyDescent="0.2">
      <c r="A7" s="55"/>
      <c r="B7" s="55"/>
      <c r="C7" s="55"/>
      <c r="D7" s="323" t="str">
        <f>IFERROR(VLOOKUP(DeliveryAddress,Table,3,0),1)</f>
        <v>1</v>
      </c>
      <c r="E7" s="324"/>
      <c r="F7" s="324"/>
      <c r="G7" s="324"/>
      <c r="H7" s="324"/>
      <c r="I7" s="324"/>
      <c r="J7" s="324"/>
      <c r="K7" s="324"/>
      <c r="L7" s="314"/>
      <c r="M7" s="63"/>
      <c r="O7" s="24"/>
      <c r="P7" s="42"/>
      <c r="Q7" s="42"/>
      <c r="S7" s="203"/>
      <c r="T7" s="243"/>
      <c r="U7" s="365"/>
      <c r="V7" s="366"/>
      <c r="AA7" s="51"/>
      <c r="AB7" s="51"/>
      <c r="AC7" s="51"/>
    </row>
    <row r="8" spans="1:30" s="188" customFormat="1" ht="25.5" customHeight="1" x14ac:dyDescent="0.2">
      <c r="A8" s="404" t="s">
        <v>17</v>
      </c>
      <c r="B8" s="216"/>
      <c r="C8" s="217"/>
      <c r="D8" s="275"/>
      <c r="E8" s="276"/>
      <c r="F8" s="276"/>
      <c r="G8" s="276"/>
      <c r="H8" s="276"/>
      <c r="I8" s="276"/>
      <c r="J8" s="276"/>
      <c r="K8" s="276"/>
      <c r="L8" s="277"/>
      <c r="M8" s="64"/>
      <c r="O8" s="24" t="s">
        <v>18</v>
      </c>
      <c r="P8" s="313">
        <v>0.375</v>
      </c>
      <c r="Q8" s="314"/>
      <c r="S8" s="203"/>
      <c r="T8" s="243"/>
      <c r="U8" s="365"/>
      <c r="V8" s="366"/>
      <c r="AA8" s="51"/>
      <c r="AB8" s="51"/>
      <c r="AC8" s="51"/>
    </row>
    <row r="9" spans="1:30" s="188" customFormat="1" ht="39.950000000000003" customHeight="1" x14ac:dyDescent="0.2">
      <c r="A9" s="3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3"/>
      <c r="C9" s="203"/>
      <c r="D9" s="305"/>
      <c r="E9" s="211"/>
      <c r="F9" s="3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3"/>
      <c r="H9" s="210" t="str">
        <f>IF(AND($A$9="Тип доверенности/получателя при получении в адресе перегруза:",$D$9="Разовая доверенность"),"Введите ФИО","")</f>
        <v/>
      </c>
      <c r="I9" s="211"/>
      <c r="J9" s="2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1"/>
      <c r="L9" s="211"/>
      <c r="M9" s="186"/>
      <c r="O9" s="26" t="s">
        <v>19</v>
      </c>
      <c r="P9" s="294"/>
      <c r="Q9" s="295"/>
      <c r="S9" s="203"/>
      <c r="T9" s="243"/>
      <c r="U9" s="367"/>
      <c r="V9" s="368"/>
      <c r="W9" s="43"/>
      <c r="X9" s="43"/>
      <c r="Y9" s="43"/>
      <c r="Z9" s="43"/>
      <c r="AA9" s="51"/>
      <c r="AB9" s="51"/>
      <c r="AC9" s="51"/>
    </row>
    <row r="10" spans="1:30" s="188" customFormat="1" ht="26.45" customHeight="1" x14ac:dyDescent="0.2">
      <c r="A10" s="3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3"/>
      <c r="C10" s="203"/>
      <c r="D10" s="305"/>
      <c r="E10" s="211"/>
      <c r="F10" s="3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3"/>
      <c r="H10" s="356" t="str">
        <f>IFERROR(VLOOKUP($D$10,Proxy,2,FALSE),"")</f>
        <v/>
      </c>
      <c r="I10" s="203"/>
      <c r="J10" s="203"/>
      <c r="K10" s="203"/>
      <c r="L10" s="203"/>
      <c r="M10" s="187"/>
      <c r="O10" s="26" t="s">
        <v>20</v>
      </c>
      <c r="P10" s="336"/>
      <c r="Q10" s="337"/>
      <c r="T10" s="24" t="s">
        <v>21</v>
      </c>
      <c r="U10" s="250" t="s">
        <v>22</v>
      </c>
      <c r="V10" s="251"/>
      <c r="W10" s="44"/>
      <c r="X10" s="44"/>
      <c r="Y10" s="44"/>
      <c r="Z10" s="44"/>
      <c r="AA10" s="51"/>
      <c r="AB10" s="51"/>
      <c r="AC10" s="51"/>
    </row>
    <row r="11" spans="1:30" s="18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298"/>
      <c r="Q11" s="299"/>
      <c r="T11" s="24" t="s">
        <v>25</v>
      </c>
      <c r="U11" s="329" t="s">
        <v>26</v>
      </c>
      <c r="V11" s="295"/>
      <c r="W11" s="45"/>
      <c r="X11" s="45"/>
      <c r="Y11" s="45"/>
      <c r="Z11" s="45"/>
      <c r="AA11" s="51"/>
      <c r="AB11" s="51"/>
      <c r="AC11" s="51"/>
    </row>
    <row r="12" spans="1:30" s="188" customFormat="1" ht="18.600000000000001" customHeight="1" x14ac:dyDescent="0.2">
      <c r="A12" s="383" t="s">
        <v>27</v>
      </c>
      <c r="B12" s="279"/>
      <c r="C12" s="279"/>
      <c r="D12" s="279"/>
      <c r="E12" s="279"/>
      <c r="F12" s="279"/>
      <c r="G12" s="279"/>
      <c r="H12" s="279"/>
      <c r="I12" s="279"/>
      <c r="J12" s="279"/>
      <c r="K12" s="279"/>
      <c r="L12" s="280"/>
      <c r="M12" s="65"/>
      <c r="O12" s="24" t="s">
        <v>28</v>
      </c>
      <c r="P12" s="313"/>
      <c r="Q12" s="314"/>
      <c r="R12" s="23"/>
      <c r="T12" s="24"/>
      <c r="U12" s="284"/>
      <c r="V12" s="203"/>
      <c r="AA12" s="51"/>
      <c r="AB12" s="51"/>
      <c r="AC12" s="51"/>
    </row>
    <row r="13" spans="1:30" s="188" customFormat="1" ht="23.25" customHeight="1" x14ac:dyDescent="0.2">
      <c r="A13" s="383" t="s">
        <v>29</v>
      </c>
      <c r="B13" s="279"/>
      <c r="C13" s="279"/>
      <c r="D13" s="279"/>
      <c r="E13" s="279"/>
      <c r="F13" s="279"/>
      <c r="G13" s="279"/>
      <c r="H13" s="279"/>
      <c r="I13" s="279"/>
      <c r="J13" s="279"/>
      <c r="K13" s="279"/>
      <c r="L13" s="280"/>
      <c r="M13" s="65"/>
      <c r="N13" s="26"/>
      <c r="O13" s="26" t="s">
        <v>30</v>
      </c>
      <c r="P13" s="329"/>
      <c r="Q13" s="295"/>
      <c r="R13" s="23"/>
      <c r="W13" s="49"/>
      <c r="X13" s="49"/>
      <c r="Y13" s="49"/>
      <c r="Z13" s="49"/>
      <c r="AA13" s="51"/>
      <c r="AB13" s="51"/>
      <c r="AC13" s="51"/>
    </row>
    <row r="14" spans="1:30" s="188" customFormat="1" ht="18.600000000000001" customHeight="1" x14ac:dyDescent="0.2">
      <c r="A14" s="383" t="s">
        <v>31</v>
      </c>
      <c r="B14" s="279"/>
      <c r="C14" s="279"/>
      <c r="D14" s="279"/>
      <c r="E14" s="279"/>
      <c r="F14" s="279"/>
      <c r="G14" s="279"/>
      <c r="H14" s="279"/>
      <c r="I14" s="279"/>
      <c r="J14" s="279"/>
      <c r="K14" s="279"/>
      <c r="L14" s="280"/>
      <c r="M14" s="65"/>
      <c r="W14" s="50"/>
      <c r="X14" s="50"/>
      <c r="Y14" s="50"/>
      <c r="Z14" s="50"/>
      <c r="AA14" s="51"/>
      <c r="AB14" s="51"/>
      <c r="AC14" s="51"/>
    </row>
    <row r="15" spans="1:30" s="188" customFormat="1" ht="22.5" customHeight="1" x14ac:dyDescent="0.2">
      <c r="A15" s="400" t="s">
        <v>32</v>
      </c>
      <c r="B15" s="279"/>
      <c r="C15" s="279"/>
      <c r="D15" s="279"/>
      <c r="E15" s="279"/>
      <c r="F15" s="279"/>
      <c r="G15" s="279"/>
      <c r="H15" s="279"/>
      <c r="I15" s="279"/>
      <c r="J15" s="279"/>
      <c r="K15" s="279"/>
      <c r="L15" s="280"/>
      <c r="M15" s="66"/>
      <c r="O15" s="289" t="s">
        <v>33</v>
      </c>
      <c r="P15" s="284"/>
      <c r="Q15" s="284"/>
      <c r="R15" s="284"/>
      <c r="S15" s="28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0"/>
      <c r="P16" s="290"/>
      <c r="Q16" s="290"/>
      <c r="R16" s="290"/>
      <c r="S16" s="29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7" t="s">
        <v>34</v>
      </c>
      <c r="B17" s="237" t="s">
        <v>35</v>
      </c>
      <c r="C17" s="304" t="s">
        <v>36</v>
      </c>
      <c r="D17" s="237" t="s">
        <v>37</v>
      </c>
      <c r="E17" s="258"/>
      <c r="F17" s="237" t="s">
        <v>38</v>
      </c>
      <c r="G17" s="237" t="s">
        <v>39</v>
      </c>
      <c r="H17" s="237" t="s">
        <v>40</v>
      </c>
      <c r="I17" s="237" t="s">
        <v>41</v>
      </c>
      <c r="J17" s="237" t="s">
        <v>42</v>
      </c>
      <c r="K17" s="237" t="s">
        <v>43</v>
      </c>
      <c r="L17" s="237" t="s">
        <v>44</v>
      </c>
      <c r="M17" s="237" t="s">
        <v>45</v>
      </c>
      <c r="N17" s="237" t="s">
        <v>46</v>
      </c>
      <c r="O17" s="237" t="s">
        <v>47</v>
      </c>
      <c r="P17" s="257"/>
      <c r="Q17" s="257"/>
      <c r="R17" s="257"/>
      <c r="S17" s="258"/>
      <c r="T17" s="398" t="s">
        <v>48</v>
      </c>
      <c r="U17" s="280"/>
      <c r="V17" s="237" t="s">
        <v>49</v>
      </c>
      <c r="W17" s="237" t="s">
        <v>50</v>
      </c>
      <c r="X17" s="407" t="s">
        <v>51</v>
      </c>
      <c r="Y17" s="237" t="s">
        <v>52</v>
      </c>
      <c r="Z17" s="264" t="s">
        <v>53</v>
      </c>
      <c r="AA17" s="264" t="s">
        <v>54</v>
      </c>
      <c r="AB17" s="264" t="s">
        <v>55</v>
      </c>
      <c r="AC17" s="265"/>
      <c r="AD17" s="266"/>
      <c r="AE17" s="272"/>
      <c r="BB17" s="397" t="s">
        <v>56</v>
      </c>
    </row>
    <row r="18" spans="1:67" ht="14.25" customHeight="1" x14ac:dyDescent="0.2">
      <c r="A18" s="238"/>
      <c r="B18" s="238"/>
      <c r="C18" s="238"/>
      <c r="D18" s="259"/>
      <c r="E18" s="261"/>
      <c r="F18" s="238"/>
      <c r="G18" s="238"/>
      <c r="H18" s="238"/>
      <c r="I18" s="238"/>
      <c r="J18" s="238"/>
      <c r="K18" s="238"/>
      <c r="L18" s="238"/>
      <c r="M18" s="238"/>
      <c r="N18" s="238"/>
      <c r="O18" s="259"/>
      <c r="P18" s="260"/>
      <c r="Q18" s="260"/>
      <c r="R18" s="260"/>
      <c r="S18" s="261"/>
      <c r="T18" s="189" t="s">
        <v>57</v>
      </c>
      <c r="U18" s="189" t="s">
        <v>58</v>
      </c>
      <c r="V18" s="238"/>
      <c r="W18" s="238"/>
      <c r="X18" s="408"/>
      <c r="Y18" s="238"/>
      <c r="Z18" s="345"/>
      <c r="AA18" s="345"/>
      <c r="AB18" s="267"/>
      <c r="AC18" s="268"/>
      <c r="AD18" s="269"/>
      <c r="AE18" s="273"/>
      <c r="BB18" s="203"/>
    </row>
    <row r="19" spans="1:67" ht="27.75" customHeight="1" x14ac:dyDescent="0.2">
      <c r="A19" s="296" t="s">
        <v>59</v>
      </c>
      <c r="B19" s="297"/>
      <c r="C19" s="297"/>
      <c r="D19" s="297"/>
      <c r="E19" s="297"/>
      <c r="F19" s="297"/>
      <c r="G19" s="297"/>
      <c r="H19" s="297"/>
      <c r="I19" s="297"/>
      <c r="J19" s="297"/>
      <c r="K19" s="297"/>
      <c r="L19" s="297"/>
      <c r="M19" s="297"/>
      <c r="N19" s="297"/>
      <c r="O19" s="297"/>
      <c r="P19" s="297"/>
      <c r="Q19" s="297"/>
      <c r="R19" s="297"/>
      <c r="S19" s="297"/>
      <c r="T19" s="297"/>
      <c r="U19" s="297"/>
      <c r="V19" s="297"/>
      <c r="W19" s="297"/>
      <c r="X19" s="297"/>
      <c r="Y19" s="297"/>
      <c r="Z19" s="48"/>
      <c r="AA19" s="48"/>
    </row>
    <row r="20" spans="1:67" ht="16.5" customHeight="1" x14ac:dyDescent="0.25">
      <c r="A20" s="207" t="s">
        <v>59</v>
      </c>
      <c r="B20" s="203"/>
      <c r="C20" s="203"/>
      <c r="D20" s="203"/>
      <c r="E20" s="203"/>
      <c r="F20" s="203"/>
      <c r="G20" s="203"/>
      <c r="H20" s="203"/>
      <c r="I20" s="203"/>
      <c r="J20" s="203"/>
      <c r="K20" s="203"/>
      <c r="L20" s="203"/>
      <c r="M20" s="203"/>
      <c r="N20" s="203"/>
      <c r="O20" s="203"/>
      <c r="P20" s="203"/>
      <c r="Q20" s="203"/>
      <c r="R20" s="203"/>
      <c r="S20" s="203"/>
      <c r="T20" s="203"/>
      <c r="U20" s="203"/>
      <c r="V20" s="203"/>
      <c r="W20" s="203"/>
      <c r="X20" s="203"/>
      <c r="Y20" s="203"/>
      <c r="Z20" s="190"/>
      <c r="AA20" s="190"/>
    </row>
    <row r="21" spans="1:67" ht="14.25" customHeight="1" x14ac:dyDescent="0.25">
      <c r="A21" s="202" t="s">
        <v>60</v>
      </c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03"/>
      <c r="S21" s="203"/>
      <c r="T21" s="203"/>
      <c r="U21" s="203"/>
      <c r="V21" s="203"/>
      <c r="W21" s="203"/>
      <c r="X21" s="203"/>
      <c r="Y21" s="203"/>
      <c r="Z21" s="191"/>
      <c r="AA21" s="191"/>
    </row>
    <row r="22" spans="1:67" ht="27" customHeight="1" x14ac:dyDescent="0.25">
      <c r="A22" s="54" t="s">
        <v>61</v>
      </c>
      <c r="B22" s="54" t="s">
        <v>62</v>
      </c>
      <c r="C22" s="31">
        <v>4301070899</v>
      </c>
      <c r="D22" s="209">
        <v>4607111035752</v>
      </c>
      <c r="E22" s="201"/>
      <c r="F22" s="194">
        <v>0.43</v>
      </c>
      <c r="G22" s="32">
        <v>16</v>
      </c>
      <c r="H22" s="194">
        <v>6.88</v>
      </c>
      <c r="I22" s="194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2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0"/>
      <c r="Q22" s="200"/>
      <c r="R22" s="200"/>
      <c r="S22" s="201"/>
      <c r="T22" s="34"/>
      <c r="U22" s="34"/>
      <c r="V22" s="35" t="s">
        <v>65</v>
      </c>
      <c r="W22" s="195">
        <v>0</v>
      </c>
      <c r="X22" s="196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04"/>
      <c r="B23" s="203"/>
      <c r="C23" s="203"/>
      <c r="D23" s="203"/>
      <c r="E23" s="203"/>
      <c r="F23" s="203"/>
      <c r="G23" s="203"/>
      <c r="H23" s="203"/>
      <c r="I23" s="203"/>
      <c r="J23" s="203"/>
      <c r="K23" s="203"/>
      <c r="L23" s="203"/>
      <c r="M23" s="203"/>
      <c r="N23" s="205"/>
      <c r="O23" s="215" t="s">
        <v>66</v>
      </c>
      <c r="P23" s="216"/>
      <c r="Q23" s="216"/>
      <c r="R23" s="216"/>
      <c r="S23" s="216"/>
      <c r="T23" s="216"/>
      <c r="U23" s="217"/>
      <c r="V23" s="37" t="s">
        <v>65</v>
      </c>
      <c r="W23" s="197">
        <f>IFERROR(SUM(W22:W22),"0")</f>
        <v>0</v>
      </c>
      <c r="X23" s="197">
        <f>IFERROR(SUM(X22:X22),"0")</f>
        <v>0</v>
      </c>
      <c r="Y23" s="197">
        <f>IFERROR(IF(Y22="",0,Y22),"0")</f>
        <v>0</v>
      </c>
      <c r="Z23" s="198"/>
      <c r="AA23" s="198"/>
    </row>
    <row r="24" spans="1:67" x14ac:dyDescent="0.2">
      <c r="A24" s="203"/>
      <c r="B24" s="203"/>
      <c r="C24" s="203"/>
      <c r="D24" s="203"/>
      <c r="E24" s="203"/>
      <c r="F24" s="203"/>
      <c r="G24" s="203"/>
      <c r="H24" s="203"/>
      <c r="I24" s="203"/>
      <c r="J24" s="203"/>
      <c r="K24" s="203"/>
      <c r="L24" s="203"/>
      <c r="M24" s="203"/>
      <c r="N24" s="205"/>
      <c r="O24" s="215" t="s">
        <v>66</v>
      </c>
      <c r="P24" s="216"/>
      <c r="Q24" s="216"/>
      <c r="R24" s="216"/>
      <c r="S24" s="216"/>
      <c r="T24" s="216"/>
      <c r="U24" s="217"/>
      <c r="V24" s="37" t="s">
        <v>67</v>
      </c>
      <c r="W24" s="197">
        <f>IFERROR(SUMPRODUCT(W22:W22*H22:H22),"0")</f>
        <v>0</v>
      </c>
      <c r="X24" s="197">
        <f>IFERROR(SUMPRODUCT(X22:X22*H22:H22),"0")</f>
        <v>0</v>
      </c>
      <c r="Y24" s="37"/>
      <c r="Z24" s="198"/>
      <c r="AA24" s="198"/>
    </row>
    <row r="25" spans="1:67" ht="27.75" customHeight="1" x14ac:dyDescent="0.2">
      <c r="A25" s="296" t="s">
        <v>68</v>
      </c>
      <c r="B25" s="297"/>
      <c r="C25" s="297"/>
      <c r="D25" s="297"/>
      <c r="E25" s="297"/>
      <c r="F25" s="297"/>
      <c r="G25" s="297"/>
      <c r="H25" s="297"/>
      <c r="I25" s="297"/>
      <c r="J25" s="297"/>
      <c r="K25" s="297"/>
      <c r="L25" s="297"/>
      <c r="M25" s="297"/>
      <c r="N25" s="297"/>
      <c r="O25" s="297"/>
      <c r="P25" s="297"/>
      <c r="Q25" s="297"/>
      <c r="R25" s="297"/>
      <c r="S25" s="297"/>
      <c r="T25" s="297"/>
      <c r="U25" s="297"/>
      <c r="V25" s="297"/>
      <c r="W25" s="297"/>
      <c r="X25" s="297"/>
      <c r="Y25" s="297"/>
      <c r="Z25" s="48"/>
      <c r="AA25" s="48"/>
    </row>
    <row r="26" spans="1:67" ht="16.5" customHeight="1" x14ac:dyDescent="0.25">
      <c r="A26" s="207" t="s">
        <v>69</v>
      </c>
      <c r="B26" s="203"/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203"/>
      <c r="X26" s="203"/>
      <c r="Y26" s="203"/>
      <c r="Z26" s="190"/>
      <c r="AA26" s="190"/>
    </row>
    <row r="27" spans="1:67" ht="14.25" customHeight="1" x14ac:dyDescent="0.25">
      <c r="A27" s="202" t="s">
        <v>70</v>
      </c>
      <c r="B27" s="203"/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191"/>
      <c r="AA27" s="191"/>
    </row>
    <row r="28" spans="1:67" ht="27" customHeight="1" x14ac:dyDescent="0.25">
      <c r="A28" s="54" t="s">
        <v>71</v>
      </c>
      <c r="B28" s="54" t="s">
        <v>72</v>
      </c>
      <c r="C28" s="31">
        <v>4301132066</v>
      </c>
      <c r="D28" s="209">
        <v>4607111036520</v>
      </c>
      <c r="E28" s="201"/>
      <c r="F28" s="194">
        <v>0.25</v>
      </c>
      <c r="G28" s="32">
        <v>6</v>
      </c>
      <c r="H28" s="194">
        <v>1.5</v>
      </c>
      <c r="I28" s="194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19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0"/>
      <c r="Q28" s="200"/>
      <c r="R28" s="200"/>
      <c r="S28" s="201"/>
      <c r="T28" s="34"/>
      <c r="U28" s="34"/>
      <c r="V28" s="35" t="s">
        <v>65</v>
      </c>
      <c r="W28" s="195">
        <v>21</v>
      </c>
      <c r="X28" s="196">
        <f>IFERROR(IF(W28="","",W28),"")</f>
        <v>21</v>
      </c>
      <c r="Y28" s="36">
        <f>IFERROR(IF(W28="","",W28*0.00936),"")</f>
        <v>0.19656000000000001</v>
      </c>
      <c r="Z28" s="56"/>
      <c r="AA28" s="57"/>
      <c r="AE28" s="67"/>
      <c r="BB28" s="69" t="s">
        <v>74</v>
      </c>
      <c r="BL28" s="67">
        <f>IFERROR(W28*I28,"0")</f>
        <v>40.357799999999997</v>
      </c>
      <c r="BM28" s="67">
        <f>IFERROR(X28*I28,"0")</f>
        <v>40.357799999999997</v>
      </c>
      <c r="BN28" s="67">
        <f>IFERROR(W28/J28,"0")</f>
        <v>0.16666666666666666</v>
      </c>
      <c r="BO28" s="67">
        <f>IFERROR(X28/J28,"0")</f>
        <v>0.16666666666666666</v>
      </c>
    </row>
    <row r="29" spans="1:67" ht="27" customHeight="1" x14ac:dyDescent="0.25">
      <c r="A29" s="54" t="s">
        <v>75</v>
      </c>
      <c r="B29" s="54" t="s">
        <v>76</v>
      </c>
      <c r="C29" s="31">
        <v>4301132063</v>
      </c>
      <c r="D29" s="209">
        <v>4607111036605</v>
      </c>
      <c r="E29" s="201"/>
      <c r="F29" s="194">
        <v>0.25</v>
      </c>
      <c r="G29" s="32">
        <v>6</v>
      </c>
      <c r="H29" s="194">
        <v>1.5</v>
      </c>
      <c r="I29" s="194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21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0"/>
      <c r="Q29" s="200"/>
      <c r="R29" s="200"/>
      <c r="S29" s="201"/>
      <c r="T29" s="34"/>
      <c r="U29" s="34"/>
      <c r="V29" s="35" t="s">
        <v>65</v>
      </c>
      <c r="W29" s="195">
        <v>28</v>
      </c>
      <c r="X29" s="196">
        <f>IFERROR(IF(W29="","",W29),"")</f>
        <v>28</v>
      </c>
      <c r="Y29" s="36">
        <f>IFERROR(IF(W29="","",W29*0.00936),"")</f>
        <v>0.26207999999999998</v>
      </c>
      <c r="Z29" s="56"/>
      <c r="AA29" s="57"/>
      <c r="AE29" s="67"/>
      <c r="BB29" s="70" t="s">
        <v>74</v>
      </c>
      <c r="BL29" s="67">
        <f>IFERROR(W29*I29,"0")</f>
        <v>53.810400000000001</v>
      </c>
      <c r="BM29" s="67">
        <f>IFERROR(X29*I29,"0")</f>
        <v>53.810400000000001</v>
      </c>
      <c r="BN29" s="67">
        <f>IFERROR(W29/J29,"0")</f>
        <v>0.22222222222222221</v>
      </c>
      <c r="BO29" s="67">
        <f>IFERROR(X29/J29,"0")</f>
        <v>0.22222222222222221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09">
        <v>4607111036537</v>
      </c>
      <c r="E30" s="201"/>
      <c r="F30" s="194">
        <v>0.25</v>
      </c>
      <c r="G30" s="32">
        <v>6</v>
      </c>
      <c r="H30" s="194">
        <v>1.5</v>
      </c>
      <c r="I30" s="194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21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0"/>
      <c r="Q30" s="200"/>
      <c r="R30" s="200"/>
      <c r="S30" s="201"/>
      <c r="T30" s="34"/>
      <c r="U30" s="34"/>
      <c r="V30" s="35" t="s">
        <v>65</v>
      </c>
      <c r="W30" s="195">
        <v>18</v>
      </c>
      <c r="X30" s="196">
        <f>IFERROR(IF(W30="","",W30),"")</f>
        <v>18</v>
      </c>
      <c r="Y30" s="36">
        <f>IFERROR(IF(W30="","",W30*0.00936),"")</f>
        <v>0.16848000000000002</v>
      </c>
      <c r="Z30" s="56"/>
      <c r="AA30" s="57"/>
      <c r="AE30" s="67"/>
      <c r="BB30" s="71" t="s">
        <v>74</v>
      </c>
      <c r="BL30" s="67">
        <f>IFERROR(W30*I30,"0")</f>
        <v>34.592399999999998</v>
      </c>
      <c r="BM30" s="67">
        <f>IFERROR(X30*I30,"0")</f>
        <v>34.592399999999998</v>
      </c>
      <c r="BN30" s="67">
        <f>IFERROR(W30/J30,"0")</f>
        <v>0.14285714285714285</v>
      </c>
      <c r="BO30" s="67">
        <f>IFERROR(X30/J30,"0")</f>
        <v>0.14285714285714285</v>
      </c>
    </row>
    <row r="31" spans="1:67" ht="27" customHeight="1" x14ac:dyDescent="0.25">
      <c r="A31" s="54" t="s">
        <v>79</v>
      </c>
      <c r="B31" s="54" t="s">
        <v>80</v>
      </c>
      <c r="C31" s="31">
        <v>4301132065</v>
      </c>
      <c r="D31" s="209">
        <v>4607111036599</v>
      </c>
      <c r="E31" s="201"/>
      <c r="F31" s="194">
        <v>0.25</v>
      </c>
      <c r="G31" s="32">
        <v>6</v>
      </c>
      <c r="H31" s="194">
        <v>1.5</v>
      </c>
      <c r="I31" s="194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22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0"/>
      <c r="Q31" s="200"/>
      <c r="R31" s="200"/>
      <c r="S31" s="201"/>
      <c r="T31" s="34"/>
      <c r="U31" s="34"/>
      <c r="V31" s="35" t="s">
        <v>65</v>
      </c>
      <c r="W31" s="195">
        <v>45</v>
      </c>
      <c r="X31" s="196">
        <f>IFERROR(IF(W31="","",W31),"")</f>
        <v>45</v>
      </c>
      <c r="Y31" s="36">
        <f>IFERROR(IF(W31="","",W31*0.00936),"")</f>
        <v>0.42120000000000002</v>
      </c>
      <c r="Z31" s="56"/>
      <c r="AA31" s="57"/>
      <c r="AE31" s="67"/>
      <c r="BB31" s="72" t="s">
        <v>74</v>
      </c>
      <c r="BL31" s="67">
        <f>IFERROR(W31*I31,"0")</f>
        <v>86.480999999999995</v>
      </c>
      <c r="BM31" s="67">
        <f>IFERROR(X31*I31,"0")</f>
        <v>86.480999999999995</v>
      </c>
      <c r="BN31" s="67">
        <f>IFERROR(W31/J31,"0")</f>
        <v>0.35714285714285715</v>
      </c>
      <c r="BO31" s="67">
        <f>IFERROR(X31/J31,"0")</f>
        <v>0.35714285714285715</v>
      </c>
    </row>
    <row r="32" spans="1:67" x14ac:dyDescent="0.2">
      <c r="A32" s="204"/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5"/>
      <c r="O32" s="215" t="s">
        <v>66</v>
      </c>
      <c r="P32" s="216"/>
      <c r="Q32" s="216"/>
      <c r="R32" s="216"/>
      <c r="S32" s="216"/>
      <c r="T32" s="216"/>
      <c r="U32" s="217"/>
      <c r="V32" s="37" t="s">
        <v>65</v>
      </c>
      <c r="W32" s="197">
        <f>IFERROR(SUM(W28:W31),"0")</f>
        <v>112</v>
      </c>
      <c r="X32" s="197">
        <f>IFERROR(SUM(X28:X31),"0")</f>
        <v>112</v>
      </c>
      <c r="Y32" s="197">
        <f>IFERROR(IF(Y28="",0,Y28),"0")+IFERROR(IF(Y29="",0,Y29),"0")+IFERROR(IF(Y30="",0,Y30),"0")+IFERROR(IF(Y31="",0,Y31),"0")</f>
        <v>1.0483199999999999</v>
      </c>
      <c r="Z32" s="198"/>
      <c r="AA32" s="198"/>
    </row>
    <row r="33" spans="1:67" x14ac:dyDescent="0.2">
      <c r="A33" s="203"/>
      <c r="B33" s="203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5"/>
      <c r="O33" s="215" t="s">
        <v>66</v>
      </c>
      <c r="P33" s="216"/>
      <c r="Q33" s="216"/>
      <c r="R33" s="216"/>
      <c r="S33" s="216"/>
      <c r="T33" s="216"/>
      <c r="U33" s="217"/>
      <c r="V33" s="37" t="s">
        <v>67</v>
      </c>
      <c r="W33" s="197">
        <f>IFERROR(SUMPRODUCT(W28:W31*H28:H31),"0")</f>
        <v>168</v>
      </c>
      <c r="X33" s="197">
        <f>IFERROR(SUMPRODUCT(X28:X31*H28:H31),"0")</f>
        <v>168</v>
      </c>
      <c r="Y33" s="37"/>
      <c r="Z33" s="198"/>
      <c r="AA33" s="198"/>
    </row>
    <row r="34" spans="1:67" ht="16.5" customHeight="1" x14ac:dyDescent="0.25">
      <c r="A34" s="207" t="s">
        <v>81</v>
      </c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203"/>
      <c r="Y34" s="203"/>
      <c r="Z34" s="190"/>
      <c r="AA34" s="190"/>
    </row>
    <row r="35" spans="1:67" ht="14.25" customHeight="1" x14ac:dyDescent="0.25">
      <c r="A35" s="202" t="s">
        <v>60</v>
      </c>
      <c r="B35" s="203"/>
      <c r="C35" s="203"/>
      <c r="D35" s="203"/>
      <c r="E35" s="203"/>
      <c r="F35" s="203"/>
      <c r="G35" s="203"/>
      <c r="H35" s="203"/>
      <c r="I35" s="203"/>
      <c r="J35" s="203"/>
      <c r="K35" s="203"/>
      <c r="L35" s="203"/>
      <c r="M35" s="203"/>
      <c r="N35" s="203"/>
      <c r="O35" s="203"/>
      <c r="P35" s="203"/>
      <c r="Q35" s="203"/>
      <c r="R35" s="203"/>
      <c r="S35" s="203"/>
      <c r="T35" s="203"/>
      <c r="U35" s="203"/>
      <c r="V35" s="203"/>
      <c r="W35" s="203"/>
      <c r="X35" s="203"/>
      <c r="Y35" s="203"/>
      <c r="Z35" s="191"/>
      <c r="AA35" s="191"/>
    </row>
    <row r="36" spans="1:67" ht="27" customHeight="1" x14ac:dyDescent="0.25">
      <c r="A36" s="54" t="s">
        <v>82</v>
      </c>
      <c r="B36" s="54" t="s">
        <v>83</v>
      </c>
      <c r="C36" s="31">
        <v>4301070865</v>
      </c>
      <c r="D36" s="209">
        <v>4607111036285</v>
      </c>
      <c r="E36" s="201"/>
      <c r="F36" s="194">
        <v>0.75</v>
      </c>
      <c r="G36" s="32">
        <v>8</v>
      </c>
      <c r="H36" s="194">
        <v>6</v>
      </c>
      <c r="I36" s="194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0"/>
      <c r="Q36" s="200"/>
      <c r="R36" s="200"/>
      <c r="S36" s="201"/>
      <c r="T36" s="34"/>
      <c r="U36" s="34"/>
      <c r="V36" s="35" t="s">
        <v>65</v>
      </c>
      <c r="W36" s="195">
        <v>3</v>
      </c>
      <c r="X36" s="196">
        <f>IFERROR(IF(W36="","",W36),"")</f>
        <v>3</v>
      </c>
      <c r="Y36" s="36">
        <f>IFERROR(IF(W36="","",W36*0.0155),"")</f>
        <v>4.65E-2</v>
      </c>
      <c r="Z36" s="56"/>
      <c r="AA36" s="57"/>
      <c r="AE36" s="67"/>
      <c r="BB36" s="73" t="s">
        <v>1</v>
      </c>
      <c r="BL36" s="67">
        <f>IFERROR(W36*I36,"0")</f>
        <v>18.809999999999999</v>
      </c>
      <c r="BM36" s="67">
        <f>IFERROR(X36*I36,"0")</f>
        <v>18.809999999999999</v>
      </c>
      <c r="BN36" s="67">
        <f>IFERROR(W36/J36,"0")</f>
        <v>3.5714285714285712E-2</v>
      </c>
      <c r="BO36" s="67">
        <f>IFERROR(X36/J36,"0")</f>
        <v>3.5714285714285712E-2</v>
      </c>
    </row>
    <row r="37" spans="1:67" ht="27" customHeight="1" x14ac:dyDescent="0.25">
      <c r="A37" s="54" t="s">
        <v>84</v>
      </c>
      <c r="B37" s="54" t="s">
        <v>85</v>
      </c>
      <c r="C37" s="31">
        <v>4301070861</v>
      </c>
      <c r="D37" s="209">
        <v>4607111036308</v>
      </c>
      <c r="E37" s="201"/>
      <c r="F37" s="194">
        <v>0.75</v>
      </c>
      <c r="G37" s="32">
        <v>8</v>
      </c>
      <c r="H37" s="194">
        <v>6</v>
      </c>
      <c r="I37" s="194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16" t="s">
        <v>86</v>
      </c>
      <c r="P37" s="200"/>
      <c r="Q37" s="200"/>
      <c r="R37" s="200"/>
      <c r="S37" s="201"/>
      <c r="T37" s="34"/>
      <c r="U37" s="34"/>
      <c r="V37" s="35" t="s">
        <v>65</v>
      </c>
      <c r="W37" s="195">
        <v>12</v>
      </c>
      <c r="X37" s="196">
        <f>IFERROR(IF(W37="","",W37),"")</f>
        <v>12</v>
      </c>
      <c r="Y37" s="36">
        <f>IFERROR(IF(W37="","",W37*0.0155),"")</f>
        <v>0.186</v>
      </c>
      <c r="Z37" s="56"/>
      <c r="AA37" s="57"/>
      <c r="AE37" s="67"/>
      <c r="BB37" s="74" t="s">
        <v>1</v>
      </c>
      <c r="BL37" s="67">
        <f>IFERROR(W37*I37,"0")</f>
        <v>75.239999999999995</v>
      </c>
      <c r="BM37" s="67">
        <f>IFERROR(X37*I37,"0")</f>
        <v>75.239999999999995</v>
      </c>
      <c r="BN37" s="67">
        <f>IFERROR(W37/J37,"0")</f>
        <v>0.14285714285714285</v>
      </c>
      <c r="BO37" s="67">
        <f>IFERROR(X37/J37,"0")</f>
        <v>0.14285714285714285</v>
      </c>
    </row>
    <row r="38" spans="1:67" ht="27" customHeight="1" x14ac:dyDescent="0.25">
      <c r="A38" s="54" t="s">
        <v>87</v>
      </c>
      <c r="B38" s="54" t="s">
        <v>88</v>
      </c>
      <c r="C38" s="31">
        <v>4301070884</v>
      </c>
      <c r="D38" s="209">
        <v>4607111036315</v>
      </c>
      <c r="E38" s="201"/>
      <c r="F38" s="194">
        <v>0.75</v>
      </c>
      <c r="G38" s="32">
        <v>8</v>
      </c>
      <c r="H38" s="194">
        <v>6</v>
      </c>
      <c r="I38" s="194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39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0"/>
      <c r="Q38" s="200"/>
      <c r="R38" s="200"/>
      <c r="S38" s="201"/>
      <c r="T38" s="34"/>
      <c r="U38" s="34"/>
      <c r="V38" s="35" t="s">
        <v>65</v>
      </c>
      <c r="W38" s="195">
        <v>4</v>
      </c>
      <c r="X38" s="196">
        <f>IFERROR(IF(W38="","",W38),"")</f>
        <v>4</v>
      </c>
      <c r="Y38" s="36">
        <f>IFERROR(IF(W38="","",W38*0.0155),"")</f>
        <v>6.2E-2</v>
      </c>
      <c r="Z38" s="56"/>
      <c r="AA38" s="57"/>
      <c r="AE38" s="67"/>
      <c r="BB38" s="75" t="s">
        <v>1</v>
      </c>
      <c r="BL38" s="67">
        <f>IFERROR(W38*I38,"0")</f>
        <v>25.08</v>
      </c>
      <c r="BM38" s="67">
        <f>IFERROR(X38*I38,"0")</f>
        <v>25.08</v>
      </c>
      <c r="BN38" s="67">
        <f>IFERROR(W38/J38,"0")</f>
        <v>4.7619047619047616E-2</v>
      </c>
      <c r="BO38" s="67">
        <f>IFERROR(X38/J38,"0")</f>
        <v>4.7619047619047616E-2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09">
        <v>4607111036292</v>
      </c>
      <c r="E39" s="201"/>
      <c r="F39" s="194">
        <v>0.75</v>
      </c>
      <c r="G39" s="32">
        <v>8</v>
      </c>
      <c r="H39" s="194">
        <v>6</v>
      </c>
      <c r="I39" s="194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29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0"/>
      <c r="Q39" s="200"/>
      <c r="R39" s="200"/>
      <c r="S39" s="201"/>
      <c r="T39" s="34"/>
      <c r="U39" s="34"/>
      <c r="V39" s="35" t="s">
        <v>65</v>
      </c>
      <c r="W39" s="195">
        <v>2</v>
      </c>
      <c r="X39" s="196">
        <f>IFERROR(IF(W39="","",W39),"")</f>
        <v>2</v>
      </c>
      <c r="Y39" s="36">
        <f>IFERROR(IF(W39="","",W39*0.0155),"")</f>
        <v>3.1E-2</v>
      </c>
      <c r="Z39" s="56"/>
      <c r="AA39" s="57"/>
      <c r="AE39" s="67"/>
      <c r="BB39" s="76" t="s">
        <v>1</v>
      </c>
      <c r="BL39" s="67">
        <f>IFERROR(W39*I39,"0")</f>
        <v>12.54</v>
      </c>
      <c r="BM39" s="67">
        <f>IFERROR(X39*I39,"0")</f>
        <v>12.54</v>
      </c>
      <c r="BN39" s="67">
        <f>IFERROR(W39/J39,"0")</f>
        <v>2.3809523809523808E-2</v>
      </c>
      <c r="BO39" s="67">
        <f>IFERROR(X39/J39,"0")</f>
        <v>2.3809523809523808E-2</v>
      </c>
    </row>
    <row r="40" spans="1:67" x14ac:dyDescent="0.2">
      <c r="A40" s="204"/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5"/>
      <c r="O40" s="215" t="s">
        <v>66</v>
      </c>
      <c r="P40" s="216"/>
      <c r="Q40" s="216"/>
      <c r="R40" s="216"/>
      <c r="S40" s="216"/>
      <c r="T40" s="216"/>
      <c r="U40" s="217"/>
      <c r="V40" s="37" t="s">
        <v>65</v>
      </c>
      <c r="W40" s="197">
        <f>IFERROR(SUM(W36:W39),"0")</f>
        <v>21</v>
      </c>
      <c r="X40" s="197">
        <f>IFERROR(SUM(X36:X39),"0")</f>
        <v>21</v>
      </c>
      <c r="Y40" s="197">
        <f>IFERROR(IF(Y36="",0,Y36),"0")+IFERROR(IF(Y37="",0,Y37),"0")+IFERROR(IF(Y38="",0,Y38),"0")+IFERROR(IF(Y39="",0,Y39),"0")</f>
        <v>0.32550000000000001</v>
      </c>
      <c r="Z40" s="198"/>
      <c r="AA40" s="198"/>
    </row>
    <row r="41" spans="1:67" x14ac:dyDescent="0.2">
      <c r="A41" s="203"/>
      <c r="B41" s="203"/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5"/>
      <c r="O41" s="215" t="s">
        <v>66</v>
      </c>
      <c r="P41" s="216"/>
      <c r="Q41" s="216"/>
      <c r="R41" s="216"/>
      <c r="S41" s="216"/>
      <c r="T41" s="216"/>
      <c r="U41" s="217"/>
      <c r="V41" s="37" t="s">
        <v>67</v>
      </c>
      <c r="W41" s="197">
        <f>IFERROR(SUMPRODUCT(W36:W39*H36:H39),"0")</f>
        <v>126</v>
      </c>
      <c r="X41" s="197">
        <f>IFERROR(SUMPRODUCT(X36:X39*H36:H39),"0")</f>
        <v>126</v>
      </c>
      <c r="Y41" s="37"/>
      <c r="Z41" s="198"/>
      <c r="AA41" s="198"/>
    </row>
    <row r="42" spans="1:67" ht="16.5" customHeight="1" x14ac:dyDescent="0.25">
      <c r="A42" s="207" t="s">
        <v>91</v>
      </c>
      <c r="B42" s="203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203"/>
      <c r="X42" s="203"/>
      <c r="Y42" s="203"/>
      <c r="Z42" s="190"/>
      <c r="AA42" s="190"/>
    </row>
    <row r="43" spans="1:67" ht="14.25" customHeight="1" x14ac:dyDescent="0.25">
      <c r="A43" s="202" t="s">
        <v>92</v>
      </c>
      <c r="B43" s="203"/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03"/>
      <c r="X43" s="203"/>
      <c r="Y43" s="203"/>
      <c r="Z43" s="191"/>
      <c r="AA43" s="191"/>
    </row>
    <row r="44" spans="1:67" ht="16.5" customHeight="1" x14ac:dyDescent="0.25">
      <c r="A44" s="54" t="s">
        <v>93</v>
      </c>
      <c r="B44" s="54" t="s">
        <v>94</v>
      </c>
      <c r="C44" s="31">
        <v>4301190046</v>
      </c>
      <c r="D44" s="209">
        <v>4607111038951</v>
      </c>
      <c r="E44" s="201"/>
      <c r="F44" s="194">
        <v>0.2</v>
      </c>
      <c r="G44" s="32">
        <v>6</v>
      </c>
      <c r="H44" s="194">
        <v>1.2</v>
      </c>
      <c r="I44" s="194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222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0"/>
      <c r="Q44" s="200"/>
      <c r="R44" s="200"/>
      <c r="S44" s="201"/>
      <c r="T44" s="34"/>
      <c r="U44" s="34"/>
      <c r="V44" s="35" t="s">
        <v>65</v>
      </c>
      <c r="W44" s="195">
        <v>0</v>
      </c>
      <c r="X44" s="196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customHeight="1" x14ac:dyDescent="0.25">
      <c r="A45" s="54" t="s">
        <v>96</v>
      </c>
      <c r="B45" s="54" t="s">
        <v>97</v>
      </c>
      <c r="C45" s="31">
        <v>4301190010</v>
      </c>
      <c r="D45" s="209">
        <v>4607111037596</v>
      </c>
      <c r="E45" s="201"/>
      <c r="F45" s="194">
        <v>0.2</v>
      </c>
      <c r="G45" s="32">
        <v>6</v>
      </c>
      <c r="H45" s="194">
        <v>1.2</v>
      </c>
      <c r="I45" s="194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22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0"/>
      <c r="Q45" s="200"/>
      <c r="R45" s="200"/>
      <c r="S45" s="201"/>
      <c r="T45" s="34"/>
      <c r="U45" s="34"/>
      <c r="V45" s="35" t="s">
        <v>65</v>
      </c>
      <c r="W45" s="195">
        <v>0</v>
      </c>
      <c r="X45" s="196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98</v>
      </c>
      <c r="B46" s="54" t="s">
        <v>99</v>
      </c>
      <c r="C46" s="31">
        <v>4301190047</v>
      </c>
      <c r="D46" s="209">
        <v>4607111038579</v>
      </c>
      <c r="E46" s="201"/>
      <c r="F46" s="194">
        <v>0.2</v>
      </c>
      <c r="G46" s="32">
        <v>6</v>
      </c>
      <c r="H46" s="194">
        <v>1.2</v>
      </c>
      <c r="I46" s="194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340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0"/>
      <c r="Q46" s="200"/>
      <c r="R46" s="200"/>
      <c r="S46" s="201"/>
      <c r="T46" s="34"/>
      <c r="U46" s="34"/>
      <c r="V46" s="35" t="s">
        <v>65</v>
      </c>
      <c r="W46" s="195">
        <v>0</v>
      </c>
      <c r="X46" s="196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100</v>
      </c>
      <c r="B47" s="54" t="s">
        <v>101</v>
      </c>
      <c r="C47" s="31">
        <v>4301190022</v>
      </c>
      <c r="D47" s="209">
        <v>4607111037053</v>
      </c>
      <c r="E47" s="201"/>
      <c r="F47" s="194">
        <v>0.2</v>
      </c>
      <c r="G47" s="32">
        <v>6</v>
      </c>
      <c r="H47" s="194">
        <v>1.2</v>
      </c>
      <c r="I47" s="194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2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0"/>
      <c r="Q47" s="200"/>
      <c r="R47" s="200"/>
      <c r="S47" s="201"/>
      <c r="T47" s="34"/>
      <c r="U47" s="34"/>
      <c r="V47" s="35" t="s">
        <v>65</v>
      </c>
      <c r="W47" s="195">
        <v>20</v>
      </c>
      <c r="X47" s="196">
        <f t="shared" si="0"/>
        <v>20</v>
      </c>
      <c r="Y47" s="36">
        <f t="shared" si="1"/>
        <v>0.19</v>
      </c>
      <c r="Z47" s="56"/>
      <c r="AA47" s="57"/>
      <c r="AE47" s="67"/>
      <c r="BB47" s="80" t="s">
        <v>74</v>
      </c>
      <c r="BL47" s="67">
        <f t="shared" si="2"/>
        <v>31.836000000000002</v>
      </c>
      <c r="BM47" s="67">
        <f t="shared" si="3"/>
        <v>31.836000000000002</v>
      </c>
      <c r="BN47" s="67">
        <f t="shared" si="4"/>
        <v>0.15384615384615385</v>
      </c>
      <c r="BO47" s="67">
        <f t="shared" si="5"/>
        <v>0.15384615384615385</v>
      </c>
    </row>
    <row r="48" spans="1:67" ht="27" customHeight="1" x14ac:dyDescent="0.25">
      <c r="A48" s="54" t="s">
        <v>102</v>
      </c>
      <c r="B48" s="54" t="s">
        <v>103</v>
      </c>
      <c r="C48" s="31">
        <v>4301190023</v>
      </c>
      <c r="D48" s="209">
        <v>4607111037060</v>
      </c>
      <c r="E48" s="201"/>
      <c r="F48" s="194">
        <v>0.2</v>
      </c>
      <c r="G48" s="32">
        <v>6</v>
      </c>
      <c r="H48" s="194">
        <v>1.2</v>
      </c>
      <c r="I48" s="194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34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0"/>
      <c r="Q48" s="200"/>
      <c r="R48" s="200"/>
      <c r="S48" s="201"/>
      <c r="T48" s="34"/>
      <c r="U48" s="34"/>
      <c r="V48" s="35" t="s">
        <v>65</v>
      </c>
      <c r="W48" s="195">
        <v>22</v>
      </c>
      <c r="X48" s="196">
        <f t="shared" si="0"/>
        <v>22</v>
      </c>
      <c r="Y48" s="36">
        <f t="shared" si="1"/>
        <v>0.20899999999999999</v>
      </c>
      <c r="Z48" s="56"/>
      <c r="AA48" s="57"/>
      <c r="AE48" s="67"/>
      <c r="BB48" s="81" t="s">
        <v>74</v>
      </c>
      <c r="BL48" s="67">
        <f t="shared" si="2"/>
        <v>35.019600000000004</v>
      </c>
      <c r="BM48" s="67">
        <f t="shared" si="3"/>
        <v>35.019600000000004</v>
      </c>
      <c r="BN48" s="67">
        <f t="shared" si="4"/>
        <v>0.16923076923076924</v>
      </c>
      <c r="BO48" s="67">
        <f t="shared" si="5"/>
        <v>0.16923076923076924</v>
      </c>
    </row>
    <row r="49" spans="1:67" ht="27" customHeight="1" x14ac:dyDescent="0.25">
      <c r="A49" s="54" t="s">
        <v>104</v>
      </c>
      <c r="B49" s="54" t="s">
        <v>105</v>
      </c>
      <c r="C49" s="31">
        <v>4301190049</v>
      </c>
      <c r="D49" s="209">
        <v>4607111038968</v>
      </c>
      <c r="E49" s="201"/>
      <c r="F49" s="194">
        <v>0.2</v>
      </c>
      <c r="G49" s="32">
        <v>6</v>
      </c>
      <c r="H49" s="194">
        <v>1.2</v>
      </c>
      <c r="I49" s="194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09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0"/>
      <c r="Q49" s="200"/>
      <c r="R49" s="200"/>
      <c r="S49" s="201"/>
      <c r="T49" s="34"/>
      <c r="U49" s="34"/>
      <c r="V49" s="35" t="s">
        <v>65</v>
      </c>
      <c r="W49" s="195">
        <v>0</v>
      </c>
      <c r="X49" s="196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04"/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5"/>
      <c r="O50" s="215" t="s">
        <v>66</v>
      </c>
      <c r="P50" s="216"/>
      <c r="Q50" s="216"/>
      <c r="R50" s="216"/>
      <c r="S50" s="216"/>
      <c r="T50" s="216"/>
      <c r="U50" s="217"/>
      <c r="V50" s="37" t="s">
        <v>65</v>
      </c>
      <c r="W50" s="197">
        <f>IFERROR(SUM(W44:W49),"0")</f>
        <v>42</v>
      </c>
      <c r="X50" s="197">
        <f>IFERROR(SUM(X44:X49),"0")</f>
        <v>42</v>
      </c>
      <c r="Y50" s="197">
        <f>IFERROR(IF(Y44="",0,Y44),"0")+IFERROR(IF(Y45="",0,Y45),"0")+IFERROR(IF(Y46="",0,Y46),"0")+IFERROR(IF(Y47="",0,Y47),"0")+IFERROR(IF(Y48="",0,Y48),"0")+IFERROR(IF(Y49="",0,Y49),"0")</f>
        <v>0.39900000000000002</v>
      </c>
      <c r="Z50" s="198"/>
      <c r="AA50" s="198"/>
    </row>
    <row r="51" spans="1:67" x14ac:dyDescent="0.2">
      <c r="A51" s="203"/>
      <c r="B51" s="203"/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5"/>
      <c r="O51" s="215" t="s">
        <v>66</v>
      </c>
      <c r="P51" s="216"/>
      <c r="Q51" s="216"/>
      <c r="R51" s="216"/>
      <c r="S51" s="216"/>
      <c r="T51" s="216"/>
      <c r="U51" s="217"/>
      <c r="V51" s="37" t="s">
        <v>67</v>
      </c>
      <c r="W51" s="197">
        <f>IFERROR(SUMPRODUCT(W44:W49*H44:H49),"0")</f>
        <v>50.4</v>
      </c>
      <c r="X51" s="197">
        <f>IFERROR(SUMPRODUCT(X44:X49*H44:H49),"0")</f>
        <v>50.4</v>
      </c>
      <c r="Y51" s="37"/>
      <c r="Z51" s="198"/>
      <c r="AA51" s="198"/>
    </row>
    <row r="52" spans="1:67" ht="16.5" customHeight="1" x14ac:dyDescent="0.25">
      <c r="A52" s="207" t="s">
        <v>106</v>
      </c>
      <c r="B52" s="203"/>
      <c r="C52" s="203"/>
      <c r="D52" s="203"/>
      <c r="E52" s="203"/>
      <c r="F52" s="203"/>
      <c r="G52" s="203"/>
      <c r="H52" s="203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203"/>
      <c r="Y52" s="203"/>
      <c r="Z52" s="190"/>
      <c r="AA52" s="190"/>
    </row>
    <row r="53" spans="1:67" ht="14.25" customHeight="1" x14ac:dyDescent="0.25">
      <c r="A53" s="202" t="s">
        <v>60</v>
      </c>
      <c r="B53" s="203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203"/>
      <c r="Y53" s="203"/>
      <c r="Z53" s="191"/>
      <c r="AA53" s="191"/>
    </row>
    <row r="54" spans="1:67" ht="27" customHeight="1" x14ac:dyDescent="0.25">
      <c r="A54" s="54" t="s">
        <v>107</v>
      </c>
      <c r="B54" s="54" t="s">
        <v>108</v>
      </c>
      <c r="C54" s="31">
        <v>4301070989</v>
      </c>
      <c r="D54" s="209">
        <v>4607111037190</v>
      </c>
      <c r="E54" s="201"/>
      <c r="F54" s="194">
        <v>0.43</v>
      </c>
      <c r="G54" s="32">
        <v>16</v>
      </c>
      <c r="H54" s="194">
        <v>6.88</v>
      </c>
      <c r="I54" s="194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40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0"/>
      <c r="Q54" s="200"/>
      <c r="R54" s="200"/>
      <c r="S54" s="201"/>
      <c r="T54" s="34"/>
      <c r="U54" s="34"/>
      <c r="V54" s="35" t="s">
        <v>65</v>
      </c>
      <c r="W54" s="195">
        <v>0</v>
      </c>
      <c r="X54" s="196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customHeight="1" x14ac:dyDescent="0.25">
      <c r="A55" s="54" t="s">
        <v>109</v>
      </c>
      <c r="B55" s="54" t="s">
        <v>110</v>
      </c>
      <c r="C55" s="31">
        <v>4301070972</v>
      </c>
      <c r="D55" s="209">
        <v>4607111037183</v>
      </c>
      <c r="E55" s="201"/>
      <c r="F55" s="194">
        <v>0.9</v>
      </c>
      <c r="G55" s="32">
        <v>8</v>
      </c>
      <c r="H55" s="194">
        <v>7.2</v>
      </c>
      <c r="I55" s="194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2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0"/>
      <c r="Q55" s="200"/>
      <c r="R55" s="200"/>
      <c r="S55" s="201"/>
      <c r="T55" s="34"/>
      <c r="U55" s="34"/>
      <c r="V55" s="35" t="s">
        <v>65</v>
      </c>
      <c r="W55" s="195">
        <v>24</v>
      </c>
      <c r="X55" s="196">
        <f t="shared" si="6"/>
        <v>24</v>
      </c>
      <c r="Y55" s="36">
        <f t="shared" si="7"/>
        <v>0.372</v>
      </c>
      <c r="Z55" s="56"/>
      <c r="AA55" s="57"/>
      <c r="AE55" s="67"/>
      <c r="BB55" s="84" t="s">
        <v>1</v>
      </c>
      <c r="BL55" s="67">
        <f t="shared" si="8"/>
        <v>179.66399999999999</v>
      </c>
      <c r="BM55" s="67">
        <f t="shared" si="9"/>
        <v>179.66399999999999</v>
      </c>
      <c r="BN55" s="67">
        <f t="shared" si="10"/>
        <v>0.2857142857142857</v>
      </c>
      <c r="BO55" s="67">
        <f t="shared" si="11"/>
        <v>0.2857142857142857</v>
      </c>
    </row>
    <row r="56" spans="1:67" ht="27" customHeight="1" x14ac:dyDescent="0.25">
      <c r="A56" s="54" t="s">
        <v>111</v>
      </c>
      <c r="B56" s="54" t="s">
        <v>112</v>
      </c>
      <c r="C56" s="31">
        <v>4301070970</v>
      </c>
      <c r="D56" s="209">
        <v>4607111037091</v>
      </c>
      <c r="E56" s="201"/>
      <c r="F56" s="194">
        <v>0.43</v>
      </c>
      <c r="G56" s="32">
        <v>16</v>
      </c>
      <c r="H56" s="194">
        <v>6.88</v>
      </c>
      <c r="I56" s="194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2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0"/>
      <c r="Q56" s="200"/>
      <c r="R56" s="200"/>
      <c r="S56" s="201"/>
      <c r="T56" s="34"/>
      <c r="U56" s="34"/>
      <c r="V56" s="35" t="s">
        <v>65</v>
      </c>
      <c r="W56" s="195">
        <v>1</v>
      </c>
      <c r="X56" s="196">
        <f t="shared" si="6"/>
        <v>1</v>
      </c>
      <c r="Y56" s="36">
        <f t="shared" si="7"/>
        <v>1.55E-2</v>
      </c>
      <c r="Z56" s="56"/>
      <c r="AA56" s="57"/>
      <c r="AE56" s="67"/>
      <c r="BB56" s="85" t="s">
        <v>1</v>
      </c>
      <c r="BL56" s="67">
        <f t="shared" si="8"/>
        <v>7.11</v>
      </c>
      <c r="BM56" s="67">
        <f t="shared" si="9"/>
        <v>7.11</v>
      </c>
      <c r="BN56" s="67">
        <f t="shared" si="10"/>
        <v>1.1904761904761904E-2</v>
      </c>
      <c r="BO56" s="67">
        <f t="shared" si="11"/>
        <v>1.1904761904761904E-2</v>
      </c>
    </row>
    <row r="57" spans="1:67" ht="27" customHeight="1" x14ac:dyDescent="0.25">
      <c r="A57" s="54" t="s">
        <v>113</v>
      </c>
      <c r="B57" s="54" t="s">
        <v>114</v>
      </c>
      <c r="C57" s="31">
        <v>4301070971</v>
      </c>
      <c r="D57" s="209">
        <v>4607111036902</v>
      </c>
      <c r="E57" s="201"/>
      <c r="F57" s="194">
        <v>0.9</v>
      </c>
      <c r="G57" s="32">
        <v>8</v>
      </c>
      <c r="H57" s="194">
        <v>7.2</v>
      </c>
      <c r="I57" s="194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23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0"/>
      <c r="Q57" s="200"/>
      <c r="R57" s="200"/>
      <c r="S57" s="201"/>
      <c r="T57" s="34"/>
      <c r="U57" s="34"/>
      <c r="V57" s="35" t="s">
        <v>65</v>
      </c>
      <c r="W57" s="195">
        <v>8</v>
      </c>
      <c r="X57" s="196">
        <f t="shared" si="6"/>
        <v>8</v>
      </c>
      <c r="Y57" s="36">
        <f t="shared" si="7"/>
        <v>0.124</v>
      </c>
      <c r="Z57" s="56"/>
      <c r="AA57" s="57"/>
      <c r="AE57" s="67"/>
      <c r="BB57" s="86" t="s">
        <v>1</v>
      </c>
      <c r="BL57" s="67">
        <f t="shared" si="8"/>
        <v>59.44</v>
      </c>
      <c r="BM57" s="67">
        <f t="shared" si="9"/>
        <v>59.44</v>
      </c>
      <c r="BN57" s="67">
        <f t="shared" si="10"/>
        <v>9.5238095238095233E-2</v>
      </c>
      <c r="BO57" s="67">
        <f t="shared" si="11"/>
        <v>9.5238095238095233E-2</v>
      </c>
    </row>
    <row r="58" spans="1:67" ht="27" customHeight="1" x14ac:dyDescent="0.25">
      <c r="A58" s="54" t="s">
        <v>115</v>
      </c>
      <c r="B58" s="54" t="s">
        <v>116</v>
      </c>
      <c r="C58" s="31">
        <v>4301070969</v>
      </c>
      <c r="D58" s="209">
        <v>4607111036858</v>
      </c>
      <c r="E58" s="201"/>
      <c r="F58" s="194">
        <v>0.43</v>
      </c>
      <c r="G58" s="32">
        <v>16</v>
      </c>
      <c r="H58" s="194">
        <v>6.88</v>
      </c>
      <c r="I58" s="194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28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0"/>
      <c r="Q58" s="200"/>
      <c r="R58" s="200"/>
      <c r="S58" s="201"/>
      <c r="T58" s="34"/>
      <c r="U58" s="34"/>
      <c r="V58" s="35" t="s">
        <v>65</v>
      </c>
      <c r="W58" s="195">
        <v>1</v>
      </c>
      <c r="X58" s="196">
        <f t="shared" si="6"/>
        <v>1</v>
      </c>
      <c r="Y58" s="36">
        <f t="shared" si="7"/>
        <v>1.55E-2</v>
      </c>
      <c r="Z58" s="56"/>
      <c r="AA58" s="57"/>
      <c r="AE58" s="67"/>
      <c r="BB58" s="87" t="s">
        <v>1</v>
      </c>
      <c r="BL58" s="67">
        <f t="shared" si="8"/>
        <v>7.1996000000000002</v>
      </c>
      <c r="BM58" s="67">
        <f t="shared" si="9"/>
        <v>7.1996000000000002</v>
      </c>
      <c r="BN58" s="67">
        <f t="shared" si="10"/>
        <v>1.1904761904761904E-2</v>
      </c>
      <c r="BO58" s="67">
        <f t="shared" si="11"/>
        <v>1.1904761904761904E-2</v>
      </c>
    </row>
    <row r="59" spans="1:67" ht="27" customHeight="1" x14ac:dyDescent="0.25">
      <c r="A59" s="54" t="s">
        <v>117</v>
      </c>
      <c r="B59" s="54" t="s">
        <v>118</v>
      </c>
      <c r="C59" s="31">
        <v>4301070968</v>
      </c>
      <c r="D59" s="209">
        <v>4607111036889</v>
      </c>
      <c r="E59" s="201"/>
      <c r="F59" s="194">
        <v>0.9</v>
      </c>
      <c r="G59" s="32">
        <v>8</v>
      </c>
      <c r="H59" s="194">
        <v>7.2</v>
      </c>
      <c r="I59" s="194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33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0"/>
      <c r="Q59" s="200"/>
      <c r="R59" s="200"/>
      <c r="S59" s="201"/>
      <c r="T59" s="34"/>
      <c r="U59" s="34"/>
      <c r="V59" s="35" t="s">
        <v>65</v>
      </c>
      <c r="W59" s="195">
        <v>0</v>
      </c>
      <c r="X59" s="196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x14ac:dyDescent="0.2">
      <c r="A60" s="204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5"/>
      <c r="O60" s="215" t="s">
        <v>66</v>
      </c>
      <c r="P60" s="216"/>
      <c r="Q60" s="216"/>
      <c r="R60" s="216"/>
      <c r="S60" s="216"/>
      <c r="T60" s="216"/>
      <c r="U60" s="217"/>
      <c r="V60" s="37" t="s">
        <v>65</v>
      </c>
      <c r="W60" s="197">
        <f>IFERROR(SUM(W54:W59),"0")</f>
        <v>34</v>
      </c>
      <c r="X60" s="197">
        <f>IFERROR(SUM(X54:X59),"0")</f>
        <v>34</v>
      </c>
      <c r="Y60" s="197">
        <f>IFERROR(IF(Y54="",0,Y54),"0")+IFERROR(IF(Y55="",0,Y55),"0")+IFERROR(IF(Y56="",0,Y56),"0")+IFERROR(IF(Y57="",0,Y57),"0")+IFERROR(IF(Y58="",0,Y58),"0")+IFERROR(IF(Y59="",0,Y59),"0")</f>
        <v>0.52700000000000002</v>
      </c>
      <c r="Z60" s="198"/>
      <c r="AA60" s="198"/>
    </row>
    <row r="61" spans="1:67" x14ac:dyDescent="0.2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5"/>
      <c r="O61" s="215" t="s">
        <v>66</v>
      </c>
      <c r="P61" s="216"/>
      <c r="Q61" s="216"/>
      <c r="R61" s="216"/>
      <c r="S61" s="216"/>
      <c r="T61" s="216"/>
      <c r="U61" s="217"/>
      <c r="V61" s="37" t="s">
        <v>67</v>
      </c>
      <c r="W61" s="197">
        <f>IFERROR(SUMPRODUCT(W54:W59*H54:H59),"0")</f>
        <v>244.16</v>
      </c>
      <c r="X61" s="197">
        <f>IFERROR(SUMPRODUCT(X54:X59*H54:H59),"0")</f>
        <v>244.16</v>
      </c>
      <c r="Y61" s="37"/>
      <c r="Z61" s="198"/>
      <c r="AA61" s="198"/>
    </row>
    <row r="62" spans="1:67" ht="16.5" customHeight="1" x14ac:dyDescent="0.25">
      <c r="A62" s="207" t="s">
        <v>119</v>
      </c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  <c r="U62" s="203"/>
      <c r="V62" s="203"/>
      <c r="W62" s="203"/>
      <c r="X62" s="203"/>
      <c r="Y62" s="203"/>
      <c r="Z62" s="190"/>
      <c r="AA62" s="190"/>
    </row>
    <row r="63" spans="1:67" ht="14.25" customHeight="1" x14ac:dyDescent="0.25">
      <c r="A63" s="202" t="s">
        <v>60</v>
      </c>
      <c r="B63" s="203"/>
      <c r="C63" s="203"/>
      <c r="D63" s="203"/>
      <c r="E63" s="203"/>
      <c r="F63" s="203"/>
      <c r="G63" s="203"/>
      <c r="H63" s="203"/>
      <c r="I63" s="203"/>
      <c r="J63" s="203"/>
      <c r="K63" s="203"/>
      <c r="L63" s="203"/>
      <c r="M63" s="203"/>
      <c r="N63" s="203"/>
      <c r="O63" s="203"/>
      <c r="P63" s="203"/>
      <c r="Q63" s="203"/>
      <c r="R63" s="203"/>
      <c r="S63" s="203"/>
      <c r="T63" s="203"/>
      <c r="U63" s="203"/>
      <c r="V63" s="203"/>
      <c r="W63" s="203"/>
      <c r="X63" s="203"/>
      <c r="Y63" s="203"/>
      <c r="Z63" s="191"/>
      <c r="AA63" s="191"/>
    </row>
    <row r="64" spans="1:67" ht="27" customHeight="1" x14ac:dyDescent="0.25">
      <c r="A64" s="54" t="s">
        <v>120</v>
      </c>
      <c r="B64" s="54" t="s">
        <v>121</v>
      </c>
      <c r="C64" s="31">
        <v>4301070977</v>
      </c>
      <c r="D64" s="209">
        <v>4607111037411</v>
      </c>
      <c r="E64" s="201"/>
      <c r="F64" s="194">
        <v>2.7</v>
      </c>
      <c r="G64" s="32">
        <v>1</v>
      </c>
      <c r="H64" s="194">
        <v>2.7</v>
      </c>
      <c r="I64" s="194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39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0"/>
      <c r="Q64" s="200"/>
      <c r="R64" s="200"/>
      <c r="S64" s="201"/>
      <c r="T64" s="34"/>
      <c r="U64" s="34"/>
      <c r="V64" s="35" t="s">
        <v>65</v>
      </c>
      <c r="W64" s="195">
        <v>0</v>
      </c>
      <c r="X64" s="196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4301070981</v>
      </c>
      <c r="D65" s="209">
        <v>4607111036728</v>
      </c>
      <c r="E65" s="201"/>
      <c r="F65" s="194">
        <v>5</v>
      </c>
      <c r="G65" s="32">
        <v>1</v>
      </c>
      <c r="H65" s="194">
        <v>5</v>
      </c>
      <c r="I65" s="194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22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0"/>
      <c r="Q65" s="200"/>
      <c r="R65" s="200"/>
      <c r="S65" s="201"/>
      <c r="T65" s="34"/>
      <c r="U65" s="34"/>
      <c r="V65" s="35" t="s">
        <v>65</v>
      </c>
      <c r="W65" s="195">
        <v>203</v>
      </c>
      <c r="X65" s="196">
        <f>IFERROR(IF(W65="","",W65),"")</f>
        <v>203</v>
      </c>
      <c r="Y65" s="36">
        <f>IFERROR(IF(W65="","",W65*0.00866),"")</f>
        <v>1.7579799999999999</v>
      </c>
      <c r="Z65" s="56"/>
      <c r="AA65" s="57"/>
      <c r="AE65" s="67"/>
      <c r="BB65" s="90" t="s">
        <v>1</v>
      </c>
      <c r="BL65" s="67">
        <f>IFERROR(W65*I65,"0")</f>
        <v>1058.2795999999998</v>
      </c>
      <c r="BM65" s="67">
        <f>IFERROR(X65*I65,"0")</f>
        <v>1058.2795999999998</v>
      </c>
      <c r="BN65" s="67">
        <f>IFERROR(W65/J65,"0")</f>
        <v>1.4097222222222223</v>
      </c>
      <c r="BO65" s="67">
        <f>IFERROR(X65/J65,"0")</f>
        <v>1.4097222222222223</v>
      </c>
    </row>
    <row r="66" spans="1:67" x14ac:dyDescent="0.2">
      <c r="A66" s="204"/>
      <c r="B66" s="203"/>
      <c r="C66" s="203"/>
      <c r="D66" s="203"/>
      <c r="E66" s="203"/>
      <c r="F66" s="203"/>
      <c r="G66" s="203"/>
      <c r="H66" s="203"/>
      <c r="I66" s="203"/>
      <c r="J66" s="203"/>
      <c r="K66" s="203"/>
      <c r="L66" s="203"/>
      <c r="M66" s="203"/>
      <c r="N66" s="205"/>
      <c r="O66" s="215" t="s">
        <v>66</v>
      </c>
      <c r="P66" s="216"/>
      <c r="Q66" s="216"/>
      <c r="R66" s="216"/>
      <c r="S66" s="216"/>
      <c r="T66" s="216"/>
      <c r="U66" s="217"/>
      <c r="V66" s="37" t="s">
        <v>65</v>
      </c>
      <c r="W66" s="197">
        <f>IFERROR(SUM(W64:W65),"0")</f>
        <v>203</v>
      </c>
      <c r="X66" s="197">
        <f>IFERROR(SUM(X64:X65),"0")</f>
        <v>203</v>
      </c>
      <c r="Y66" s="197">
        <f>IFERROR(IF(Y64="",0,Y64),"0")+IFERROR(IF(Y65="",0,Y65),"0")</f>
        <v>1.7579799999999999</v>
      </c>
      <c r="Z66" s="198"/>
      <c r="AA66" s="198"/>
    </row>
    <row r="67" spans="1:67" x14ac:dyDescent="0.2">
      <c r="A67" s="203"/>
      <c r="B67" s="203"/>
      <c r="C67" s="203"/>
      <c r="D67" s="203"/>
      <c r="E67" s="203"/>
      <c r="F67" s="203"/>
      <c r="G67" s="203"/>
      <c r="H67" s="203"/>
      <c r="I67" s="203"/>
      <c r="J67" s="203"/>
      <c r="K67" s="203"/>
      <c r="L67" s="203"/>
      <c r="M67" s="203"/>
      <c r="N67" s="205"/>
      <c r="O67" s="215" t="s">
        <v>66</v>
      </c>
      <c r="P67" s="216"/>
      <c r="Q67" s="216"/>
      <c r="R67" s="216"/>
      <c r="S67" s="216"/>
      <c r="T67" s="216"/>
      <c r="U67" s="217"/>
      <c r="V67" s="37" t="s">
        <v>67</v>
      </c>
      <c r="W67" s="197">
        <f>IFERROR(SUMPRODUCT(W64:W65*H64:H65),"0")</f>
        <v>1015</v>
      </c>
      <c r="X67" s="197">
        <f>IFERROR(SUMPRODUCT(X64:X65*H64:H65),"0")</f>
        <v>1015</v>
      </c>
      <c r="Y67" s="37"/>
      <c r="Z67" s="198"/>
      <c r="AA67" s="198"/>
    </row>
    <row r="68" spans="1:67" ht="16.5" customHeight="1" x14ac:dyDescent="0.25">
      <c r="A68" s="207" t="s">
        <v>125</v>
      </c>
      <c r="B68" s="203"/>
      <c r="C68" s="203"/>
      <c r="D68" s="203"/>
      <c r="E68" s="203"/>
      <c r="F68" s="203"/>
      <c r="G68" s="203"/>
      <c r="H68" s="203"/>
      <c r="I68" s="203"/>
      <c r="J68" s="203"/>
      <c r="K68" s="203"/>
      <c r="L68" s="203"/>
      <c r="M68" s="203"/>
      <c r="N68" s="203"/>
      <c r="O68" s="203"/>
      <c r="P68" s="203"/>
      <c r="Q68" s="203"/>
      <c r="R68" s="203"/>
      <c r="S68" s="203"/>
      <c r="T68" s="203"/>
      <c r="U68" s="203"/>
      <c r="V68" s="203"/>
      <c r="W68" s="203"/>
      <c r="X68" s="203"/>
      <c r="Y68" s="203"/>
      <c r="Z68" s="190"/>
      <c r="AA68" s="190"/>
    </row>
    <row r="69" spans="1:67" ht="14.25" customHeight="1" x14ac:dyDescent="0.25">
      <c r="A69" s="202" t="s">
        <v>126</v>
      </c>
      <c r="B69" s="203"/>
      <c r="C69" s="203"/>
      <c r="D69" s="203"/>
      <c r="E69" s="203"/>
      <c r="F69" s="203"/>
      <c r="G69" s="203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203"/>
      <c r="W69" s="203"/>
      <c r="X69" s="203"/>
      <c r="Y69" s="203"/>
      <c r="Z69" s="191"/>
      <c r="AA69" s="191"/>
    </row>
    <row r="70" spans="1:67" ht="27" customHeight="1" x14ac:dyDescent="0.25">
      <c r="A70" s="54" t="s">
        <v>127</v>
      </c>
      <c r="B70" s="54" t="s">
        <v>128</v>
      </c>
      <c r="C70" s="31">
        <v>4301135113</v>
      </c>
      <c r="D70" s="209">
        <v>4607111033659</v>
      </c>
      <c r="E70" s="201"/>
      <c r="F70" s="194">
        <v>0.3</v>
      </c>
      <c r="G70" s="32">
        <v>12</v>
      </c>
      <c r="H70" s="194">
        <v>3.6</v>
      </c>
      <c r="I70" s="194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37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0"/>
      <c r="Q70" s="200"/>
      <c r="R70" s="200"/>
      <c r="S70" s="201"/>
      <c r="T70" s="34"/>
      <c r="U70" s="34"/>
      <c r="V70" s="35" t="s">
        <v>65</v>
      </c>
      <c r="W70" s="195">
        <v>0</v>
      </c>
      <c r="X70" s="196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74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x14ac:dyDescent="0.2">
      <c r="A71" s="204"/>
      <c r="B71" s="203"/>
      <c r="C71" s="203"/>
      <c r="D71" s="203"/>
      <c r="E71" s="203"/>
      <c r="F71" s="203"/>
      <c r="G71" s="203"/>
      <c r="H71" s="203"/>
      <c r="I71" s="203"/>
      <c r="J71" s="203"/>
      <c r="K71" s="203"/>
      <c r="L71" s="203"/>
      <c r="M71" s="203"/>
      <c r="N71" s="205"/>
      <c r="O71" s="215" t="s">
        <v>66</v>
      </c>
      <c r="P71" s="216"/>
      <c r="Q71" s="216"/>
      <c r="R71" s="216"/>
      <c r="S71" s="216"/>
      <c r="T71" s="216"/>
      <c r="U71" s="217"/>
      <c r="V71" s="37" t="s">
        <v>65</v>
      </c>
      <c r="W71" s="197">
        <f>IFERROR(SUM(W70:W70),"0")</f>
        <v>0</v>
      </c>
      <c r="X71" s="197">
        <f>IFERROR(SUM(X70:X70),"0")</f>
        <v>0</v>
      </c>
      <c r="Y71" s="197">
        <f>IFERROR(IF(Y70="",0,Y70),"0")</f>
        <v>0</v>
      </c>
      <c r="Z71" s="198"/>
      <c r="AA71" s="198"/>
    </row>
    <row r="72" spans="1:67" x14ac:dyDescent="0.2">
      <c r="A72" s="203"/>
      <c r="B72" s="203"/>
      <c r="C72" s="203"/>
      <c r="D72" s="203"/>
      <c r="E72" s="203"/>
      <c r="F72" s="203"/>
      <c r="G72" s="203"/>
      <c r="H72" s="203"/>
      <c r="I72" s="203"/>
      <c r="J72" s="203"/>
      <c r="K72" s="203"/>
      <c r="L72" s="203"/>
      <c r="M72" s="203"/>
      <c r="N72" s="205"/>
      <c r="O72" s="215" t="s">
        <v>66</v>
      </c>
      <c r="P72" s="216"/>
      <c r="Q72" s="216"/>
      <c r="R72" s="216"/>
      <c r="S72" s="216"/>
      <c r="T72" s="216"/>
      <c r="U72" s="217"/>
      <c r="V72" s="37" t="s">
        <v>67</v>
      </c>
      <c r="W72" s="197">
        <f>IFERROR(SUMPRODUCT(W70:W70*H70:H70),"0")</f>
        <v>0</v>
      </c>
      <c r="X72" s="197">
        <f>IFERROR(SUMPRODUCT(X70:X70*H70:H70),"0")</f>
        <v>0</v>
      </c>
      <c r="Y72" s="37"/>
      <c r="Z72" s="198"/>
      <c r="AA72" s="198"/>
    </row>
    <row r="73" spans="1:67" ht="16.5" customHeight="1" x14ac:dyDescent="0.25">
      <c r="A73" s="207" t="s">
        <v>129</v>
      </c>
      <c r="B73" s="203"/>
      <c r="C73" s="203"/>
      <c r="D73" s="203"/>
      <c r="E73" s="203"/>
      <c r="F73" s="203"/>
      <c r="G73" s="203"/>
      <c r="H73" s="203"/>
      <c r="I73" s="203"/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3"/>
      <c r="U73" s="203"/>
      <c r="V73" s="203"/>
      <c r="W73" s="203"/>
      <c r="X73" s="203"/>
      <c r="Y73" s="203"/>
      <c r="Z73" s="190"/>
      <c r="AA73" s="190"/>
    </row>
    <row r="74" spans="1:67" ht="14.25" customHeight="1" x14ac:dyDescent="0.25">
      <c r="A74" s="202" t="s">
        <v>130</v>
      </c>
      <c r="B74" s="203"/>
      <c r="C74" s="203"/>
      <c r="D74" s="203"/>
      <c r="E74" s="203"/>
      <c r="F74" s="203"/>
      <c r="G74" s="203"/>
      <c r="H74" s="203"/>
      <c r="I74" s="203"/>
      <c r="J74" s="203"/>
      <c r="K74" s="203"/>
      <c r="L74" s="203"/>
      <c r="M74" s="203"/>
      <c r="N74" s="203"/>
      <c r="O74" s="203"/>
      <c r="P74" s="203"/>
      <c r="Q74" s="203"/>
      <c r="R74" s="203"/>
      <c r="S74" s="203"/>
      <c r="T74" s="203"/>
      <c r="U74" s="203"/>
      <c r="V74" s="203"/>
      <c r="W74" s="203"/>
      <c r="X74" s="203"/>
      <c r="Y74" s="203"/>
      <c r="Z74" s="191"/>
      <c r="AA74" s="191"/>
    </row>
    <row r="75" spans="1:67" ht="27" customHeight="1" x14ac:dyDescent="0.25">
      <c r="A75" s="54" t="s">
        <v>131</v>
      </c>
      <c r="B75" s="54" t="s">
        <v>132</v>
      </c>
      <c r="C75" s="31">
        <v>4301131012</v>
      </c>
      <c r="D75" s="209">
        <v>4607111034137</v>
      </c>
      <c r="E75" s="201"/>
      <c r="F75" s="194">
        <v>0.3</v>
      </c>
      <c r="G75" s="32">
        <v>12</v>
      </c>
      <c r="H75" s="194">
        <v>3.6</v>
      </c>
      <c r="I75" s="194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24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0"/>
      <c r="Q75" s="200"/>
      <c r="R75" s="200"/>
      <c r="S75" s="201"/>
      <c r="T75" s="34"/>
      <c r="U75" s="34"/>
      <c r="V75" s="35" t="s">
        <v>65</v>
      </c>
      <c r="W75" s="195">
        <v>47</v>
      </c>
      <c r="X75" s="196">
        <f>IFERROR(IF(W75="","",W75),"")</f>
        <v>47</v>
      </c>
      <c r="Y75" s="36">
        <f>IFERROR(IF(W75="","",W75*0.01788),"")</f>
        <v>0.84036</v>
      </c>
      <c r="Z75" s="56"/>
      <c r="AA75" s="57"/>
      <c r="AE75" s="67"/>
      <c r="BB75" s="92" t="s">
        <v>74</v>
      </c>
      <c r="BL75" s="67">
        <f>IFERROR(W75*I75,"0")</f>
        <v>202.26920000000001</v>
      </c>
      <c r="BM75" s="67">
        <f>IFERROR(X75*I75,"0")</f>
        <v>202.26920000000001</v>
      </c>
      <c r="BN75" s="67">
        <f>IFERROR(W75/J75,"0")</f>
        <v>0.67142857142857137</v>
      </c>
      <c r="BO75" s="67">
        <f>IFERROR(X75/J75,"0")</f>
        <v>0.67142857142857137</v>
      </c>
    </row>
    <row r="76" spans="1:67" ht="27" customHeight="1" x14ac:dyDescent="0.25">
      <c r="A76" s="54" t="s">
        <v>133</v>
      </c>
      <c r="B76" s="54" t="s">
        <v>134</v>
      </c>
      <c r="C76" s="31">
        <v>4301131011</v>
      </c>
      <c r="D76" s="209">
        <v>4607111034120</v>
      </c>
      <c r="E76" s="201"/>
      <c r="F76" s="194">
        <v>0.3</v>
      </c>
      <c r="G76" s="32">
        <v>12</v>
      </c>
      <c r="H76" s="194">
        <v>3.6</v>
      </c>
      <c r="I76" s="194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3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0"/>
      <c r="Q76" s="200"/>
      <c r="R76" s="200"/>
      <c r="S76" s="201"/>
      <c r="T76" s="34"/>
      <c r="U76" s="34"/>
      <c r="V76" s="35" t="s">
        <v>65</v>
      </c>
      <c r="W76" s="195">
        <v>15</v>
      </c>
      <c r="X76" s="196">
        <f>IFERROR(IF(W76="","",W76),"")</f>
        <v>15</v>
      </c>
      <c r="Y76" s="36">
        <f>IFERROR(IF(W76="","",W76*0.01788),"")</f>
        <v>0.26819999999999999</v>
      </c>
      <c r="Z76" s="56"/>
      <c r="AA76" s="57"/>
      <c r="AE76" s="67"/>
      <c r="BB76" s="93" t="s">
        <v>74</v>
      </c>
      <c r="BL76" s="67">
        <f>IFERROR(W76*I76,"0")</f>
        <v>64.554000000000002</v>
      </c>
      <c r="BM76" s="67">
        <f>IFERROR(X76*I76,"0")</f>
        <v>64.554000000000002</v>
      </c>
      <c r="BN76" s="67">
        <f>IFERROR(W76/J76,"0")</f>
        <v>0.21428571428571427</v>
      </c>
      <c r="BO76" s="67">
        <f>IFERROR(X76/J76,"0")</f>
        <v>0.21428571428571427</v>
      </c>
    </row>
    <row r="77" spans="1:67" x14ac:dyDescent="0.2">
      <c r="A77" s="204"/>
      <c r="B77" s="203"/>
      <c r="C77" s="203"/>
      <c r="D77" s="203"/>
      <c r="E77" s="203"/>
      <c r="F77" s="203"/>
      <c r="G77" s="203"/>
      <c r="H77" s="203"/>
      <c r="I77" s="203"/>
      <c r="J77" s="203"/>
      <c r="K77" s="203"/>
      <c r="L77" s="203"/>
      <c r="M77" s="203"/>
      <c r="N77" s="205"/>
      <c r="O77" s="215" t="s">
        <v>66</v>
      </c>
      <c r="P77" s="216"/>
      <c r="Q77" s="216"/>
      <c r="R77" s="216"/>
      <c r="S77" s="216"/>
      <c r="T77" s="216"/>
      <c r="U77" s="217"/>
      <c r="V77" s="37" t="s">
        <v>65</v>
      </c>
      <c r="W77" s="197">
        <f>IFERROR(SUM(W75:W76),"0")</f>
        <v>62</v>
      </c>
      <c r="X77" s="197">
        <f>IFERROR(SUM(X75:X76),"0")</f>
        <v>62</v>
      </c>
      <c r="Y77" s="197">
        <f>IFERROR(IF(Y75="",0,Y75),"0")+IFERROR(IF(Y76="",0,Y76),"0")</f>
        <v>1.10856</v>
      </c>
      <c r="Z77" s="198"/>
      <c r="AA77" s="198"/>
    </row>
    <row r="78" spans="1:67" x14ac:dyDescent="0.2">
      <c r="A78" s="203"/>
      <c r="B78" s="203"/>
      <c r="C78" s="203"/>
      <c r="D78" s="203"/>
      <c r="E78" s="203"/>
      <c r="F78" s="203"/>
      <c r="G78" s="203"/>
      <c r="H78" s="203"/>
      <c r="I78" s="203"/>
      <c r="J78" s="203"/>
      <c r="K78" s="203"/>
      <c r="L78" s="203"/>
      <c r="M78" s="203"/>
      <c r="N78" s="205"/>
      <c r="O78" s="215" t="s">
        <v>66</v>
      </c>
      <c r="P78" s="216"/>
      <c r="Q78" s="216"/>
      <c r="R78" s="216"/>
      <c r="S78" s="216"/>
      <c r="T78" s="216"/>
      <c r="U78" s="217"/>
      <c r="V78" s="37" t="s">
        <v>67</v>
      </c>
      <c r="W78" s="197">
        <f>IFERROR(SUMPRODUCT(W75:W76*H75:H76),"0")</f>
        <v>223.20000000000002</v>
      </c>
      <c r="X78" s="197">
        <f>IFERROR(SUMPRODUCT(X75:X76*H75:H76),"0")</f>
        <v>223.20000000000002</v>
      </c>
      <c r="Y78" s="37"/>
      <c r="Z78" s="198"/>
      <c r="AA78" s="198"/>
    </row>
    <row r="79" spans="1:67" ht="16.5" customHeight="1" x14ac:dyDescent="0.25">
      <c r="A79" s="207" t="s">
        <v>135</v>
      </c>
      <c r="B79" s="203"/>
      <c r="C79" s="203"/>
      <c r="D79" s="203"/>
      <c r="E79" s="203"/>
      <c r="F79" s="203"/>
      <c r="G79" s="203"/>
      <c r="H79" s="203"/>
      <c r="I79" s="203"/>
      <c r="J79" s="203"/>
      <c r="K79" s="203"/>
      <c r="L79" s="203"/>
      <c r="M79" s="203"/>
      <c r="N79" s="203"/>
      <c r="O79" s="203"/>
      <c r="P79" s="203"/>
      <c r="Q79" s="203"/>
      <c r="R79" s="203"/>
      <c r="S79" s="203"/>
      <c r="T79" s="203"/>
      <c r="U79" s="203"/>
      <c r="V79" s="203"/>
      <c r="W79" s="203"/>
      <c r="X79" s="203"/>
      <c r="Y79" s="203"/>
      <c r="Z79" s="190"/>
      <c r="AA79" s="190"/>
    </row>
    <row r="80" spans="1:67" ht="14.25" customHeight="1" x14ac:dyDescent="0.25">
      <c r="A80" s="202" t="s">
        <v>126</v>
      </c>
      <c r="B80" s="203"/>
      <c r="C80" s="203"/>
      <c r="D80" s="203"/>
      <c r="E80" s="203"/>
      <c r="F80" s="203"/>
      <c r="G80" s="203"/>
      <c r="H80" s="203"/>
      <c r="I80" s="203"/>
      <c r="J80" s="203"/>
      <c r="K80" s="203"/>
      <c r="L80" s="203"/>
      <c r="M80" s="203"/>
      <c r="N80" s="203"/>
      <c r="O80" s="203"/>
      <c r="P80" s="203"/>
      <c r="Q80" s="203"/>
      <c r="R80" s="203"/>
      <c r="S80" s="203"/>
      <c r="T80" s="203"/>
      <c r="U80" s="203"/>
      <c r="V80" s="203"/>
      <c r="W80" s="203"/>
      <c r="X80" s="203"/>
      <c r="Y80" s="203"/>
      <c r="Z80" s="191"/>
      <c r="AA80" s="191"/>
    </row>
    <row r="81" spans="1:67" ht="27" customHeight="1" x14ac:dyDescent="0.25">
      <c r="A81" s="54" t="s">
        <v>136</v>
      </c>
      <c r="B81" s="54" t="s">
        <v>137</v>
      </c>
      <c r="C81" s="31">
        <v>4301135053</v>
      </c>
      <c r="D81" s="209">
        <v>4607111036407</v>
      </c>
      <c r="E81" s="201"/>
      <c r="F81" s="194">
        <v>0.3</v>
      </c>
      <c r="G81" s="32">
        <v>14</v>
      </c>
      <c r="H81" s="194">
        <v>4.2</v>
      </c>
      <c r="I81" s="194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24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0"/>
      <c r="Q81" s="200"/>
      <c r="R81" s="200"/>
      <c r="S81" s="201"/>
      <c r="T81" s="34"/>
      <c r="U81" s="34"/>
      <c r="V81" s="35" t="s">
        <v>65</v>
      </c>
      <c r="W81" s="195">
        <v>13</v>
      </c>
      <c r="X81" s="196">
        <f t="shared" ref="X81:X86" si="12">IFERROR(IF(W81="","",W81),"")</f>
        <v>13</v>
      </c>
      <c r="Y81" s="36">
        <f t="shared" ref="Y81:Y86" si="13">IFERROR(IF(W81="","",W81*0.01788),"")</f>
        <v>0.23244000000000001</v>
      </c>
      <c r="Z81" s="56"/>
      <c r="AA81" s="57"/>
      <c r="AE81" s="67"/>
      <c r="BB81" s="94" t="s">
        <v>74</v>
      </c>
      <c r="BL81" s="67">
        <f t="shared" ref="BL81:BL86" si="14">IFERROR(W81*I81,"0")</f>
        <v>58.879600000000003</v>
      </c>
      <c r="BM81" s="67">
        <f t="shared" ref="BM81:BM86" si="15">IFERROR(X81*I81,"0")</f>
        <v>58.879600000000003</v>
      </c>
      <c r="BN81" s="67">
        <f t="shared" ref="BN81:BN86" si="16">IFERROR(W81/J81,"0")</f>
        <v>0.18571428571428572</v>
      </c>
      <c r="BO81" s="67">
        <f t="shared" ref="BO81:BO86" si="17">IFERROR(X81/J81,"0")</f>
        <v>0.18571428571428572</v>
      </c>
    </row>
    <row r="82" spans="1:67" ht="16.5" customHeight="1" x14ac:dyDescent="0.25">
      <c r="A82" s="54" t="s">
        <v>138</v>
      </c>
      <c r="B82" s="54" t="s">
        <v>139</v>
      </c>
      <c r="C82" s="31">
        <v>4301135122</v>
      </c>
      <c r="D82" s="209">
        <v>4607111033628</v>
      </c>
      <c r="E82" s="201"/>
      <c r="F82" s="194">
        <v>0.3</v>
      </c>
      <c r="G82" s="32">
        <v>12</v>
      </c>
      <c r="H82" s="194">
        <v>3.6</v>
      </c>
      <c r="I82" s="194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37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0"/>
      <c r="Q82" s="200"/>
      <c r="R82" s="200"/>
      <c r="S82" s="201"/>
      <c r="T82" s="34"/>
      <c r="U82" s="34"/>
      <c r="V82" s="35" t="s">
        <v>65</v>
      </c>
      <c r="W82" s="195">
        <v>35</v>
      </c>
      <c r="X82" s="196">
        <f t="shared" si="12"/>
        <v>35</v>
      </c>
      <c r="Y82" s="36">
        <f t="shared" si="13"/>
        <v>0.62580000000000002</v>
      </c>
      <c r="Z82" s="56"/>
      <c r="AA82" s="57"/>
      <c r="AE82" s="67"/>
      <c r="BB82" s="95" t="s">
        <v>74</v>
      </c>
      <c r="BL82" s="67">
        <f t="shared" si="14"/>
        <v>150.626</v>
      </c>
      <c r="BM82" s="67">
        <f t="shared" si="15"/>
        <v>150.626</v>
      </c>
      <c r="BN82" s="67">
        <f t="shared" si="16"/>
        <v>0.5</v>
      </c>
      <c r="BO82" s="67">
        <f t="shared" si="17"/>
        <v>0.5</v>
      </c>
    </row>
    <row r="83" spans="1:67" ht="27" customHeight="1" x14ac:dyDescent="0.25">
      <c r="A83" s="54" t="s">
        <v>140</v>
      </c>
      <c r="B83" s="54" t="s">
        <v>141</v>
      </c>
      <c r="C83" s="31">
        <v>4301135292</v>
      </c>
      <c r="D83" s="209">
        <v>4607111033451</v>
      </c>
      <c r="E83" s="201"/>
      <c r="F83" s="194">
        <v>0.3</v>
      </c>
      <c r="G83" s="32">
        <v>12</v>
      </c>
      <c r="H83" s="194">
        <v>3.6</v>
      </c>
      <c r="I83" s="194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384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0"/>
      <c r="Q83" s="200"/>
      <c r="R83" s="200"/>
      <c r="S83" s="201"/>
      <c r="T83" s="34"/>
      <c r="U83" s="34"/>
      <c r="V83" s="35" t="s">
        <v>65</v>
      </c>
      <c r="W83" s="195">
        <v>108</v>
      </c>
      <c r="X83" s="196">
        <f t="shared" si="12"/>
        <v>108</v>
      </c>
      <c r="Y83" s="36">
        <f t="shared" si="13"/>
        <v>1.9310400000000001</v>
      </c>
      <c r="Z83" s="56"/>
      <c r="AA83" s="57"/>
      <c r="AE83" s="67"/>
      <c r="BB83" s="96" t="s">
        <v>74</v>
      </c>
      <c r="BL83" s="67">
        <f t="shared" si="14"/>
        <v>464.78880000000004</v>
      </c>
      <c r="BM83" s="67">
        <f t="shared" si="15"/>
        <v>464.78880000000004</v>
      </c>
      <c r="BN83" s="67">
        <f t="shared" si="16"/>
        <v>1.5428571428571429</v>
      </c>
      <c r="BO83" s="67">
        <f t="shared" si="17"/>
        <v>1.5428571428571429</v>
      </c>
    </row>
    <row r="84" spans="1:67" ht="27" customHeight="1" x14ac:dyDescent="0.25">
      <c r="A84" s="54" t="s">
        <v>142</v>
      </c>
      <c r="B84" s="54" t="s">
        <v>143</v>
      </c>
      <c r="C84" s="31">
        <v>4301135120</v>
      </c>
      <c r="D84" s="209">
        <v>4607111035141</v>
      </c>
      <c r="E84" s="201"/>
      <c r="F84" s="194">
        <v>0.3</v>
      </c>
      <c r="G84" s="32">
        <v>12</v>
      </c>
      <c r="H84" s="194">
        <v>3.6</v>
      </c>
      <c r="I84" s="194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24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0"/>
      <c r="Q84" s="200"/>
      <c r="R84" s="200"/>
      <c r="S84" s="201"/>
      <c r="T84" s="34"/>
      <c r="U84" s="34"/>
      <c r="V84" s="35" t="s">
        <v>65</v>
      </c>
      <c r="W84" s="195">
        <v>0</v>
      </c>
      <c r="X84" s="196">
        <f t="shared" si="12"/>
        <v>0</v>
      </c>
      <c r="Y84" s="36">
        <f t="shared" si="13"/>
        <v>0</v>
      </c>
      <c r="Z84" s="56"/>
      <c r="AA84" s="57"/>
      <c r="AE84" s="67"/>
      <c r="BB84" s="97" t="s">
        <v>74</v>
      </c>
      <c r="BL84" s="67">
        <f t="shared" si="14"/>
        <v>0</v>
      </c>
      <c r="BM84" s="67">
        <f t="shared" si="15"/>
        <v>0</v>
      </c>
      <c r="BN84" s="67">
        <f t="shared" si="16"/>
        <v>0</v>
      </c>
      <c r="BO84" s="67">
        <f t="shared" si="17"/>
        <v>0</v>
      </c>
    </row>
    <row r="85" spans="1:67" ht="27" customHeight="1" x14ac:dyDescent="0.25">
      <c r="A85" s="54" t="s">
        <v>144</v>
      </c>
      <c r="B85" s="54" t="s">
        <v>145</v>
      </c>
      <c r="C85" s="31">
        <v>4301135111</v>
      </c>
      <c r="D85" s="209">
        <v>4607111035028</v>
      </c>
      <c r="E85" s="201"/>
      <c r="F85" s="194">
        <v>0.48</v>
      </c>
      <c r="G85" s="32">
        <v>8</v>
      </c>
      <c r="H85" s="194">
        <v>3.84</v>
      </c>
      <c r="I85" s="194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229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0"/>
      <c r="Q85" s="200"/>
      <c r="R85" s="200"/>
      <c r="S85" s="201"/>
      <c r="T85" s="34"/>
      <c r="U85" s="34"/>
      <c r="V85" s="35" t="s">
        <v>65</v>
      </c>
      <c r="W85" s="195">
        <v>12</v>
      </c>
      <c r="X85" s="196">
        <f t="shared" si="12"/>
        <v>12</v>
      </c>
      <c r="Y85" s="36">
        <f t="shared" si="13"/>
        <v>0.21456</v>
      </c>
      <c r="Z85" s="56"/>
      <c r="AA85" s="57"/>
      <c r="AE85" s="67"/>
      <c r="BB85" s="98" t="s">
        <v>74</v>
      </c>
      <c r="BL85" s="67">
        <f t="shared" si="14"/>
        <v>53.385600000000004</v>
      </c>
      <c r="BM85" s="67">
        <f t="shared" si="15"/>
        <v>53.385600000000004</v>
      </c>
      <c r="BN85" s="67">
        <f t="shared" si="16"/>
        <v>0.17142857142857143</v>
      </c>
      <c r="BO85" s="67">
        <f t="shared" si="17"/>
        <v>0.17142857142857143</v>
      </c>
    </row>
    <row r="86" spans="1:67" ht="27" customHeight="1" x14ac:dyDescent="0.25">
      <c r="A86" s="54" t="s">
        <v>146</v>
      </c>
      <c r="B86" s="54" t="s">
        <v>147</v>
      </c>
      <c r="C86" s="31">
        <v>4301135296</v>
      </c>
      <c r="D86" s="209">
        <v>4607111033444</v>
      </c>
      <c r="E86" s="201"/>
      <c r="F86" s="194">
        <v>0.3</v>
      </c>
      <c r="G86" s="32">
        <v>12</v>
      </c>
      <c r="H86" s="194">
        <v>3.6</v>
      </c>
      <c r="I86" s="194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373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0"/>
      <c r="Q86" s="200"/>
      <c r="R86" s="200"/>
      <c r="S86" s="201"/>
      <c r="T86" s="34"/>
      <c r="U86" s="34"/>
      <c r="V86" s="35" t="s">
        <v>65</v>
      </c>
      <c r="W86" s="195">
        <v>57</v>
      </c>
      <c r="X86" s="196">
        <f t="shared" si="12"/>
        <v>57</v>
      </c>
      <c r="Y86" s="36">
        <f t="shared" si="13"/>
        <v>1.0191600000000001</v>
      </c>
      <c r="Z86" s="56"/>
      <c r="AA86" s="57"/>
      <c r="AE86" s="67"/>
      <c r="BB86" s="99" t="s">
        <v>74</v>
      </c>
      <c r="BL86" s="67">
        <f t="shared" si="14"/>
        <v>245.30520000000001</v>
      </c>
      <c r="BM86" s="67">
        <f t="shared" si="15"/>
        <v>245.30520000000001</v>
      </c>
      <c r="BN86" s="67">
        <f t="shared" si="16"/>
        <v>0.81428571428571428</v>
      </c>
      <c r="BO86" s="67">
        <f t="shared" si="17"/>
        <v>0.81428571428571428</v>
      </c>
    </row>
    <row r="87" spans="1:67" x14ac:dyDescent="0.2">
      <c r="A87" s="204"/>
      <c r="B87" s="203"/>
      <c r="C87" s="203"/>
      <c r="D87" s="203"/>
      <c r="E87" s="203"/>
      <c r="F87" s="203"/>
      <c r="G87" s="203"/>
      <c r="H87" s="203"/>
      <c r="I87" s="203"/>
      <c r="J87" s="203"/>
      <c r="K87" s="203"/>
      <c r="L87" s="203"/>
      <c r="M87" s="203"/>
      <c r="N87" s="205"/>
      <c r="O87" s="215" t="s">
        <v>66</v>
      </c>
      <c r="P87" s="216"/>
      <c r="Q87" s="216"/>
      <c r="R87" s="216"/>
      <c r="S87" s="216"/>
      <c r="T87" s="216"/>
      <c r="U87" s="217"/>
      <c r="V87" s="37" t="s">
        <v>65</v>
      </c>
      <c r="W87" s="197">
        <f>IFERROR(SUM(W81:W86),"0")</f>
        <v>225</v>
      </c>
      <c r="X87" s="197">
        <f>IFERROR(SUM(X81:X86),"0")</f>
        <v>225</v>
      </c>
      <c r="Y87" s="197">
        <f>IFERROR(IF(Y81="",0,Y81),"0")+IFERROR(IF(Y82="",0,Y82),"0")+IFERROR(IF(Y83="",0,Y83),"0")+IFERROR(IF(Y84="",0,Y84),"0")+IFERROR(IF(Y85="",0,Y85),"0")+IFERROR(IF(Y86="",0,Y86),"0")</f>
        <v>4.0230000000000006</v>
      </c>
      <c r="Z87" s="198"/>
      <c r="AA87" s="198"/>
    </row>
    <row r="88" spans="1:67" x14ac:dyDescent="0.2">
      <c r="A88" s="203"/>
      <c r="B88" s="203"/>
      <c r="C88" s="203"/>
      <c r="D88" s="203"/>
      <c r="E88" s="203"/>
      <c r="F88" s="203"/>
      <c r="G88" s="203"/>
      <c r="H88" s="203"/>
      <c r="I88" s="203"/>
      <c r="J88" s="203"/>
      <c r="K88" s="203"/>
      <c r="L88" s="203"/>
      <c r="M88" s="203"/>
      <c r="N88" s="205"/>
      <c r="O88" s="215" t="s">
        <v>66</v>
      </c>
      <c r="P88" s="216"/>
      <c r="Q88" s="216"/>
      <c r="R88" s="216"/>
      <c r="S88" s="216"/>
      <c r="T88" s="216"/>
      <c r="U88" s="217"/>
      <c r="V88" s="37" t="s">
        <v>67</v>
      </c>
      <c r="W88" s="197">
        <f>IFERROR(SUMPRODUCT(W81:W86*H81:H86),"0")</f>
        <v>820.68000000000006</v>
      </c>
      <c r="X88" s="197">
        <f>IFERROR(SUMPRODUCT(X81:X86*H81:H86),"0")</f>
        <v>820.68000000000006</v>
      </c>
      <c r="Y88" s="37"/>
      <c r="Z88" s="198"/>
      <c r="AA88" s="198"/>
    </row>
    <row r="89" spans="1:67" ht="16.5" customHeight="1" x14ac:dyDescent="0.25">
      <c r="A89" s="207" t="s">
        <v>148</v>
      </c>
      <c r="B89" s="203"/>
      <c r="C89" s="203"/>
      <c r="D89" s="203"/>
      <c r="E89" s="203"/>
      <c r="F89" s="203"/>
      <c r="G89" s="203"/>
      <c r="H89" s="203"/>
      <c r="I89" s="203"/>
      <c r="J89" s="203"/>
      <c r="K89" s="203"/>
      <c r="L89" s="203"/>
      <c r="M89" s="203"/>
      <c r="N89" s="203"/>
      <c r="O89" s="203"/>
      <c r="P89" s="203"/>
      <c r="Q89" s="203"/>
      <c r="R89" s="203"/>
      <c r="S89" s="203"/>
      <c r="T89" s="203"/>
      <c r="U89" s="203"/>
      <c r="V89" s="203"/>
      <c r="W89" s="203"/>
      <c r="X89" s="203"/>
      <c r="Y89" s="203"/>
      <c r="Z89" s="190"/>
      <c r="AA89" s="190"/>
    </row>
    <row r="90" spans="1:67" ht="14.25" customHeight="1" x14ac:dyDescent="0.25">
      <c r="A90" s="202" t="s">
        <v>148</v>
      </c>
      <c r="B90" s="203"/>
      <c r="C90" s="203"/>
      <c r="D90" s="203"/>
      <c r="E90" s="203"/>
      <c r="F90" s="203"/>
      <c r="G90" s="203"/>
      <c r="H90" s="203"/>
      <c r="I90" s="203"/>
      <c r="J90" s="203"/>
      <c r="K90" s="203"/>
      <c r="L90" s="203"/>
      <c r="M90" s="203"/>
      <c r="N90" s="203"/>
      <c r="O90" s="203"/>
      <c r="P90" s="203"/>
      <c r="Q90" s="203"/>
      <c r="R90" s="203"/>
      <c r="S90" s="203"/>
      <c r="T90" s="203"/>
      <c r="U90" s="203"/>
      <c r="V90" s="203"/>
      <c r="W90" s="203"/>
      <c r="X90" s="203"/>
      <c r="Y90" s="203"/>
      <c r="Z90" s="191"/>
      <c r="AA90" s="191"/>
    </row>
    <row r="91" spans="1:67" ht="27" customHeight="1" x14ac:dyDescent="0.25">
      <c r="A91" s="54" t="s">
        <v>149</v>
      </c>
      <c r="B91" s="54" t="s">
        <v>150</v>
      </c>
      <c r="C91" s="31">
        <v>4301136013</v>
      </c>
      <c r="D91" s="209">
        <v>4607025784012</v>
      </c>
      <c r="E91" s="201"/>
      <c r="F91" s="194">
        <v>0.09</v>
      </c>
      <c r="G91" s="32">
        <v>24</v>
      </c>
      <c r="H91" s="194">
        <v>2.16</v>
      </c>
      <c r="I91" s="194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22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0"/>
      <c r="Q91" s="200"/>
      <c r="R91" s="200"/>
      <c r="S91" s="201"/>
      <c r="T91" s="34"/>
      <c r="U91" s="34"/>
      <c r="V91" s="35" t="s">
        <v>65</v>
      </c>
      <c r="W91" s="195">
        <v>1</v>
      </c>
      <c r="X91" s="196">
        <f>IFERROR(IF(W91="","",W91),"")</f>
        <v>1</v>
      </c>
      <c r="Y91" s="36">
        <f>IFERROR(IF(W91="","",W91*0.00936),"")</f>
        <v>9.3600000000000003E-3</v>
      </c>
      <c r="Z91" s="56"/>
      <c r="AA91" s="57"/>
      <c r="AE91" s="67"/>
      <c r="BB91" s="100" t="s">
        <v>74</v>
      </c>
      <c r="BL91" s="67">
        <f>IFERROR(W91*I91,"0")</f>
        <v>2.4912000000000001</v>
      </c>
      <c r="BM91" s="67">
        <f>IFERROR(X91*I91,"0")</f>
        <v>2.4912000000000001</v>
      </c>
      <c r="BN91" s="67">
        <f>IFERROR(W91/J91,"0")</f>
        <v>7.9365079365079361E-3</v>
      </c>
      <c r="BO91" s="67">
        <f>IFERROR(X91/J91,"0")</f>
        <v>7.9365079365079361E-3</v>
      </c>
    </row>
    <row r="92" spans="1:67" ht="27" customHeight="1" x14ac:dyDescent="0.25">
      <c r="A92" s="54" t="s">
        <v>151</v>
      </c>
      <c r="B92" s="54" t="s">
        <v>152</v>
      </c>
      <c r="C92" s="31">
        <v>4301136012</v>
      </c>
      <c r="D92" s="209">
        <v>4607025784319</v>
      </c>
      <c r="E92" s="201"/>
      <c r="F92" s="194">
        <v>0.36</v>
      </c>
      <c r="G92" s="32">
        <v>10</v>
      </c>
      <c r="H92" s="194">
        <v>3.6</v>
      </c>
      <c r="I92" s="194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21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0"/>
      <c r="Q92" s="200"/>
      <c r="R92" s="200"/>
      <c r="S92" s="201"/>
      <c r="T92" s="34"/>
      <c r="U92" s="34"/>
      <c r="V92" s="35" t="s">
        <v>65</v>
      </c>
      <c r="W92" s="195">
        <v>25</v>
      </c>
      <c r="X92" s="196">
        <f>IFERROR(IF(W92="","",W92),"")</f>
        <v>25</v>
      </c>
      <c r="Y92" s="36">
        <f>IFERROR(IF(W92="","",W92*0.01788),"")</f>
        <v>0.44700000000000001</v>
      </c>
      <c r="Z92" s="56"/>
      <c r="AA92" s="57"/>
      <c r="AE92" s="67"/>
      <c r="BB92" s="101" t="s">
        <v>74</v>
      </c>
      <c r="BL92" s="67">
        <f>IFERROR(W92*I92,"0")</f>
        <v>106.1</v>
      </c>
      <c r="BM92" s="67">
        <f>IFERROR(X92*I92,"0")</f>
        <v>106.1</v>
      </c>
      <c r="BN92" s="67">
        <f>IFERROR(W92/J92,"0")</f>
        <v>0.35714285714285715</v>
      </c>
      <c r="BO92" s="67">
        <f>IFERROR(X92/J92,"0")</f>
        <v>0.35714285714285715</v>
      </c>
    </row>
    <row r="93" spans="1:67" ht="16.5" customHeight="1" x14ac:dyDescent="0.25">
      <c r="A93" s="54" t="s">
        <v>153</v>
      </c>
      <c r="B93" s="54" t="s">
        <v>154</v>
      </c>
      <c r="C93" s="31">
        <v>4301136014</v>
      </c>
      <c r="D93" s="209">
        <v>4607111035370</v>
      </c>
      <c r="E93" s="201"/>
      <c r="F93" s="194">
        <v>0.14000000000000001</v>
      </c>
      <c r="G93" s="32">
        <v>22</v>
      </c>
      <c r="H93" s="194">
        <v>3.08</v>
      </c>
      <c r="I93" s="194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1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0"/>
      <c r="Q93" s="200"/>
      <c r="R93" s="200"/>
      <c r="S93" s="201"/>
      <c r="T93" s="34"/>
      <c r="U93" s="34"/>
      <c r="V93" s="35" t="s">
        <v>65</v>
      </c>
      <c r="W93" s="195">
        <v>43</v>
      </c>
      <c r="X93" s="196">
        <f>IFERROR(IF(W93="","",W93),"")</f>
        <v>43</v>
      </c>
      <c r="Y93" s="36">
        <f>IFERROR(IF(W93="","",W93*0.0155),"")</f>
        <v>0.66649999999999998</v>
      </c>
      <c r="Z93" s="56"/>
      <c r="AA93" s="57"/>
      <c r="AE93" s="67"/>
      <c r="BB93" s="102" t="s">
        <v>74</v>
      </c>
      <c r="BL93" s="67">
        <f>IFERROR(W93*I93,"0")</f>
        <v>148.952</v>
      </c>
      <c r="BM93" s="67">
        <f>IFERROR(X93*I93,"0")</f>
        <v>148.952</v>
      </c>
      <c r="BN93" s="67">
        <f>IFERROR(W93/J93,"0")</f>
        <v>0.51190476190476186</v>
      </c>
      <c r="BO93" s="67">
        <f>IFERROR(X93/J93,"0")</f>
        <v>0.51190476190476186</v>
      </c>
    </row>
    <row r="94" spans="1:67" x14ac:dyDescent="0.2">
      <c r="A94" s="204"/>
      <c r="B94" s="203"/>
      <c r="C94" s="203"/>
      <c r="D94" s="203"/>
      <c r="E94" s="203"/>
      <c r="F94" s="203"/>
      <c r="G94" s="203"/>
      <c r="H94" s="203"/>
      <c r="I94" s="203"/>
      <c r="J94" s="203"/>
      <c r="K94" s="203"/>
      <c r="L94" s="203"/>
      <c r="M94" s="203"/>
      <c r="N94" s="205"/>
      <c r="O94" s="215" t="s">
        <v>66</v>
      </c>
      <c r="P94" s="216"/>
      <c r="Q94" s="216"/>
      <c r="R94" s="216"/>
      <c r="S94" s="216"/>
      <c r="T94" s="216"/>
      <c r="U94" s="217"/>
      <c r="V94" s="37" t="s">
        <v>65</v>
      </c>
      <c r="W94" s="197">
        <f>IFERROR(SUM(W91:W93),"0")</f>
        <v>69</v>
      </c>
      <c r="X94" s="197">
        <f>IFERROR(SUM(X91:X93),"0")</f>
        <v>69</v>
      </c>
      <c r="Y94" s="197">
        <f>IFERROR(IF(Y91="",0,Y91),"0")+IFERROR(IF(Y92="",0,Y92),"0")+IFERROR(IF(Y93="",0,Y93),"0")</f>
        <v>1.12286</v>
      </c>
      <c r="Z94" s="198"/>
      <c r="AA94" s="198"/>
    </row>
    <row r="95" spans="1:67" x14ac:dyDescent="0.2">
      <c r="A95" s="203"/>
      <c r="B95" s="203"/>
      <c r="C95" s="203"/>
      <c r="D95" s="203"/>
      <c r="E95" s="203"/>
      <c r="F95" s="203"/>
      <c r="G95" s="203"/>
      <c r="H95" s="203"/>
      <c r="I95" s="203"/>
      <c r="J95" s="203"/>
      <c r="K95" s="203"/>
      <c r="L95" s="203"/>
      <c r="M95" s="203"/>
      <c r="N95" s="205"/>
      <c r="O95" s="215" t="s">
        <v>66</v>
      </c>
      <c r="P95" s="216"/>
      <c r="Q95" s="216"/>
      <c r="R95" s="216"/>
      <c r="S95" s="216"/>
      <c r="T95" s="216"/>
      <c r="U95" s="217"/>
      <c r="V95" s="37" t="s">
        <v>67</v>
      </c>
      <c r="W95" s="197">
        <f>IFERROR(SUMPRODUCT(W91:W93*H91:H93),"0")</f>
        <v>224.6</v>
      </c>
      <c r="X95" s="197">
        <f>IFERROR(SUMPRODUCT(X91:X93*H91:H93),"0")</f>
        <v>224.6</v>
      </c>
      <c r="Y95" s="37"/>
      <c r="Z95" s="198"/>
      <c r="AA95" s="198"/>
    </row>
    <row r="96" spans="1:67" ht="16.5" customHeight="1" x14ac:dyDescent="0.25">
      <c r="A96" s="207" t="s">
        <v>155</v>
      </c>
      <c r="B96" s="203"/>
      <c r="C96" s="203"/>
      <c r="D96" s="203"/>
      <c r="E96" s="203"/>
      <c r="F96" s="203"/>
      <c r="G96" s="203"/>
      <c r="H96" s="203"/>
      <c r="I96" s="203"/>
      <c r="J96" s="203"/>
      <c r="K96" s="203"/>
      <c r="L96" s="203"/>
      <c r="M96" s="203"/>
      <c r="N96" s="203"/>
      <c r="O96" s="203"/>
      <c r="P96" s="203"/>
      <c r="Q96" s="203"/>
      <c r="R96" s="203"/>
      <c r="S96" s="203"/>
      <c r="T96" s="203"/>
      <c r="U96" s="203"/>
      <c r="V96" s="203"/>
      <c r="W96" s="203"/>
      <c r="X96" s="203"/>
      <c r="Y96" s="203"/>
      <c r="Z96" s="190"/>
      <c r="AA96" s="190"/>
    </row>
    <row r="97" spans="1:67" ht="14.25" customHeight="1" x14ac:dyDescent="0.25">
      <c r="A97" s="202" t="s">
        <v>60</v>
      </c>
      <c r="B97" s="203"/>
      <c r="C97" s="203"/>
      <c r="D97" s="203"/>
      <c r="E97" s="203"/>
      <c r="F97" s="203"/>
      <c r="G97" s="203"/>
      <c r="H97" s="203"/>
      <c r="I97" s="203"/>
      <c r="J97" s="203"/>
      <c r="K97" s="203"/>
      <c r="L97" s="203"/>
      <c r="M97" s="203"/>
      <c r="N97" s="203"/>
      <c r="O97" s="203"/>
      <c r="P97" s="203"/>
      <c r="Q97" s="203"/>
      <c r="R97" s="203"/>
      <c r="S97" s="203"/>
      <c r="T97" s="203"/>
      <c r="U97" s="203"/>
      <c r="V97" s="203"/>
      <c r="W97" s="203"/>
      <c r="X97" s="203"/>
      <c r="Y97" s="203"/>
      <c r="Z97" s="191"/>
      <c r="AA97" s="191"/>
    </row>
    <row r="98" spans="1:67" ht="27" customHeight="1" x14ac:dyDescent="0.25">
      <c r="A98" s="54" t="s">
        <v>156</v>
      </c>
      <c r="B98" s="54" t="s">
        <v>157</v>
      </c>
      <c r="C98" s="31">
        <v>4301070975</v>
      </c>
      <c r="D98" s="209">
        <v>4607111033970</v>
      </c>
      <c r="E98" s="201"/>
      <c r="F98" s="194">
        <v>0.43</v>
      </c>
      <c r="G98" s="32">
        <v>16</v>
      </c>
      <c r="H98" s="194">
        <v>6.88</v>
      </c>
      <c r="I98" s="194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35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0"/>
      <c r="Q98" s="200"/>
      <c r="R98" s="200"/>
      <c r="S98" s="201"/>
      <c r="T98" s="34"/>
      <c r="U98" s="34"/>
      <c r="V98" s="35" t="s">
        <v>65</v>
      </c>
      <c r="W98" s="195">
        <v>7</v>
      </c>
      <c r="X98" s="196">
        <f>IFERROR(IF(W98="","",W98),"")</f>
        <v>7</v>
      </c>
      <c r="Y98" s="36">
        <f>IFERROR(IF(W98="","",W98*0.0155),"")</f>
        <v>0.1085</v>
      </c>
      <c r="Z98" s="56"/>
      <c r="AA98" s="57"/>
      <c r="AE98" s="67"/>
      <c r="BB98" s="103" t="s">
        <v>1</v>
      </c>
      <c r="BL98" s="67">
        <f>IFERROR(W98*I98,"0")</f>
        <v>50.397199999999998</v>
      </c>
      <c r="BM98" s="67">
        <f>IFERROR(X98*I98,"0")</f>
        <v>50.397199999999998</v>
      </c>
      <c r="BN98" s="67">
        <f>IFERROR(W98/J98,"0")</f>
        <v>8.3333333333333329E-2</v>
      </c>
      <c r="BO98" s="67">
        <f>IFERROR(X98/J98,"0")</f>
        <v>8.3333333333333329E-2</v>
      </c>
    </row>
    <row r="99" spans="1:67" ht="27" customHeight="1" x14ac:dyDescent="0.25">
      <c r="A99" s="54" t="s">
        <v>158</v>
      </c>
      <c r="B99" s="54" t="s">
        <v>159</v>
      </c>
      <c r="C99" s="31">
        <v>4301070976</v>
      </c>
      <c r="D99" s="209">
        <v>4607111034144</v>
      </c>
      <c r="E99" s="201"/>
      <c r="F99" s="194">
        <v>0.9</v>
      </c>
      <c r="G99" s="32">
        <v>8</v>
      </c>
      <c r="H99" s="194">
        <v>7.2</v>
      </c>
      <c r="I99" s="194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26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0"/>
      <c r="Q99" s="200"/>
      <c r="R99" s="200"/>
      <c r="S99" s="201"/>
      <c r="T99" s="34"/>
      <c r="U99" s="34"/>
      <c r="V99" s="35" t="s">
        <v>65</v>
      </c>
      <c r="W99" s="195">
        <v>15</v>
      </c>
      <c r="X99" s="196">
        <f>IFERROR(IF(W99="","",W99),"")</f>
        <v>15</v>
      </c>
      <c r="Y99" s="36">
        <f>IFERROR(IF(W99="","",W99*0.0155),"")</f>
        <v>0.23249999999999998</v>
      </c>
      <c r="Z99" s="56"/>
      <c r="AA99" s="57"/>
      <c r="AE99" s="67"/>
      <c r="BB99" s="104" t="s">
        <v>1</v>
      </c>
      <c r="BL99" s="67">
        <f>IFERROR(W99*I99,"0")</f>
        <v>112.28999999999999</v>
      </c>
      <c r="BM99" s="67">
        <f>IFERROR(X99*I99,"0")</f>
        <v>112.28999999999999</v>
      </c>
      <c r="BN99" s="67">
        <f>IFERROR(W99/J99,"0")</f>
        <v>0.17857142857142858</v>
      </c>
      <c r="BO99" s="67">
        <f>IFERROR(X99/J99,"0")</f>
        <v>0.17857142857142858</v>
      </c>
    </row>
    <row r="100" spans="1:67" ht="27" customHeight="1" x14ac:dyDescent="0.25">
      <c r="A100" s="54" t="s">
        <v>160</v>
      </c>
      <c r="B100" s="54" t="s">
        <v>161</v>
      </c>
      <c r="C100" s="31">
        <v>4301070973</v>
      </c>
      <c r="D100" s="209">
        <v>4607111033987</v>
      </c>
      <c r="E100" s="201"/>
      <c r="F100" s="194">
        <v>0.43</v>
      </c>
      <c r="G100" s="32">
        <v>16</v>
      </c>
      <c r="H100" s="194">
        <v>6.88</v>
      </c>
      <c r="I100" s="194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28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0"/>
      <c r="Q100" s="200"/>
      <c r="R100" s="200"/>
      <c r="S100" s="201"/>
      <c r="T100" s="34"/>
      <c r="U100" s="34"/>
      <c r="V100" s="35" t="s">
        <v>65</v>
      </c>
      <c r="W100" s="195">
        <v>0</v>
      </c>
      <c r="X100" s="196">
        <f>IFERROR(IF(W100="","",W100),"")</f>
        <v>0</v>
      </c>
      <c r="Y100" s="36">
        <f>IFERROR(IF(W100="","",W100*0.0155),"")</f>
        <v>0</v>
      </c>
      <c r="Z100" s="56"/>
      <c r="AA100" s="57"/>
      <c r="AE100" s="67"/>
      <c r="BB100" s="105" t="s">
        <v>1</v>
      </c>
      <c r="BL100" s="67">
        <f>IFERROR(W100*I100,"0")</f>
        <v>0</v>
      </c>
      <c r="BM100" s="67">
        <f>IFERROR(X100*I100,"0")</f>
        <v>0</v>
      </c>
      <c r="BN100" s="67">
        <f>IFERROR(W100/J100,"0")</f>
        <v>0</v>
      </c>
      <c r="BO100" s="67">
        <f>IFERROR(X100/J100,"0")</f>
        <v>0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09">
        <v>4607111034151</v>
      </c>
      <c r="E101" s="201"/>
      <c r="F101" s="194">
        <v>0.9</v>
      </c>
      <c r="G101" s="32">
        <v>8</v>
      </c>
      <c r="H101" s="194">
        <v>7.2</v>
      </c>
      <c r="I101" s="194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37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0"/>
      <c r="Q101" s="200"/>
      <c r="R101" s="200"/>
      <c r="S101" s="201"/>
      <c r="T101" s="34"/>
      <c r="U101" s="34"/>
      <c r="V101" s="35" t="s">
        <v>65</v>
      </c>
      <c r="W101" s="195">
        <v>21</v>
      </c>
      <c r="X101" s="196">
        <f>IFERROR(IF(W101="","",W101),"")</f>
        <v>21</v>
      </c>
      <c r="Y101" s="36">
        <f>IFERROR(IF(W101="","",W101*0.0155),"")</f>
        <v>0.32550000000000001</v>
      </c>
      <c r="Z101" s="56"/>
      <c r="AA101" s="57"/>
      <c r="AE101" s="67"/>
      <c r="BB101" s="106" t="s">
        <v>1</v>
      </c>
      <c r="BL101" s="67">
        <f>IFERROR(W101*I101,"0")</f>
        <v>157.20599999999999</v>
      </c>
      <c r="BM101" s="67">
        <f>IFERROR(X101*I101,"0")</f>
        <v>157.20599999999999</v>
      </c>
      <c r="BN101" s="67">
        <f>IFERROR(W101/J101,"0")</f>
        <v>0.25</v>
      </c>
      <c r="BO101" s="67">
        <f>IFERROR(X101/J101,"0")</f>
        <v>0.25</v>
      </c>
    </row>
    <row r="102" spans="1:67" x14ac:dyDescent="0.2">
      <c r="A102" s="204"/>
      <c r="B102" s="203"/>
      <c r="C102" s="203"/>
      <c r="D102" s="203"/>
      <c r="E102" s="203"/>
      <c r="F102" s="203"/>
      <c r="G102" s="203"/>
      <c r="H102" s="203"/>
      <c r="I102" s="203"/>
      <c r="J102" s="203"/>
      <c r="K102" s="203"/>
      <c r="L102" s="203"/>
      <c r="M102" s="203"/>
      <c r="N102" s="205"/>
      <c r="O102" s="215" t="s">
        <v>66</v>
      </c>
      <c r="P102" s="216"/>
      <c r="Q102" s="216"/>
      <c r="R102" s="216"/>
      <c r="S102" s="216"/>
      <c r="T102" s="216"/>
      <c r="U102" s="217"/>
      <c r="V102" s="37" t="s">
        <v>65</v>
      </c>
      <c r="W102" s="197">
        <f>IFERROR(SUM(W98:W101),"0")</f>
        <v>43</v>
      </c>
      <c r="X102" s="197">
        <f>IFERROR(SUM(X98:X101),"0")</f>
        <v>43</v>
      </c>
      <c r="Y102" s="197">
        <f>IFERROR(IF(Y98="",0,Y98),"0")+IFERROR(IF(Y99="",0,Y99),"0")+IFERROR(IF(Y100="",0,Y100),"0")+IFERROR(IF(Y101="",0,Y101),"0")</f>
        <v>0.66649999999999998</v>
      </c>
      <c r="Z102" s="198"/>
      <c r="AA102" s="198"/>
    </row>
    <row r="103" spans="1:67" x14ac:dyDescent="0.2">
      <c r="A103" s="203"/>
      <c r="B103" s="203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5"/>
      <c r="O103" s="215" t="s">
        <v>66</v>
      </c>
      <c r="P103" s="216"/>
      <c r="Q103" s="216"/>
      <c r="R103" s="216"/>
      <c r="S103" s="216"/>
      <c r="T103" s="216"/>
      <c r="U103" s="217"/>
      <c r="V103" s="37" t="s">
        <v>67</v>
      </c>
      <c r="W103" s="197">
        <f>IFERROR(SUMPRODUCT(W98:W101*H98:H101),"0")</f>
        <v>307.36</v>
      </c>
      <c r="X103" s="197">
        <f>IFERROR(SUMPRODUCT(X98:X101*H98:H101),"0")</f>
        <v>307.36</v>
      </c>
      <c r="Y103" s="37"/>
      <c r="Z103" s="198"/>
      <c r="AA103" s="198"/>
    </row>
    <row r="104" spans="1:67" ht="16.5" customHeight="1" x14ac:dyDescent="0.25">
      <c r="A104" s="207" t="s">
        <v>164</v>
      </c>
      <c r="B104" s="203"/>
      <c r="C104" s="203"/>
      <c r="D104" s="203"/>
      <c r="E104" s="203"/>
      <c r="F104" s="203"/>
      <c r="G104" s="203"/>
      <c r="H104" s="203"/>
      <c r="I104" s="203"/>
      <c r="J104" s="203"/>
      <c r="K104" s="203"/>
      <c r="L104" s="203"/>
      <c r="M104" s="203"/>
      <c r="N104" s="203"/>
      <c r="O104" s="203"/>
      <c r="P104" s="203"/>
      <c r="Q104" s="203"/>
      <c r="R104" s="203"/>
      <c r="S104" s="203"/>
      <c r="T104" s="203"/>
      <c r="U104" s="203"/>
      <c r="V104" s="203"/>
      <c r="W104" s="203"/>
      <c r="X104" s="203"/>
      <c r="Y104" s="203"/>
      <c r="Z104" s="190"/>
      <c r="AA104" s="190"/>
    </row>
    <row r="105" spans="1:67" ht="14.25" customHeight="1" x14ac:dyDescent="0.25">
      <c r="A105" s="202" t="s">
        <v>126</v>
      </c>
      <c r="B105" s="203"/>
      <c r="C105" s="203"/>
      <c r="D105" s="203"/>
      <c r="E105" s="203"/>
      <c r="F105" s="203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203"/>
      <c r="R105" s="203"/>
      <c r="S105" s="203"/>
      <c r="T105" s="203"/>
      <c r="U105" s="203"/>
      <c r="V105" s="203"/>
      <c r="W105" s="203"/>
      <c r="X105" s="203"/>
      <c r="Y105" s="203"/>
      <c r="Z105" s="191"/>
      <c r="AA105" s="191"/>
    </row>
    <row r="106" spans="1:67" ht="27" customHeight="1" x14ac:dyDescent="0.25">
      <c r="A106" s="54" t="s">
        <v>165</v>
      </c>
      <c r="B106" s="54" t="s">
        <v>166</v>
      </c>
      <c r="C106" s="31">
        <v>4301135162</v>
      </c>
      <c r="D106" s="209">
        <v>4607111034014</v>
      </c>
      <c r="E106" s="201"/>
      <c r="F106" s="194">
        <v>0.25</v>
      </c>
      <c r="G106" s="32">
        <v>12</v>
      </c>
      <c r="H106" s="194">
        <v>3</v>
      </c>
      <c r="I106" s="194">
        <v>3.7035999999999998</v>
      </c>
      <c r="J106" s="32">
        <v>70</v>
      </c>
      <c r="K106" s="32" t="s">
        <v>73</v>
      </c>
      <c r="L106" s="33" t="s">
        <v>64</v>
      </c>
      <c r="M106" s="33"/>
      <c r="N106" s="32">
        <v>180</v>
      </c>
      <c r="O106" s="27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6" s="200"/>
      <c r="Q106" s="200"/>
      <c r="R106" s="200"/>
      <c r="S106" s="201"/>
      <c r="T106" s="34"/>
      <c r="U106" s="34"/>
      <c r="V106" s="35" t="s">
        <v>65</v>
      </c>
      <c r="W106" s="195">
        <v>117</v>
      </c>
      <c r="X106" s="196">
        <f>IFERROR(IF(W106="","",W106),"")</f>
        <v>117</v>
      </c>
      <c r="Y106" s="36">
        <f>IFERROR(IF(W106="","",W106*0.01788),"")</f>
        <v>2.0919599999999998</v>
      </c>
      <c r="Z106" s="56"/>
      <c r="AA106" s="57"/>
      <c r="AE106" s="67"/>
      <c r="BB106" s="107" t="s">
        <v>74</v>
      </c>
      <c r="BL106" s="67">
        <f>IFERROR(W106*I106,"0")</f>
        <v>433.32119999999998</v>
      </c>
      <c r="BM106" s="67">
        <f>IFERROR(X106*I106,"0")</f>
        <v>433.32119999999998</v>
      </c>
      <c r="BN106" s="67">
        <f>IFERROR(W106/J106,"0")</f>
        <v>1.6714285714285715</v>
      </c>
      <c r="BO106" s="67">
        <f>IFERROR(X106/J106,"0")</f>
        <v>1.6714285714285715</v>
      </c>
    </row>
    <row r="107" spans="1:67" ht="27" customHeight="1" x14ac:dyDescent="0.25">
      <c r="A107" s="54" t="s">
        <v>167</v>
      </c>
      <c r="B107" s="54" t="s">
        <v>168</v>
      </c>
      <c r="C107" s="31">
        <v>4301135299</v>
      </c>
      <c r="D107" s="209">
        <v>4607111033994</v>
      </c>
      <c r="E107" s="201"/>
      <c r="F107" s="194">
        <v>0.25</v>
      </c>
      <c r="G107" s="32">
        <v>12</v>
      </c>
      <c r="H107" s="194">
        <v>3</v>
      </c>
      <c r="I107" s="194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39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00"/>
      <c r="Q107" s="200"/>
      <c r="R107" s="200"/>
      <c r="S107" s="201"/>
      <c r="T107" s="34"/>
      <c r="U107" s="34"/>
      <c r="V107" s="35" t="s">
        <v>65</v>
      </c>
      <c r="W107" s="195">
        <v>120</v>
      </c>
      <c r="X107" s="196">
        <f>IFERROR(IF(W107="","",W107),"")</f>
        <v>120</v>
      </c>
      <c r="Y107" s="36">
        <f>IFERROR(IF(W107="","",W107*0.01788),"")</f>
        <v>2.1456</v>
      </c>
      <c r="Z107" s="56"/>
      <c r="AA107" s="57"/>
      <c r="AE107" s="67"/>
      <c r="BB107" s="108" t="s">
        <v>74</v>
      </c>
      <c r="BL107" s="67">
        <f>IFERROR(W107*I107,"0")</f>
        <v>444.43199999999996</v>
      </c>
      <c r="BM107" s="67">
        <f>IFERROR(X107*I107,"0")</f>
        <v>444.43199999999996</v>
      </c>
      <c r="BN107" s="67">
        <f>IFERROR(W107/J107,"0")</f>
        <v>1.7142857142857142</v>
      </c>
      <c r="BO107" s="67">
        <f>IFERROR(X107/J107,"0")</f>
        <v>1.7142857142857142</v>
      </c>
    </row>
    <row r="108" spans="1:67" x14ac:dyDescent="0.2">
      <c r="A108" s="204"/>
      <c r="B108" s="203"/>
      <c r="C108" s="203"/>
      <c r="D108" s="203"/>
      <c r="E108" s="203"/>
      <c r="F108" s="203"/>
      <c r="G108" s="203"/>
      <c r="H108" s="203"/>
      <c r="I108" s="203"/>
      <c r="J108" s="203"/>
      <c r="K108" s="203"/>
      <c r="L108" s="203"/>
      <c r="M108" s="203"/>
      <c r="N108" s="205"/>
      <c r="O108" s="215" t="s">
        <v>66</v>
      </c>
      <c r="P108" s="216"/>
      <c r="Q108" s="216"/>
      <c r="R108" s="216"/>
      <c r="S108" s="216"/>
      <c r="T108" s="216"/>
      <c r="U108" s="217"/>
      <c r="V108" s="37" t="s">
        <v>65</v>
      </c>
      <c r="W108" s="197">
        <f>IFERROR(SUM(W106:W107),"0")</f>
        <v>237</v>
      </c>
      <c r="X108" s="197">
        <f>IFERROR(SUM(X106:X107),"0")</f>
        <v>237</v>
      </c>
      <c r="Y108" s="197">
        <f>IFERROR(IF(Y106="",0,Y106),"0")+IFERROR(IF(Y107="",0,Y107),"0")</f>
        <v>4.2375600000000002</v>
      </c>
      <c r="Z108" s="198"/>
      <c r="AA108" s="198"/>
    </row>
    <row r="109" spans="1:67" x14ac:dyDescent="0.2">
      <c r="A109" s="203"/>
      <c r="B109" s="203"/>
      <c r="C109" s="203"/>
      <c r="D109" s="203"/>
      <c r="E109" s="203"/>
      <c r="F109" s="203"/>
      <c r="G109" s="203"/>
      <c r="H109" s="203"/>
      <c r="I109" s="203"/>
      <c r="J109" s="203"/>
      <c r="K109" s="203"/>
      <c r="L109" s="203"/>
      <c r="M109" s="203"/>
      <c r="N109" s="205"/>
      <c r="O109" s="215" t="s">
        <v>66</v>
      </c>
      <c r="P109" s="216"/>
      <c r="Q109" s="216"/>
      <c r="R109" s="216"/>
      <c r="S109" s="216"/>
      <c r="T109" s="216"/>
      <c r="U109" s="217"/>
      <c r="V109" s="37" t="s">
        <v>67</v>
      </c>
      <c r="W109" s="197">
        <f>IFERROR(SUMPRODUCT(W106:W107*H106:H107),"0")</f>
        <v>711</v>
      </c>
      <c r="X109" s="197">
        <f>IFERROR(SUMPRODUCT(X106:X107*H106:H107),"0")</f>
        <v>711</v>
      </c>
      <c r="Y109" s="37"/>
      <c r="Z109" s="198"/>
      <c r="AA109" s="198"/>
    </row>
    <row r="110" spans="1:67" ht="16.5" customHeight="1" x14ac:dyDescent="0.25">
      <c r="A110" s="207" t="s">
        <v>169</v>
      </c>
      <c r="B110" s="203"/>
      <c r="C110" s="203"/>
      <c r="D110" s="203"/>
      <c r="E110" s="203"/>
      <c r="F110" s="203"/>
      <c r="G110" s="203"/>
      <c r="H110" s="203"/>
      <c r="I110" s="203"/>
      <c r="J110" s="203"/>
      <c r="K110" s="203"/>
      <c r="L110" s="203"/>
      <c r="M110" s="203"/>
      <c r="N110" s="203"/>
      <c r="O110" s="203"/>
      <c r="P110" s="203"/>
      <c r="Q110" s="203"/>
      <c r="R110" s="203"/>
      <c r="S110" s="203"/>
      <c r="T110" s="203"/>
      <c r="U110" s="203"/>
      <c r="V110" s="203"/>
      <c r="W110" s="203"/>
      <c r="X110" s="203"/>
      <c r="Y110" s="203"/>
      <c r="Z110" s="190"/>
      <c r="AA110" s="190"/>
    </row>
    <row r="111" spans="1:67" ht="14.25" customHeight="1" x14ac:dyDescent="0.25">
      <c r="A111" s="202" t="s">
        <v>126</v>
      </c>
      <c r="B111" s="203"/>
      <c r="C111" s="203"/>
      <c r="D111" s="203"/>
      <c r="E111" s="203"/>
      <c r="F111" s="203"/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  <c r="S111" s="203"/>
      <c r="T111" s="203"/>
      <c r="U111" s="203"/>
      <c r="V111" s="203"/>
      <c r="W111" s="203"/>
      <c r="X111" s="203"/>
      <c r="Y111" s="203"/>
      <c r="Z111" s="191"/>
      <c r="AA111" s="191"/>
    </row>
    <row r="112" spans="1:67" ht="16.5" customHeight="1" x14ac:dyDescent="0.25">
      <c r="A112" s="54" t="s">
        <v>170</v>
      </c>
      <c r="B112" s="54" t="s">
        <v>171</v>
      </c>
      <c r="C112" s="31">
        <v>4301135112</v>
      </c>
      <c r="D112" s="209">
        <v>4607111034199</v>
      </c>
      <c r="E112" s="201"/>
      <c r="F112" s="194">
        <v>0.25</v>
      </c>
      <c r="G112" s="32">
        <v>12</v>
      </c>
      <c r="H112" s="194">
        <v>3</v>
      </c>
      <c r="I112" s="194">
        <v>3.7035999999999998</v>
      </c>
      <c r="J112" s="32">
        <v>70</v>
      </c>
      <c r="K112" s="32" t="s">
        <v>73</v>
      </c>
      <c r="L112" s="33" t="s">
        <v>64</v>
      </c>
      <c r="M112" s="33"/>
      <c r="N112" s="32">
        <v>180</v>
      </c>
      <c r="O112" s="38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2" s="200"/>
      <c r="Q112" s="200"/>
      <c r="R112" s="200"/>
      <c r="S112" s="201"/>
      <c r="T112" s="34"/>
      <c r="U112" s="34"/>
      <c r="V112" s="35" t="s">
        <v>65</v>
      </c>
      <c r="W112" s="195">
        <v>57</v>
      </c>
      <c r="X112" s="196">
        <f>IFERROR(IF(W112="","",W112),"")</f>
        <v>57</v>
      </c>
      <c r="Y112" s="36">
        <f>IFERROR(IF(W112="","",W112*0.01788),"")</f>
        <v>1.0191600000000001</v>
      </c>
      <c r="Z112" s="56"/>
      <c r="AA112" s="57"/>
      <c r="AE112" s="67"/>
      <c r="BB112" s="109" t="s">
        <v>74</v>
      </c>
      <c r="BL112" s="67">
        <f>IFERROR(W112*I112,"0")</f>
        <v>211.1052</v>
      </c>
      <c r="BM112" s="67">
        <f>IFERROR(X112*I112,"0")</f>
        <v>211.1052</v>
      </c>
      <c r="BN112" s="67">
        <f>IFERROR(W112/J112,"0")</f>
        <v>0.81428571428571428</v>
      </c>
      <c r="BO112" s="67">
        <f>IFERROR(X112/J112,"0")</f>
        <v>0.81428571428571428</v>
      </c>
    </row>
    <row r="113" spans="1:67" x14ac:dyDescent="0.2">
      <c r="A113" s="204"/>
      <c r="B113" s="203"/>
      <c r="C113" s="203"/>
      <c r="D113" s="203"/>
      <c r="E113" s="203"/>
      <c r="F113" s="203"/>
      <c r="G113" s="203"/>
      <c r="H113" s="203"/>
      <c r="I113" s="203"/>
      <c r="J113" s="203"/>
      <c r="K113" s="203"/>
      <c r="L113" s="203"/>
      <c r="M113" s="203"/>
      <c r="N113" s="205"/>
      <c r="O113" s="215" t="s">
        <v>66</v>
      </c>
      <c r="P113" s="216"/>
      <c r="Q113" s="216"/>
      <c r="R113" s="216"/>
      <c r="S113" s="216"/>
      <c r="T113" s="216"/>
      <c r="U113" s="217"/>
      <c r="V113" s="37" t="s">
        <v>65</v>
      </c>
      <c r="W113" s="197">
        <f>IFERROR(SUM(W112:W112),"0")</f>
        <v>57</v>
      </c>
      <c r="X113" s="197">
        <f>IFERROR(SUM(X112:X112),"0")</f>
        <v>57</v>
      </c>
      <c r="Y113" s="197">
        <f>IFERROR(IF(Y112="",0,Y112),"0")</f>
        <v>1.0191600000000001</v>
      </c>
      <c r="Z113" s="198"/>
      <c r="AA113" s="198"/>
    </row>
    <row r="114" spans="1:67" x14ac:dyDescent="0.2">
      <c r="A114" s="203"/>
      <c r="B114" s="203"/>
      <c r="C114" s="203"/>
      <c r="D114" s="203"/>
      <c r="E114" s="203"/>
      <c r="F114" s="203"/>
      <c r="G114" s="203"/>
      <c r="H114" s="203"/>
      <c r="I114" s="203"/>
      <c r="J114" s="203"/>
      <c r="K114" s="203"/>
      <c r="L114" s="203"/>
      <c r="M114" s="203"/>
      <c r="N114" s="205"/>
      <c r="O114" s="215" t="s">
        <v>66</v>
      </c>
      <c r="P114" s="216"/>
      <c r="Q114" s="216"/>
      <c r="R114" s="216"/>
      <c r="S114" s="216"/>
      <c r="T114" s="216"/>
      <c r="U114" s="217"/>
      <c r="V114" s="37" t="s">
        <v>67</v>
      </c>
      <c r="W114" s="197">
        <f>IFERROR(SUMPRODUCT(W112:W112*H112:H112),"0")</f>
        <v>171</v>
      </c>
      <c r="X114" s="197">
        <f>IFERROR(SUMPRODUCT(X112:X112*H112:H112),"0")</f>
        <v>171</v>
      </c>
      <c r="Y114" s="37"/>
      <c r="Z114" s="198"/>
      <c r="AA114" s="198"/>
    </row>
    <row r="115" spans="1:67" ht="16.5" customHeight="1" x14ac:dyDescent="0.25">
      <c r="A115" s="207" t="s">
        <v>172</v>
      </c>
      <c r="B115" s="203"/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  <c r="M115" s="203"/>
      <c r="N115" s="203"/>
      <c r="O115" s="203"/>
      <c r="P115" s="203"/>
      <c r="Q115" s="203"/>
      <c r="R115" s="203"/>
      <c r="S115" s="203"/>
      <c r="T115" s="203"/>
      <c r="U115" s="203"/>
      <c r="V115" s="203"/>
      <c r="W115" s="203"/>
      <c r="X115" s="203"/>
      <c r="Y115" s="203"/>
      <c r="Z115" s="190"/>
      <c r="AA115" s="190"/>
    </row>
    <row r="116" spans="1:67" ht="14.25" customHeight="1" x14ac:dyDescent="0.25">
      <c r="A116" s="202" t="s">
        <v>126</v>
      </c>
      <c r="B116" s="203"/>
      <c r="C116" s="203"/>
      <c r="D116" s="203"/>
      <c r="E116" s="203"/>
      <c r="F116" s="203"/>
      <c r="G116" s="203"/>
      <c r="H116" s="203"/>
      <c r="I116" s="203"/>
      <c r="J116" s="203"/>
      <c r="K116" s="203"/>
      <c r="L116" s="203"/>
      <c r="M116" s="203"/>
      <c r="N116" s="203"/>
      <c r="O116" s="203"/>
      <c r="P116" s="203"/>
      <c r="Q116" s="203"/>
      <c r="R116" s="203"/>
      <c r="S116" s="203"/>
      <c r="T116" s="203"/>
      <c r="U116" s="203"/>
      <c r="V116" s="203"/>
      <c r="W116" s="203"/>
      <c r="X116" s="203"/>
      <c r="Y116" s="203"/>
      <c r="Z116" s="191"/>
      <c r="AA116" s="191"/>
    </row>
    <row r="117" spans="1:67" ht="27" customHeight="1" x14ac:dyDescent="0.25">
      <c r="A117" s="54" t="s">
        <v>173</v>
      </c>
      <c r="B117" s="54" t="s">
        <v>174</v>
      </c>
      <c r="C117" s="31">
        <v>4301130006</v>
      </c>
      <c r="D117" s="209">
        <v>4607111034670</v>
      </c>
      <c r="E117" s="201"/>
      <c r="F117" s="194">
        <v>3</v>
      </c>
      <c r="G117" s="32">
        <v>1</v>
      </c>
      <c r="H117" s="194">
        <v>3</v>
      </c>
      <c r="I117" s="194">
        <v>3.1949999999999998</v>
      </c>
      <c r="J117" s="32">
        <v>126</v>
      </c>
      <c r="K117" s="32" t="s">
        <v>73</v>
      </c>
      <c r="L117" s="33" t="s">
        <v>64</v>
      </c>
      <c r="M117" s="33"/>
      <c r="N117" s="32">
        <v>180</v>
      </c>
      <c r="O117" s="38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7" s="200"/>
      <c r="Q117" s="200"/>
      <c r="R117" s="200"/>
      <c r="S117" s="201"/>
      <c r="T117" s="34"/>
      <c r="U117" s="34"/>
      <c r="V117" s="35" t="s">
        <v>65</v>
      </c>
      <c r="W117" s="195">
        <v>0</v>
      </c>
      <c r="X117" s="196">
        <f>IFERROR(IF(W117="","",W117),"")</f>
        <v>0</v>
      </c>
      <c r="Y117" s="36">
        <f>IFERROR(IF(W117="","",W117*0.00936),"")</f>
        <v>0</v>
      </c>
      <c r="Z117" s="56" t="s">
        <v>175</v>
      </c>
      <c r="AA117" s="57"/>
      <c r="AE117" s="67"/>
      <c r="BB117" s="110" t="s">
        <v>74</v>
      </c>
      <c r="BL117" s="67">
        <f>IFERROR(W117*I117,"0")</f>
        <v>0</v>
      </c>
      <c r="BM117" s="67">
        <f>IFERROR(X117*I117,"0")</f>
        <v>0</v>
      </c>
      <c r="BN117" s="67">
        <f>IFERROR(W117/J117,"0")</f>
        <v>0</v>
      </c>
      <c r="BO117" s="67">
        <f>IFERROR(X117/J117,"0")</f>
        <v>0</v>
      </c>
    </row>
    <row r="118" spans="1:67" ht="27" customHeight="1" x14ac:dyDescent="0.25">
      <c r="A118" s="54" t="s">
        <v>176</v>
      </c>
      <c r="B118" s="54" t="s">
        <v>177</v>
      </c>
      <c r="C118" s="31">
        <v>4301130003</v>
      </c>
      <c r="D118" s="209">
        <v>4607111034687</v>
      </c>
      <c r="E118" s="201"/>
      <c r="F118" s="194">
        <v>3</v>
      </c>
      <c r="G118" s="32">
        <v>1</v>
      </c>
      <c r="H118" s="194">
        <v>3</v>
      </c>
      <c r="I118" s="194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302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8" s="200"/>
      <c r="Q118" s="200"/>
      <c r="R118" s="200"/>
      <c r="S118" s="201"/>
      <c r="T118" s="34"/>
      <c r="U118" s="34"/>
      <c r="V118" s="35" t="s">
        <v>65</v>
      </c>
      <c r="W118" s="195">
        <v>0</v>
      </c>
      <c r="X118" s="196">
        <f>IFERROR(IF(W118="","",W118),"")</f>
        <v>0</v>
      </c>
      <c r="Y118" s="36">
        <f>IFERROR(IF(W118="","",W118*0.00936),"")</f>
        <v>0</v>
      </c>
      <c r="Z118" s="56" t="s">
        <v>175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customHeight="1" x14ac:dyDescent="0.25">
      <c r="A119" s="54" t="s">
        <v>178</v>
      </c>
      <c r="B119" s="54" t="s">
        <v>179</v>
      </c>
      <c r="C119" s="31">
        <v>4301135181</v>
      </c>
      <c r="D119" s="209">
        <v>4607111034380</v>
      </c>
      <c r="E119" s="201"/>
      <c r="F119" s="194">
        <v>0.25</v>
      </c>
      <c r="G119" s="32">
        <v>12</v>
      </c>
      <c r="H119" s="194">
        <v>3</v>
      </c>
      <c r="I119" s="194">
        <v>3.28</v>
      </c>
      <c r="J119" s="32">
        <v>70</v>
      </c>
      <c r="K119" s="32" t="s">
        <v>73</v>
      </c>
      <c r="L119" s="33" t="s">
        <v>64</v>
      </c>
      <c r="M119" s="33"/>
      <c r="N119" s="32">
        <v>180</v>
      </c>
      <c r="O119" s="315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200"/>
      <c r="Q119" s="200"/>
      <c r="R119" s="200"/>
      <c r="S119" s="201"/>
      <c r="T119" s="34"/>
      <c r="U119" s="34"/>
      <c r="V119" s="35" t="s">
        <v>65</v>
      </c>
      <c r="W119" s="195">
        <v>0</v>
      </c>
      <c r="X119" s="196">
        <f>IFERROR(IF(W119="","",W119),"")</f>
        <v>0</v>
      </c>
      <c r="Y119" s="36">
        <f>IFERROR(IF(W119="","",W119*0.01788),"")</f>
        <v>0</v>
      </c>
      <c r="Z119" s="56"/>
      <c r="AA119" s="57"/>
      <c r="AE119" s="67"/>
      <c r="BB119" s="112" t="s">
        <v>74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customHeight="1" x14ac:dyDescent="0.25">
      <c r="A120" s="54" t="s">
        <v>180</v>
      </c>
      <c r="B120" s="54" t="s">
        <v>181</v>
      </c>
      <c r="C120" s="31">
        <v>4301135180</v>
      </c>
      <c r="D120" s="209">
        <v>4607111034397</v>
      </c>
      <c r="E120" s="201"/>
      <c r="F120" s="194">
        <v>0.25</v>
      </c>
      <c r="G120" s="32">
        <v>12</v>
      </c>
      <c r="H120" s="194">
        <v>3</v>
      </c>
      <c r="I120" s="194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271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0" s="200"/>
      <c r="Q120" s="200"/>
      <c r="R120" s="200"/>
      <c r="S120" s="201"/>
      <c r="T120" s="34"/>
      <c r="U120" s="34"/>
      <c r="V120" s="35" t="s">
        <v>65</v>
      </c>
      <c r="W120" s="195">
        <v>25</v>
      </c>
      <c r="X120" s="196">
        <f>IFERROR(IF(W120="","",W120),"")</f>
        <v>25</v>
      </c>
      <c r="Y120" s="36">
        <f>IFERROR(IF(W120="","",W120*0.01788),"")</f>
        <v>0.44700000000000001</v>
      </c>
      <c r="Z120" s="56"/>
      <c r="AA120" s="57"/>
      <c r="AE120" s="67"/>
      <c r="BB120" s="113" t="s">
        <v>74</v>
      </c>
      <c r="BL120" s="67">
        <f>IFERROR(W120*I120,"0")</f>
        <v>82</v>
      </c>
      <c r="BM120" s="67">
        <f>IFERROR(X120*I120,"0")</f>
        <v>82</v>
      </c>
      <c r="BN120" s="67">
        <f>IFERROR(W120/J120,"0")</f>
        <v>0.35714285714285715</v>
      </c>
      <c r="BO120" s="67">
        <f>IFERROR(X120/J120,"0")</f>
        <v>0.35714285714285715</v>
      </c>
    </row>
    <row r="121" spans="1:67" x14ac:dyDescent="0.2">
      <c r="A121" s="204"/>
      <c r="B121" s="203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205"/>
      <c r="O121" s="215" t="s">
        <v>66</v>
      </c>
      <c r="P121" s="216"/>
      <c r="Q121" s="216"/>
      <c r="R121" s="216"/>
      <c r="S121" s="216"/>
      <c r="T121" s="216"/>
      <c r="U121" s="217"/>
      <c r="V121" s="37" t="s">
        <v>65</v>
      </c>
      <c r="W121" s="197">
        <f>IFERROR(SUM(W117:W120),"0")</f>
        <v>25</v>
      </c>
      <c r="X121" s="197">
        <f>IFERROR(SUM(X117:X120),"0")</f>
        <v>25</v>
      </c>
      <c r="Y121" s="197">
        <f>IFERROR(IF(Y117="",0,Y117),"0")+IFERROR(IF(Y118="",0,Y118),"0")+IFERROR(IF(Y119="",0,Y119),"0")+IFERROR(IF(Y120="",0,Y120),"0")</f>
        <v>0.44700000000000001</v>
      </c>
      <c r="Z121" s="198"/>
      <c r="AA121" s="198"/>
    </row>
    <row r="122" spans="1:67" x14ac:dyDescent="0.2">
      <c r="A122" s="203"/>
      <c r="B122" s="203"/>
      <c r="C122" s="203"/>
      <c r="D122" s="203"/>
      <c r="E122" s="203"/>
      <c r="F122" s="203"/>
      <c r="G122" s="203"/>
      <c r="H122" s="203"/>
      <c r="I122" s="203"/>
      <c r="J122" s="203"/>
      <c r="K122" s="203"/>
      <c r="L122" s="203"/>
      <c r="M122" s="203"/>
      <c r="N122" s="205"/>
      <c r="O122" s="215" t="s">
        <v>66</v>
      </c>
      <c r="P122" s="216"/>
      <c r="Q122" s="216"/>
      <c r="R122" s="216"/>
      <c r="S122" s="216"/>
      <c r="T122" s="216"/>
      <c r="U122" s="217"/>
      <c r="V122" s="37" t="s">
        <v>67</v>
      </c>
      <c r="W122" s="197">
        <f>IFERROR(SUMPRODUCT(W117:W120*H117:H120),"0")</f>
        <v>75</v>
      </c>
      <c r="X122" s="197">
        <f>IFERROR(SUMPRODUCT(X117:X120*H117:H120),"0")</f>
        <v>75</v>
      </c>
      <c r="Y122" s="37"/>
      <c r="Z122" s="198"/>
      <c r="AA122" s="198"/>
    </row>
    <row r="123" spans="1:67" ht="16.5" customHeight="1" x14ac:dyDescent="0.25">
      <c r="A123" s="207" t="s">
        <v>182</v>
      </c>
      <c r="B123" s="203"/>
      <c r="C123" s="203"/>
      <c r="D123" s="203"/>
      <c r="E123" s="203"/>
      <c r="F123" s="203"/>
      <c r="G123" s="203"/>
      <c r="H123" s="203"/>
      <c r="I123" s="203"/>
      <c r="J123" s="203"/>
      <c r="K123" s="203"/>
      <c r="L123" s="203"/>
      <c r="M123" s="203"/>
      <c r="N123" s="203"/>
      <c r="O123" s="203"/>
      <c r="P123" s="203"/>
      <c r="Q123" s="203"/>
      <c r="R123" s="203"/>
      <c r="S123" s="203"/>
      <c r="T123" s="203"/>
      <c r="U123" s="203"/>
      <c r="V123" s="203"/>
      <c r="W123" s="203"/>
      <c r="X123" s="203"/>
      <c r="Y123" s="203"/>
      <c r="Z123" s="190"/>
      <c r="AA123" s="190"/>
    </row>
    <row r="124" spans="1:67" ht="14.25" customHeight="1" x14ac:dyDescent="0.25">
      <c r="A124" s="202" t="s">
        <v>126</v>
      </c>
      <c r="B124" s="203"/>
      <c r="C124" s="203"/>
      <c r="D124" s="203"/>
      <c r="E124" s="203"/>
      <c r="F124" s="203"/>
      <c r="G124" s="203"/>
      <c r="H124" s="203"/>
      <c r="I124" s="203"/>
      <c r="J124" s="203"/>
      <c r="K124" s="203"/>
      <c r="L124" s="203"/>
      <c r="M124" s="203"/>
      <c r="N124" s="203"/>
      <c r="O124" s="203"/>
      <c r="P124" s="203"/>
      <c r="Q124" s="203"/>
      <c r="R124" s="203"/>
      <c r="S124" s="203"/>
      <c r="T124" s="203"/>
      <c r="U124" s="203"/>
      <c r="V124" s="203"/>
      <c r="W124" s="203"/>
      <c r="X124" s="203"/>
      <c r="Y124" s="203"/>
      <c r="Z124" s="191"/>
      <c r="AA124" s="191"/>
    </row>
    <row r="125" spans="1:67" ht="27" customHeight="1" x14ac:dyDescent="0.25">
      <c r="A125" s="54" t="s">
        <v>183</v>
      </c>
      <c r="B125" s="54" t="s">
        <v>184</v>
      </c>
      <c r="C125" s="31">
        <v>4301135134</v>
      </c>
      <c r="D125" s="209">
        <v>4607111035806</v>
      </c>
      <c r="E125" s="201"/>
      <c r="F125" s="194">
        <v>0.25</v>
      </c>
      <c r="G125" s="32">
        <v>12</v>
      </c>
      <c r="H125" s="194">
        <v>3</v>
      </c>
      <c r="I125" s="194">
        <v>3.7035999999999998</v>
      </c>
      <c r="J125" s="32">
        <v>70</v>
      </c>
      <c r="K125" s="32" t="s">
        <v>73</v>
      </c>
      <c r="L125" s="33" t="s">
        <v>64</v>
      </c>
      <c r="M125" s="33"/>
      <c r="N125" s="32">
        <v>180</v>
      </c>
      <c r="O125" s="38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200"/>
      <c r="Q125" s="200"/>
      <c r="R125" s="200"/>
      <c r="S125" s="201"/>
      <c r="T125" s="34"/>
      <c r="U125" s="34"/>
      <c r="V125" s="35" t="s">
        <v>65</v>
      </c>
      <c r="W125" s="195">
        <v>43</v>
      </c>
      <c r="X125" s="196">
        <f>IFERROR(IF(W125="","",W125),"")</f>
        <v>43</v>
      </c>
      <c r="Y125" s="36">
        <f>IFERROR(IF(W125="","",W125*0.01788),"")</f>
        <v>0.76883999999999997</v>
      </c>
      <c r="Z125" s="56"/>
      <c r="AA125" s="57"/>
      <c r="AE125" s="67"/>
      <c r="BB125" s="114" t="s">
        <v>74</v>
      </c>
      <c r="BL125" s="67">
        <f>IFERROR(W125*I125,"0")</f>
        <v>159.25479999999999</v>
      </c>
      <c r="BM125" s="67">
        <f>IFERROR(X125*I125,"0")</f>
        <v>159.25479999999999</v>
      </c>
      <c r="BN125" s="67">
        <f>IFERROR(W125/J125,"0")</f>
        <v>0.61428571428571432</v>
      </c>
      <c r="BO125" s="67">
        <f>IFERROR(X125/J125,"0")</f>
        <v>0.61428571428571432</v>
      </c>
    </row>
    <row r="126" spans="1:67" x14ac:dyDescent="0.2">
      <c r="A126" s="204"/>
      <c r="B126" s="203"/>
      <c r="C126" s="203"/>
      <c r="D126" s="203"/>
      <c r="E126" s="203"/>
      <c r="F126" s="203"/>
      <c r="G126" s="203"/>
      <c r="H126" s="203"/>
      <c r="I126" s="203"/>
      <c r="J126" s="203"/>
      <c r="K126" s="203"/>
      <c r="L126" s="203"/>
      <c r="M126" s="203"/>
      <c r="N126" s="205"/>
      <c r="O126" s="215" t="s">
        <v>66</v>
      </c>
      <c r="P126" s="216"/>
      <c r="Q126" s="216"/>
      <c r="R126" s="216"/>
      <c r="S126" s="216"/>
      <c r="T126" s="216"/>
      <c r="U126" s="217"/>
      <c r="V126" s="37" t="s">
        <v>65</v>
      </c>
      <c r="W126" s="197">
        <f>IFERROR(SUM(W125:W125),"0")</f>
        <v>43</v>
      </c>
      <c r="X126" s="197">
        <f>IFERROR(SUM(X125:X125),"0")</f>
        <v>43</v>
      </c>
      <c r="Y126" s="197">
        <f>IFERROR(IF(Y125="",0,Y125),"0")</f>
        <v>0.76883999999999997</v>
      </c>
      <c r="Z126" s="198"/>
      <c r="AA126" s="198"/>
    </row>
    <row r="127" spans="1:67" x14ac:dyDescent="0.2">
      <c r="A127" s="203"/>
      <c r="B127" s="203"/>
      <c r="C127" s="203"/>
      <c r="D127" s="203"/>
      <c r="E127" s="203"/>
      <c r="F127" s="203"/>
      <c r="G127" s="203"/>
      <c r="H127" s="203"/>
      <c r="I127" s="203"/>
      <c r="J127" s="203"/>
      <c r="K127" s="203"/>
      <c r="L127" s="203"/>
      <c r="M127" s="203"/>
      <c r="N127" s="205"/>
      <c r="O127" s="215" t="s">
        <v>66</v>
      </c>
      <c r="P127" s="216"/>
      <c r="Q127" s="216"/>
      <c r="R127" s="216"/>
      <c r="S127" s="216"/>
      <c r="T127" s="216"/>
      <c r="U127" s="217"/>
      <c r="V127" s="37" t="s">
        <v>67</v>
      </c>
      <c r="W127" s="197">
        <f>IFERROR(SUMPRODUCT(W125:W125*H125:H125),"0")</f>
        <v>129</v>
      </c>
      <c r="X127" s="197">
        <f>IFERROR(SUMPRODUCT(X125:X125*H125:H125),"0")</f>
        <v>129</v>
      </c>
      <c r="Y127" s="37"/>
      <c r="Z127" s="198"/>
      <c r="AA127" s="198"/>
    </row>
    <row r="128" spans="1:67" ht="16.5" customHeight="1" x14ac:dyDescent="0.25">
      <c r="A128" s="207" t="s">
        <v>185</v>
      </c>
      <c r="B128" s="203"/>
      <c r="C128" s="203"/>
      <c r="D128" s="203"/>
      <c r="E128" s="203"/>
      <c r="F128" s="203"/>
      <c r="G128" s="203"/>
      <c r="H128" s="203"/>
      <c r="I128" s="203"/>
      <c r="J128" s="203"/>
      <c r="K128" s="203"/>
      <c r="L128" s="203"/>
      <c r="M128" s="203"/>
      <c r="N128" s="203"/>
      <c r="O128" s="203"/>
      <c r="P128" s="203"/>
      <c r="Q128" s="203"/>
      <c r="R128" s="203"/>
      <c r="S128" s="203"/>
      <c r="T128" s="203"/>
      <c r="U128" s="203"/>
      <c r="V128" s="203"/>
      <c r="W128" s="203"/>
      <c r="X128" s="203"/>
      <c r="Y128" s="203"/>
      <c r="Z128" s="190"/>
      <c r="AA128" s="190"/>
    </row>
    <row r="129" spans="1:67" ht="14.25" customHeight="1" x14ac:dyDescent="0.25">
      <c r="A129" s="202" t="s">
        <v>186</v>
      </c>
      <c r="B129" s="203"/>
      <c r="C129" s="203"/>
      <c r="D129" s="203"/>
      <c r="E129" s="203"/>
      <c r="F129" s="203"/>
      <c r="G129" s="203"/>
      <c r="H129" s="203"/>
      <c r="I129" s="203"/>
      <c r="J129" s="203"/>
      <c r="K129" s="203"/>
      <c r="L129" s="203"/>
      <c r="M129" s="203"/>
      <c r="N129" s="203"/>
      <c r="O129" s="203"/>
      <c r="P129" s="203"/>
      <c r="Q129" s="203"/>
      <c r="R129" s="203"/>
      <c r="S129" s="203"/>
      <c r="T129" s="203"/>
      <c r="U129" s="203"/>
      <c r="V129" s="203"/>
      <c r="W129" s="203"/>
      <c r="X129" s="203"/>
      <c r="Y129" s="203"/>
      <c r="Z129" s="191"/>
      <c r="AA129" s="191"/>
    </row>
    <row r="130" spans="1:67" ht="27" customHeight="1" x14ac:dyDescent="0.25">
      <c r="A130" s="54" t="s">
        <v>187</v>
      </c>
      <c r="B130" s="54" t="s">
        <v>188</v>
      </c>
      <c r="C130" s="31">
        <v>4301070768</v>
      </c>
      <c r="D130" s="209">
        <v>4607111035639</v>
      </c>
      <c r="E130" s="201"/>
      <c r="F130" s="194">
        <v>0.2</v>
      </c>
      <c r="G130" s="32">
        <v>12</v>
      </c>
      <c r="H130" s="194">
        <v>2.4</v>
      </c>
      <c r="I130" s="194">
        <v>3.13</v>
      </c>
      <c r="J130" s="32">
        <v>48</v>
      </c>
      <c r="K130" s="32" t="s">
        <v>189</v>
      </c>
      <c r="L130" s="33" t="s">
        <v>64</v>
      </c>
      <c r="M130" s="33"/>
      <c r="N130" s="32">
        <v>180</v>
      </c>
      <c r="O130" s="38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200"/>
      <c r="Q130" s="200"/>
      <c r="R130" s="200"/>
      <c r="S130" s="201"/>
      <c r="T130" s="34"/>
      <c r="U130" s="34"/>
      <c r="V130" s="35" t="s">
        <v>65</v>
      </c>
      <c r="W130" s="195">
        <v>0</v>
      </c>
      <c r="X130" s="196">
        <f>IFERROR(IF(W130="","",W130),"")</f>
        <v>0</v>
      </c>
      <c r="Y130" s="36">
        <f>IFERROR(IF(W130="","",W130*0.01786),"")</f>
        <v>0</v>
      </c>
      <c r="Z130" s="56"/>
      <c r="AA130" s="57"/>
      <c r="AE130" s="67"/>
      <c r="BB130" s="115" t="s">
        <v>74</v>
      </c>
      <c r="BL130" s="67">
        <f>IFERROR(W130*I130,"0")</f>
        <v>0</v>
      </c>
      <c r="BM130" s="67">
        <f>IFERROR(X130*I130,"0")</f>
        <v>0</v>
      </c>
      <c r="BN130" s="67">
        <f>IFERROR(W130/J130,"0")</f>
        <v>0</v>
      </c>
      <c r="BO130" s="67">
        <f>IFERROR(X130/J130,"0")</f>
        <v>0</v>
      </c>
    </row>
    <row r="131" spans="1:67" ht="27" customHeight="1" x14ac:dyDescent="0.25">
      <c r="A131" s="54" t="s">
        <v>190</v>
      </c>
      <c r="B131" s="54" t="s">
        <v>191</v>
      </c>
      <c r="C131" s="31">
        <v>4301070797</v>
      </c>
      <c r="D131" s="209">
        <v>4607111035646</v>
      </c>
      <c r="E131" s="201"/>
      <c r="F131" s="194">
        <v>0.2</v>
      </c>
      <c r="G131" s="32">
        <v>8</v>
      </c>
      <c r="H131" s="194">
        <v>1.6</v>
      </c>
      <c r="I131" s="194">
        <v>2.12</v>
      </c>
      <c r="J131" s="32">
        <v>72</v>
      </c>
      <c r="K131" s="32" t="s">
        <v>192</v>
      </c>
      <c r="L131" s="33" t="s">
        <v>64</v>
      </c>
      <c r="M131" s="33"/>
      <c r="N131" s="32">
        <v>180</v>
      </c>
      <c r="O131" s="30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200"/>
      <c r="Q131" s="200"/>
      <c r="R131" s="200"/>
      <c r="S131" s="201"/>
      <c r="T131" s="34"/>
      <c r="U131" s="34"/>
      <c r="V131" s="35" t="s">
        <v>65</v>
      </c>
      <c r="W131" s="195">
        <v>0</v>
      </c>
      <c r="X131" s="196">
        <f>IFERROR(IF(W131="","",W131),"")</f>
        <v>0</v>
      </c>
      <c r="Y131" s="36">
        <f>IFERROR(IF(W131="","",W131*0.01157),"")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x14ac:dyDescent="0.2">
      <c r="A132" s="204"/>
      <c r="B132" s="203"/>
      <c r="C132" s="203"/>
      <c r="D132" s="203"/>
      <c r="E132" s="203"/>
      <c r="F132" s="203"/>
      <c r="G132" s="203"/>
      <c r="H132" s="203"/>
      <c r="I132" s="203"/>
      <c r="J132" s="203"/>
      <c r="K132" s="203"/>
      <c r="L132" s="203"/>
      <c r="M132" s="203"/>
      <c r="N132" s="205"/>
      <c r="O132" s="215" t="s">
        <v>66</v>
      </c>
      <c r="P132" s="216"/>
      <c r="Q132" s="216"/>
      <c r="R132" s="216"/>
      <c r="S132" s="216"/>
      <c r="T132" s="216"/>
      <c r="U132" s="217"/>
      <c r="V132" s="37" t="s">
        <v>65</v>
      </c>
      <c r="W132" s="197">
        <f>IFERROR(SUM(W130:W131),"0")</f>
        <v>0</v>
      </c>
      <c r="X132" s="197">
        <f>IFERROR(SUM(X130:X131),"0")</f>
        <v>0</v>
      </c>
      <c r="Y132" s="197">
        <f>IFERROR(IF(Y130="",0,Y130),"0")+IFERROR(IF(Y131="",0,Y131),"0")</f>
        <v>0</v>
      </c>
      <c r="Z132" s="198"/>
      <c r="AA132" s="198"/>
    </row>
    <row r="133" spans="1:67" x14ac:dyDescent="0.2">
      <c r="A133" s="203"/>
      <c r="B133" s="203"/>
      <c r="C133" s="203"/>
      <c r="D133" s="203"/>
      <c r="E133" s="203"/>
      <c r="F133" s="203"/>
      <c r="G133" s="203"/>
      <c r="H133" s="203"/>
      <c r="I133" s="203"/>
      <c r="J133" s="203"/>
      <c r="K133" s="203"/>
      <c r="L133" s="203"/>
      <c r="M133" s="203"/>
      <c r="N133" s="205"/>
      <c r="O133" s="215" t="s">
        <v>66</v>
      </c>
      <c r="P133" s="216"/>
      <c r="Q133" s="216"/>
      <c r="R133" s="216"/>
      <c r="S133" s="216"/>
      <c r="T133" s="216"/>
      <c r="U133" s="217"/>
      <c r="V133" s="37" t="s">
        <v>67</v>
      </c>
      <c r="W133" s="197">
        <f>IFERROR(SUMPRODUCT(W130:W131*H130:H131),"0")</f>
        <v>0</v>
      </c>
      <c r="X133" s="197">
        <f>IFERROR(SUMPRODUCT(X130:X131*H130:H131),"0")</f>
        <v>0</v>
      </c>
      <c r="Y133" s="37"/>
      <c r="Z133" s="198"/>
      <c r="AA133" s="198"/>
    </row>
    <row r="134" spans="1:67" ht="16.5" customHeight="1" x14ac:dyDescent="0.25">
      <c r="A134" s="207" t="s">
        <v>193</v>
      </c>
      <c r="B134" s="203"/>
      <c r="C134" s="203"/>
      <c r="D134" s="203"/>
      <c r="E134" s="203"/>
      <c r="F134" s="203"/>
      <c r="G134" s="203"/>
      <c r="H134" s="203"/>
      <c r="I134" s="203"/>
      <c r="J134" s="203"/>
      <c r="K134" s="203"/>
      <c r="L134" s="203"/>
      <c r="M134" s="203"/>
      <c r="N134" s="203"/>
      <c r="O134" s="203"/>
      <c r="P134" s="203"/>
      <c r="Q134" s="203"/>
      <c r="R134" s="203"/>
      <c r="S134" s="203"/>
      <c r="T134" s="203"/>
      <c r="U134" s="203"/>
      <c r="V134" s="203"/>
      <c r="W134" s="203"/>
      <c r="X134" s="203"/>
      <c r="Y134" s="203"/>
      <c r="Z134" s="190"/>
      <c r="AA134" s="190"/>
    </row>
    <row r="135" spans="1:67" ht="14.25" customHeight="1" x14ac:dyDescent="0.25">
      <c r="A135" s="202" t="s">
        <v>126</v>
      </c>
      <c r="B135" s="203"/>
      <c r="C135" s="203"/>
      <c r="D135" s="203"/>
      <c r="E135" s="203"/>
      <c r="F135" s="203"/>
      <c r="G135" s="203"/>
      <c r="H135" s="203"/>
      <c r="I135" s="203"/>
      <c r="J135" s="203"/>
      <c r="K135" s="203"/>
      <c r="L135" s="203"/>
      <c r="M135" s="203"/>
      <c r="N135" s="203"/>
      <c r="O135" s="203"/>
      <c r="P135" s="203"/>
      <c r="Q135" s="203"/>
      <c r="R135" s="203"/>
      <c r="S135" s="203"/>
      <c r="T135" s="203"/>
      <c r="U135" s="203"/>
      <c r="V135" s="203"/>
      <c r="W135" s="203"/>
      <c r="X135" s="203"/>
      <c r="Y135" s="203"/>
      <c r="Z135" s="191"/>
      <c r="AA135" s="191"/>
    </row>
    <row r="136" spans="1:67" ht="27" customHeight="1" x14ac:dyDescent="0.25">
      <c r="A136" s="54" t="s">
        <v>194</v>
      </c>
      <c r="B136" s="54" t="s">
        <v>195</v>
      </c>
      <c r="C136" s="31">
        <v>4301135133</v>
      </c>
      <c r="D136" s="209">
        <v>4607111036568</v>
      </c>
      <c r="E136" s="201"/>
      <c r="F136" s="194">
        <v>0.28000000000000003</v>
      </c>
      <c r="G136" s="32">
        <v>6</v>
      </c>
      <c r="H136" s="194">
        <v>1.68</v>
      </c>
      <c r="I136" s="194">
        <v>2.1017999999999999</v>
      </c>
      <c r="J136" s="32">
        <v>126</v>
      </c>
      <c r="K136" s="32" t="s">
        <v>73</v>
      </c>
      <c r="L136" s="33" t="s">
        <v>64</v>
      </c>
      <c r="M136" s="33"/>
      <c r="N136" s="32">
        <v>180</v>
      </c>
      <c r="O136" s="206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6" s="200"/>
      <c r="Q136" s="200"/>
      <c r="R136" s="200"/>
      <c r="S136" s="201"/>
      <c r="T136" s="34"/>
      <c r="U136" s="34"/>
      <c r="V136" s="35" t="s">
        <v>65</v>
      </c>
      <c r="W136" s="195">
        <v>0</v>
      </c>
      <c r="X136" s="196">
        <f>IFERROR(IF(W136="","",W136),"")</f>
        <v>0</v>
      </c>
      <c r="Y136" s="36">
        <f>IFERROR(IF(W136="","",W136*0.00936),"")</f>
        <v>0</v>
      </c>
      <c r="Z136" s="56"/>
      <c r="AA136" s="57"/>
      <c r="AE136" s="67"/>
      <c r="BB136" s="117" t="s">
        <v>74</v>
      </c>
      <c r="BL136" s="67">
        <f>IFERROR(W136*I136,"0")</f>
        <v>0</v>
      </c>
      <c r="BM136" s="67">
        <f>IFERROR(X136*I136,"0")</f>
        <v>0</v>
      </c>
      <c r="BN136" s="67">
        <f>IFERROR(W136/J136,"0")</f>
        <v>0</v>
      </c>
      <c r="BO136" s="67">
        <f>IFERROR(X136/J136,"0")</f>
        <v>0</v>
      </c>
    </row>
    <row r="137" spans="1:67" x14ac:dyDescent="0.2">
      <c r="A137" s="204"/>
      <c r="B137" s="203"/>
      <c r="C137" s="203"/>
      <c r="D137" s="203"/>
      <c r="E137" s="203"/>
      <c r="F137" s="203"/>
      <c r="G137" s="203"/>
      <c r="H137" s="203"/>
      <c r="I137" s="203"/>
      <c r="J137" s="203"/>
      <c r="K137" s="203"/>
      <c r="L137" s="203"/>
      <c r="M137" s="203"/>
      <c r="N137" s="205"/>
      <c r="O137" s="215" t="s">
        <v>66</v>
      </c>
      <c r="P137" s="216"/>
      <c r="Q137" s="216"/>
      <c r="R137" s="216"/>
      <c r="S137" s="216"/>
      <c r="T137" s="216"/>
      <c r="U137" s="217"/>
      <c r="V137" s="37" t="s">
        <v>65</v>
      </c>
      <c r="W137" s="197">
        <f>IFERROR(SUM(W136:W136),"0")</f>
        <v>0</v>
      </c>
      <c r="X137" s="197">
        <f>IFERROR(SUM(X136:X136),"0")</f>
        <v>0</v>
      </c>
      <c r="Y137" s="197">
        <f>IFERROR(IF(Y136="",0,Y136),"0")</f>
        <v>0</v>
      </c>
      <c r="Z137" s="198"/>
      <c r="AA137" s="198"/>
    </row>
    <row r="138" spans="1:67" x14ac:dyDescent="0.2">
      <c r="A138" s="203"/>
      <c r="B138" s="203"/>
      <c r="C138" s="203"/>
      <c r="D138" s="203"/>
      <c r="E138" s="203"/>
      <c r="F138" s="203"/>
      <c r="G138" s="203"/>
      <c r="H138" s="203"/>
      <c r="I138" s="203"/>
      <c r="J138" s="203"/>
      <c r="K138" s="203"/>
      <c r="L138" s="203"/>
      <c r="M138" s="203"/>
      <c r="N138" s="205"/>
      <c r="O138" s="215" t="s">
        <v>66</v>
      </c>
      <c r="P138" s="216"/>
      <c r="Q138" s="216"/>
      <c r="R138" s="216"/>
      <c r="S138" s="216"/>
      <c r="T138" s="216"/>
      <c r="U138" s="217"/>
      <c r="V138" s="37" t="s">
        <v>67</v>
      </c>
      <c r="W138" s="197">
        <f>IFERROR(SUMPRODUCT(W136:W136*H136:H136),"0")</f>
        <v>0</v>
      </c>
      <c r="X138" s="197">
        <f>IFERROR(SUMPRODUCT(X136:X136*H136:H136),"0")</f>
        <v>0</v>
      </c>
      <c r="Y138" s="37"/>
      <c r="Z138" s="198"/>
      <c r="AA138" s="198"/>
    </row>
    <row r="139" spans="1:67" ht="27.75" customHeight="1" x14ac:dyDescent="0.2">
      <c r="A139" s="296" t="s">
        <v>196</v>
      </c>
      <c r="B139" s="297"/>
      <c r="C139" s="297"/>
      <c r="D139" s="297"/>
      <c r="E139" s="297"/>
      <c r="F139" s="297"/>
      <c r="G139" s="297"/>
      <c r="H139" s="297"/>
      <c r="I139" s="297"/>
      <c r="J139" s="297"/>
      <c r="K139" s="297"/>
      <c r="L139" s="297"/>
      <c r="M139" s="297"/>
      <c r="N139" s="297"/>
      <c r="O139" s="297"/>
      <c r="P139" s="297"/>
      <c r="Q139" s="297"/>
      <c r="R139" s="297"/>
      <c r="S139" s="297"/>
      <c r="T139" s="297"/>
      <c r="U139" s="297"/>
      <c r="V139" s="297"/>
      <c r="W139" s="297"/>
      <c r="X139" s="297"/>
      <c r="Y139" s="297"/>
      <c r="Z139" s="48"/>
      <c r="AA139" s="48"/>
    </row>
    <row r="140" spans="1:67" ht="16.5" customHeight="1" x14ac:dyDescent="0.25">
      <c r="A140" s="207" t="s">
        <v>197</v>
      </c>
      <c r="B140" s="203"/>
      <c r="C140" s="203"/>
      <c r="D140" s="203"/>
      <c r="E140" s="203"/>
      <c r="F140" s="203"/>
      <c r="G140" s="203"/>
      <c r="H140" s="203"/>
      <c r="I140" s="203"/>
      <c r="J140" s="203"/>
      <c r="K140" s="203"/>
      <c r="L140" s="203"/>
      <c r="M140" s="203"/>
      <c r="N140" s="203"/>
      <c r="O140" s="203"/>
      <c r="P140" s="203"/>
      <c r="Q140" s="203"/>
      <c r="R140" s="203"/>
      <c r="S140" s="203"/>
      <c r="T140" s="203"/>
      <c r="U140" s="203"/>
      <c r="V140" s="203"/>
      <c r="W140" s="203"/>
      <c r="X140" s="203"/>
      <c r="Y140" s="203"/>
      <c r="Z140" s="190"/>
      <c r="AA140" s="190"/>
    </row>
    <row r="141" spans="1:67" ht="14.25" customHeight="1" x14ac:dyDescent="0.25">
      <c r="A141" s="202" t="s">
        <v>126</v>
      </c>
      <c r="B141" s="203"/>
      <c r="C141" s="203"/>
      <c r="D141" s="203"/>
      <c r="E141" s="203"/>
      <c r="F141" s="203"/>
      <c r="G141" s="203"/>
      <c r="H141" s="203"/>
      <c r="I141" s="203"/>
      <c r="J141" s="203"/>
      <c r="K141" s="203"/>
      <c r="L141" s="203"/>
      <c r="M141" s="203"/>
      <c r="N141" s="203"/>
      <c r="O141" s="203"/>
      <c r="P141" s="203"/>
      <c r="Q141" s="203"/>
      <c r="R141" s="203"/>
      <c r="S141" s="203"/>
      <c r="T141" s="203"/>
      <c r="U141" s="203"/>
      <c r="V141" s="203"/>
      <c r="W141" s="203"/>
      <c r="X141" s="203"/>
      <c r="Y141" s="203"/>
      <c r="Z141" s="191"/>
      <c r="AA141" s="191"/>
    </row>
    <row r="142" spans="1:67" ht="37.5" customHeight="1" x14ac:dyDescent="0.25">
      <c r="A142" s="54" t="s">
        <v>198</v>
      </c>
      <c r="B142" s="54" t="s">
        <v>199</v>
      </c>
      <c r="C142" s="31">
        <v>4301135129</v>
      </c>
      <c r="D142" s="209">
        <v>4607111036841</v>
      </c>
      <c r="E142" s="201"/>
      <c r="F142" s="194">
        <v>3.5</v>
      </c>
      <c r="G142" s="32">
        <v>1</v>
      </c>
      <c r="H142" s="194">
        <v>3.5</v>
      </c>
      <c r="I142" s="194">
        <v>3.6920000000000002</v>
      </c>
      <c r="J142" s="32">
        <v>126</v>
      </c>
      <c r="K142" s="32" t="s">
        <v>73</v>
      </c>
      <c r="L142" s="33" t="s">
        <v>64</v>
      </c>
      <c r="M142" s="33"/>
      <c r="N142" s="32">
        <v>180</v>
      </c>
      <c r="O142" s="247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2" s="200"/>
      <c r="Q142" s="200"/>
      <c r="R142" s="200"/>
      <c r="S142" s="201"/>
      <c r="T142" s="34"/>
      <c r="U142" s="34"/>
      <c r="V142" s="35" t="s">
        <v>65</v>
      </c>
      <c r="W142" s="195">
        <v>0</v>
      </c>
      <c r="X142" s="196">
        <f>IFERROR(IF(W142="","",W142),"")</f>
        <v>0</v>
      </c>
      <c r="Y142" s="36">
        <f>IFERROR(IF(W142="","",W142*0.00936),"")</f>
        <v>0</v>
      </c>
      <c r="Z142" s="56"/>
      <c r="AA142" s="57"/>
      <c r="AE142" s="67"/>
      <c r="BB142" s="118" t="s">
        <v>74</v>
      </c>
      <c r="BL142" s="67">
        <f>IFERROR(W142*I142,"0")</f>
        <v>0</v>
      </c>
      <c r="BM142" s="67">
        <f>IFERROR(X142*I142,"0")</f>
        <v>0</v>
      </c>
      <c r="BN142" s="67">
        <f>IFERROR(W142/J142,"0")</f>
        <v>0</v>
      </c>
      <c r="BO142" s="67">
        <f>IFERROR(X142/J142,"0")</f>
        <v>0</v>
      </c>
    </row>
    <row r="143" spans="1:67" ht="16.5" customHeight="1" x14ac:dyDescent="0.25">
      <c r="A143" s="54" t="s">
        <v>200</v>
      </c>
      <c r="B143" s="54" t="s">
        <v>201</v>
      </c>
      <c r="C143" s="31">
        <v>4301135317</v>
      </c>
      <c r="D143" s="209">
        <v>4607111039057</v>
      </c>
      <c r="E143" s="201"/>
      <c r="F143" s="194">
        <v>1.8</v>
      </c>
      <c r="G143" s="32">
        <v>1</v>
      </c>
      <c r="H143" s="194">
        <v>1.8</v>
      </c>
      <c r="I143" s="194">
        <v>1.9</v>
      </c>
      <c r="J143" s="32">
        <v>234</v>
      </c>
      <c r="K143" s="32" t="s">
        <v>122</v>
      </c>
      <c r="L143" s="33" t="s">
        <v>64</v>
      </c>
      <c r="M143" s="33"/>
      <c r="N143" s="32">
        <v>180</v>
      </c>
      <c r="O143" s="351" t="s">
        <v>202</v>
      </c>
      <c r="P143" s="200"/>
      <c r="Q143" s="200"/>
      <c r="R143" s="200"/>
      <c r="S143" s="201"/>
      <c r="T143" s="34"/>
      <c r="U143" s="34"/>
      <c r="V143" s="35" t="s">
        <v>65</v>
      </c>
      <c r="W143" s="195">
        <v>0</v>
      </c>
      <c r="X143" s="196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x14ac:dyDescent="0.2">
      <c r="A144" s="204"/>
      <c r="B144" s="203"/>
      <c r="C144" s="203"/>
      <c r="D144" s="203"/>
      <c r="E144" s="203"/>
      <c r="F144" s="203"/>
      <c r="G144" s="203"/>
      <c r="H144" s="203"/>
      <c r="I144" s="203"/>
      <c r="J144" s="203"/>
      <c r="K144" s="203"/>
      <c r="L144" s="203"/>
      <c r="M144" s="203"/>
      <c r="N144" s="205"/>
      <c r="O144" s="215" t="s">
        <v>66</v>
      </c>
      <c r="P144" s="216"/>
      <c r="Q144" s="216"/>
      <c r="R144" s="216"/>
      <c r="S144" s="216"/>
      <c r="T144" s="216"/>
      <c r="U144" s="217"/>
      <c r="V144" s="37" t="s">
        <v>65</v>
      </c>
      <c r="W144" s="197">
        <f>IFERROR(SUM(W142:W143),"0")</f>
        <v>0</v>
      </c>
      <c r="X144" s="197">
        <f>IFERROR(SUM(X142:X143),"0")</f>
        <v>0</v>
      </c>
      <c r="Y144" s="197">
        <f>IFERROR(IF(Y142="",0,Y142),"0")+IFERROR(IF(Y143="",0,Y143),"0")</f>
        <v>0</v>
      </c>
      <c r="Z144" s="198"/>
      <c r="AA144" s="198"/>
    </row>
    <row r="145" spans="1:67" x14ac:dyDescent="0.2">
      <c r="A145" s="203"/>
      <c r="B145" s="203"/>
      <c r="C145" s="203"/>
      <c r="D145" s="203"/>
      <c r="E145" s="203"/>
      <c r="F145" s="203"/>
      <c r="G145" s="203"/>
      <c r="H145" s="203"/>
      <c r="I145" s="203"/>
      <c r="J145" s="203"/>
      <c r="K145" s="203"/>
      <c r="L145" s="203"/>
      <c r="M145" s="203"/>
      <c r="N145" s="205"/>
      <c r="O145" s="215" t="s">
        <v>66</v>
      </c>
      <c r="P145" s="216"/>
      <c r="Q145" s="216"/>
      <c r="R145" s="216"/>
      <c r="S145" s="216"/>
      <c r="T145" s="216"/>
      <c r="U145" s="217"/>
      <c r="V145" s="37" t="s">
        <v>67</v>
      </c>
      <c r="W145" s="197">
        <f>IFERROR(SUMPRODUCT(W142:W143*H142:H143),"0")</f>
        <v>0</v>
      </c>
      <c r="X145" s="197">
        <f>IFERROR(SUMPRODUCT(X142:X143*H142:H143),"0")</f>
        <v>0</v>
      </c>
      <c r="Y145" s="37"/>
      <c r="Z145" s="198"/>
      <c r="AA145" s="198"/>
    </row>
    <row r="146" spans="1:67" ht="16.5" customHeight="1" x14ac:dyDescent="0.25">
      <c r="A146" s="207" t="s">
        <v>203</v>
      </c>
      <c r="B146" s="203"/>
      <c r="C146" s="203"/>
      <c r="D146" s="203"/>
      <c r="E146" s="203"/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  <c r="Z146" s="190"/>
      <c r="AA146" s="190"/>
    </row>
    <row r="147" spans="1:67" ht="14.25" customHeight="1" x14ac:dyDescent="0.25">
      <c r="A147" s="202" t="s">
        <v>186</v>
      </c>
      <c r="B147" s="203"/>
      <c r="C147" s="203"/>
      <c r="D147" s="203"/>
      <c r="E147" s="203"/>
      <c r="F147" s="203"/>
      <c r="G147" s="203"/>
      <c r="H147" s="203"/>
      <c r="I147" s="203"/>
      <c r="J147" s="203"/>
      <c r="K147" s="203"/>
      <c r="L147" s="203"/>
      <c r="M147" s="203"/>
      <c r="N147" s="203"/>
      <c r="O147" s="203"/>
      <c r="P147" s="203"/>
      <c r="Q147" s="203"/>
      <c r="R147" s="203"/>
      <c r="S147" s="203"/>
      <c r="T147" s="203"/>
      <c r="U147" s="203"/>
      <c r="V147" s="203"/>
      <c r="W147" s="203"/>
      <c r="X147" s="203"/>
      <c r="Y147" s="203"/>
      <c r="Z147" s="191"/>
      <c r="AA147" s="191"/>
    </row>
    <row r="148" spans="1:67" ht="16.5" customHeight="1" x14ac:dyDescent="0.25">
      <c r="A148" s="54" t="s">
        <v>204</v>
      </c>
      <c r="B148" s="54" t="s">
        <v>205</v>
      </c>
      <c r="C148" s="31">
        <v>4301071010</v>
      </c>
      <c r="D148" s="209">
        <v>4607111037701</v>
      </c>
      <c r="E148" s="201"/>
      <c r="F148" s="194">
        <v>5</v>
      </c>
      <c r="G148" s="32">
        <v>1</v>
      </c>
      <c r="H148" s="194">
        <v>5</v>
      </c>
      <c r="I148" s="194">
        <v>5.2</v>
      </c>
      <c r="J148" s="32">
        <v>144</v>
      </c>
      <c r="K148" s="32" t="s">
        <v>63</v>
      </c>
      <c r="L148" s="33" t="s">
        <v>64</v>
      </c>
      <c r="M148" s="33"/>
      <c r="N148" s="32">
        <v>180</v>
      </c>
      <c r="O148" s="34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00"/>
      <c r="Q148" s="200"/>
      <c r="R148" s="200"/>
      <c r="S148" s="201"/>
      <c r="T148" s="34"/>
      <c r="U148" s="34"/>
      <c r="V148" s="35" t="s">
        <v>65</v>
      </c>
      <c r="W148" s="195">
        <v>0</v>
      </c>
      <c r="X148" s="196">
        <f>IFERROR(IF(W148="","",W148),"")</f>
        <v>0</v>
      </c>
      <c r="Y148" s="36">
        <f>IFERROR(IF(W148="","",W148*0.00866),"")</f>
        <v>0</v>
      </c>
      <c r="Z148" s="56"/>
      <c r="AA148" s="57"/>
      <c r="AE148" s="67"/>
      <c r="BB148" s="120" t="s">
        <v>74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x14ac:dyDescent="0.2">
      <c r="A149" s="204"/>
      <c r="B149" s="203"/>
      <c r="C149" s="203"/>
      <c r="D149" s="203"/>
      <c r="E149" s="203"/>
      <c r="F149" s="203"/>
      <c r="G149" s="203"/>
      <c r="H149" s="203"/>
      <c r="I149" s="203"/>
      <c r="J149" s="203"/>
      <c r="K149" s="203"/>
      <c r="L149" s="203"/>
      <c r="M149" s="203"/>
      <c r="N149" s="205"/>
      <c r="O149" s="215" t="s">
        <v>66</v>
      </c>
      <c r="P149" s="216"/>
      <c r="Q149" s="216"/>
      <c r="R149" s="216"/>
      <c r="S149" s="216"/>
      <c r="T149" s="216"/>
      <c r="U149" s="217"/>
      <c r="V149" s="37" t="s">
        <v>65</v>
      </c>
      <c r="W149" s="197">
        <f>IFERROR(SUM(W148:W148),"0")</f>
        <v>0</v>
      </c>
      <c r="X149" s="197">
        <f>IFERROR(SUM(X148:X148),"0")</f>
        <v>0</v>
      </c>
      <c r="Y149" s="197">
        <f>IFERROR(IF(Y148="",0,Y148),"0")</f>
        <v>0</v>
      </c>
      <c r="Z149" s="198"/>
      <c r="AA149" s="198"/>
    </row>
    <row r="150" spans="1:67" x14ac:dyDescent="0.2">
      <c r="A150" s="203"/>
      <c r="B150" s="203"/>
      <c r="C150" s="203"/>
      <c r="D150" s="203"/>
      <c r="E150" s="203"/>
      <c r="F150" s="203"/>
      <c r="G150" s="203"/>
      <c r="H150" s="203"/>
      <c r="I150" s="203"/>
      <c r="J150" s="203"/>
      <c r="K150" s="203"/>
      <c r="L150" s="203"/>
      <c r="M150" s="203"/>
      <c r="N150" s="205"/>
      <c r="O150" s="215" t="s">
        <v>66</v>
      </c>
      <c r="P150" s="216"/>
      <c r="Q150" s="216"/>
      <c r="R150" s="216"/>
      <c r="S150" s="216"/>
      <c r="T150" s="216"/>
      <c r="U150" s="217"/>
      <c r="V150" s="37" t="s">
        <v>67</v>
      </c>
      <c r="W150" s="197">
        <f>IFERROR(SUMPRODUCT(W148:W148*H148:H148),"0")</f>
        <v>0</v>
      </c>
      <c r="X150" s="197">
        <f>IFERROR(SUMPRODUCT(X148:X148*H148:H148),"0")</f>
        <v>0</v>
      </c>
      <c r="Y150" s="37"/>
      <c r="Z150" s="198"/>
      <c r="AA150" s="198"/>
    </row>
    <row r="151" spans="1:67" ht="16.5" customHeight="1" x14ac:dyDescent="0.25">
      <c r="A151" s="207" t="s">
        <v>206</v>
      </c>
      <c r="B151" s="203"/>
      <c r="C151" s="203"/>
      <c r="D151" s="203"/>
      <c r="E151" s="203"/>
      <c r="F151" s="203"/>
      <c r="G151" s="203"/>
      <c r="H151" s="203"/>
      <c r="I151" s="203"/>
      <c r="J151" s="203"/>
      <c r="K151" s="203"/>
      <c r="L151" s="203"/>
      <c r="M151" s="203"/>
      <c r="N151" s="203"/>
      <c r="O151" s="203"/>
      <c r="P151" s="203"/>
      <c r="Q151" s="203"/>
      <c r="R151" s="203"/>
      <c r="S151" s="203"/>
      <c r="T151" s="203"/>
      <c r="U151" s="203"/>
      <c r="V151" s="203"/>
      <c r="W151" s="203"/>
      <c r="X151" s="203"/>
      <c r="Y151" s="203"/>
      <c r="Z151" s="190"/>
      <c r="AA151" s="190"/>
    </row>
    <row r="152" spans="1:67" ht="14.25" customHeight="1" x14ac:dyDescent="0.25">
      <c r="A152" s="202" t="s">
        <v>60</v>
      </c>
      <c r="B152" s="203"/>
      <c r="C152" s="203"/>
      <c r="D152" s="203"/>
      <c r="E152" s="203"/>
      <c r="F152" s="203"/>
      <c r="G152" s="203"/>
      <c r="H152" s="203"/>
      <c r="I152" s="203"/>
      <c r="J152" s="203"/>
      <c r="K152" s="203"/>
      <c r="L152" s="203"/>
      <c r="M152" s="203"/>
      <c r="N152" s="203"/>
      <c r="O152" s="203"/>
      <c r="P152" s="203"/>
      <c r="Q152" s="203"/>
      <c r="R152" s="203"/>
      <c r="S152" s="203"/>
      <c r="T152" s="203"/>
      <c r="U152" s="203"/>
      <c r="V152" s="203"/>
      <c r="W152" s="203"/>
      <c r="X152" s="203"/>
      <c r="Y152" s="203"/>
      <c r="Z152" s="191"/>
      <c r="AA152" s="191"/>
    </row>
    <row r="153" spans="1:67" ht="16.5" customHeight="1" x14ac:dyDescent="0.25">
      <c r="A153" s="54" t="s">
        <v>207</v>
      </c>
      <c r="B153" s="54" t="s">
        <v>208</v>
      </c>
      <c r="C153" s="31">
        <v>4301071026</v>
      </c>
      <c r="D153" s="209">
        <v>4607111036384</v>
      </c>
      <c r="E153" s="201"/>
      <c r="F153" s="194">
        <v>1</v>
      </c>
      <c r="G153" s="32">
        <v>5</v>
      </c>
      <c r="H153" s="194">
        <v>5</v>
      </c>
      <c r="I153" s="194">
        <v>5.2530000000000001</v>
      </c>
      <c r="J153" s="32">
        <v>144</v>
      </c>
      <c r="K153" s="32" t="s">
        <v>63</v>
      </c>
      <c r="L153" s="33" t="s">
        <v>64</v>
      </c>
      <c r="M153" s="33"/>
      <c r="N153" s="32">
        <v>180</v>
      </c>
      <c r="O153" s="344" t="s">
        <v>209</v>
      </c>
      <c r="P153" s="200"/>
      <c r="Q153" s="200"/>
      <c r="R153" s="200"/>
      <c r="S153" s="201"/>
      <c r="T153" s="34"/>
      <c r="U153" s="34"/>
      <c r="V153" s="35" t="s">
        <v>65</v>
      </c>
      <c r="W153" s="195">
        <v>0</v>
      </c>
      <c r="X153" s="196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1" t="s">
        <v>1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27" customHeight="1" x14ac:dyDescent="0.25">
      <c r="A154" s="54" t="s">
        <v>210</v>
      </c>
      <c r="B154" s="54" t="s">
        <v>211</v>
      </c>
      <c r="C154" s="31">
        <v>4301070956</v>
      </c>
      <c r="D154" s="209">
        <v>4640242180250</v>
      </c>
      <c r="E154" s="201"/>
      <c r="F154" s="194">
        <v>5</v>
      </c>
      <c r="G154" s="32">
        <v>1</v>
      </c>
      <c r="H154" s="194">
        <v>5</v>
      </c>
      <c r="I154" s="194">
        <v>5.2131999999999996</v>
      </c>
      <c r="J154" s="32">
        <v>144</v>
      </c>
      <c r="K154" s="32" t="s">
        <v>63</v>
      </c>
      <c r="L154" s="33" t="s">
        <v>64</v>
      </c>
      <c r="M154" s="33"/>
      <c r="N154" s="32">
        <v>180</v>
      </c>
      <c r="O154" s="226" t="s">
        <v>212</v>
      </c>
      <c r="P154" s="200"/>
      <c r="Q154" s="200"/>
      <c r="R154" s="200"/>
      <c r="S154" s="201"/>
      <c r="T154" s="34"/>
      <c r="U154" s="34"/>
      <c r="V154" s="35" t="s">
        <v>65</v>
      </c>
      <c r="W154" s="195">
        <v>0</v>
      </c>
      <c r="X154" s="196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213</v>
      </c>
      <c r="B155" s="54" t="s">
        <v>214</v>
      </c>
      <c r="C155" s="31">
        <v>4301071028</v>
      </c>
      <c r="D155" s="209">
        <v>4607111036216</v>
      </c>
      <c r="E155" s="201"/>
      <c r="F155" s="194">
        <v>1</v>
      </c>
      <c r="G155" s="32">
        <v>5</v>
      </c>
      <c r="H155" s="194">
        <v>5</v>
      </c>
      <c r="I155" s="194">
        <v>5.266</v>
      </c>
      <c r="J155" s="32">
        <v>144</v>
      </c>
      <c r="K155" s="32" t="s">
        <v>63</v>
      </c>
      <c r="L155" s="33" t="s">
        <v>64</v>
      </c>
      <c r="M155" s="33"/>
      <c r="N155" s="32">
        <v>180</v>
      </c>
      <c r="O155" s="25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00"/>
      <c r="Q155" s="200"/>
      <c r="R155" s="200"/>
      <c r="S155" s="201"/>
      <c r="T155" s="34"/>
      <c r="U155" s="34"/>
      <c r="V155" s="35" t="s">
        <v>65</v>
      </c>
      <c r="W155" s="195">
        <v>3</v>
      </c>
      <c r="X155" s="196">
        <f>IFERROR(IF(W155="","",W155),"")</f>
        <v>3</v>
      </c>
      <c r="Y155" s="36">
        <f>IFERROR(IF(W155="","",W155*0.00866),"")</f>
        <v>2.5979999999999996E-2</v>
      </c>
      <c r="Z155" s="56"/>
      <c r="AA155" s="57"/>
      <c r="AE155" s="67"/>
      <c r="BB155" s="123" t="s">
        <v>1</v>
      </c>
      <c r="BL155" s="67">
        <f>IFERROR(W155*I155,"0")</f>
        <v>15.798</v>
      </c>
      <c r="BM155" s="67">
        <f>IFERROR(X155*I155,"0")</f>
        <v>15.798</v>
      </c>
      <c r="BN155" s="67">
        <f>IFERROR(W155/J155,"0")</f>
        <v>2.0833333333333332E-2</v>
      </c>
      <c r="BO155" s="67">
        <f>IFERROR(X155/J155,"0")</f>
        <v>2.0833333333333332E-2</v>
      </c>
    </row>
    <row r="156" spans="1:67" ht="27" customHeight="1" x14ac:dyDescent="0.25">
      <c r="A156" s="54" t="s">
        <v>215</v>
      </c>
      <c r="B156" s="54" t="s">
        <v>216</v>
      </c>
      <c r="C156" s="31">
        <v>4301071027</v>
      </c>
      <c r="D156" s="209">
        <v>4607111036278</v>
      </c>
      <c r="E156" s="201"/>
      <c r="F156" s="194">
        <v>1</v>
      </c>
      <c r="G156" s="32">
        <v>5</v>
      </c>
      <c r="H156" s="194">
        <v>5</v>
      </c>
      <c r="I156" s="194">
        <v>5.2830000000000004</v>
      </c>
      <c r="J156" s="32">
        <v>84</v>
      </c>
      <c r="K156" s="32" t="s">
        <v>63</v>
      </c>
      <c r="L156" s="33" t="s">
        <v>64</v>
      </c>
      <c r="M156" s="33"/>
      <c r="N156" s="32">
        <v>180</v>
      </c>
      <c r="O156" s="360" t="s">
        <v>217</v>
      </c>
      <c r="P156" s="200"/>
      <c r="Q156" s="200"/>
      <c r="R156" s="200"/>
      <c r="S156" s="201"/>
      <c r="T156" s="34"/>
      <c r="U156" s="34"/>
      <c r="V156" s="35" t="s">
        <v>65</v>
      </c>
      <c r="W156" s="195">
        <v>0</v>
      </c>
      <c r="X156" s="196">
        <f>IFERROR(IF(W156="","",W156),"")</f>
        <v>0</v>
      </c>
      <c r="Y156" s="36">
        <f>IFERROR(IF(W156="","",W156*0.0155),"")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x14ac:dyDescent="0.2">
      <c r="A157" s="204"/>
      <c r="B157" s="203"/>
      <c r="C157" s="203"/>
      <c r="D157" s="203"/>
      <c r="E157" s="203"/>
      <c r="F157" s="203"/>
      <c r="G157" s="203"/>
      <c r="H157" s="203"/>
      <c r="I157" s="203"/>
      <c r="J157" s="203"/>
      <c r="K157" s="203"/>
      <c r="L157" s="203"/>
      <c r="M157" s="203"/>
      <c r="N157" s="205"/>
      <c r="O157" s="215" t="s">
        <v>66</v>
      </c>
      <c r="P157" s="216"/>
      <c r="Q157" s="216"/>
      <c r="R157" s="216"/>
      <c r="S157" s="216"/>
      <c r="T157" s="216"/>
      <c r="U157" s="217"/>
      <c r="V157" s="37" t="s">
        <v>65</v>
      </c>
      <c r="W157" s="197">
        <f>IFERROR(SUM(W153:W156),"0")</f>
        <v>3</v>
      </c>
      <c r="X157" s="197">
        <f>IFERROR(SUM(X153:X156),"0")</f>
        <v>3</v>
      </c>
      <c r="Y157" s="197">
        <f>IFERROR(IF(Y153="",0,Y153),"0")+IFERROR(IF(Y154="",0,Y154),"0")+IFERROR(IF(Y155="",0,Y155),"0")+IFERROR(IF(Y156="",0,Y156),"0")</f>
        <v>2.5979999999999996E-2</v>
      </c>
      <c r="Z157" s="198"/>
      <c r="AA157" s="198"/>
    </row>
    <row r="158" spans="1:67" x14ac:dyDescent="0.2">
      <c r="A158" s="203"/>
      <c r="B158" s="203"/>
      <c r="C158" s="203"/>
      <c r="D158" s="203"/>
      <c r="E158" s="203"/>
      <c r="F158" s="203"/>
      <c r="G158" s="203"/>
      <c r="H158" s="203"/>
      <c r="I158" s="203"/>
      <c r="J158" s="203"/>
      <c r="K158" s="203"/>
      <c r="L158" s="203"/>
      <c r="M158" s="203"/>
      <c r="N158" s="205"/>
      <c r="O158" s="215" t="s">
        <v>66</v>
      </c>
      <c r="P158" s="216"/>
      <c r="Q158" s="216"/>
      <c r="R158" s="216"/>
      <c r="S158" s="216"/>
      <c r="T158" s="216"/>
      <c r="U158" s="217"/>
      <c r="V158" s="37" t="s">
        <v>67</v>
      </c>
      <c r="W158" s="197">
        <f>IFERROR(SUMPRODUCT(W153:W156*H153:H156),"0")</f>
        <v>15</v>
      </c>
      <c r="X158" s="197">
        <f>IFERROR(SUMPRODUCT(X153:X156*H153:H156),"0")</f>
        <v>15</v>
      </c>
      <c r="Y158" s="37"/>
      <c r="Z158" s="198"/>
      <c r="AA158" s="198"/>
    </row>
    <row r="159" spans="1:67" ht="14.25" customHeight="1" x14ac:dyDescent="0.25">
      <c r="A159" s="202" t="s">
        <v>218</v>
      </c>
      <c r="B159" s="203"/>
      <c r="C159" s="203"/>
      <c r="D159" s="203"/>
      <c r="E159" s="203"/>
      <c r="F159" s="203"/>
      <c r="G159" s="203"/>
      <c r="H159" s="203"/>
      <c r="I159" s="203"/>
      <c r="J159" s="203"/>
      <c r="K159" s="203"/>
      <c r="L159" s="203"/>
      <c r="M159" s="203"/>
      <c r="N159" s="203"/>
      <c r="O159" s="203"/>
      <c r="P159" s="203"/>
      <c r="Q159" s="203"/>
      <c r="R159" s="203"/>
      <c r="S159" s="203"/>
      <c r="T159" s="203"/>
      <c r="U159" s="203"/>
      <c r="V159" s="203"/>
      <c r="W159" s="203"/>
      <c r="X159" s="203"/>
      <c r="Y159" s="203"/>
      <c r="Z159" s="191"/>
      <c r="AA159" s="191"/>
    </row>
    <row r="160" spans="1:67" ht="27" customHeight="1" x14ac:dyDescent="0.25">
      <c r="A160" s="54" t="s">
        <v>219</v>
      </c>
      <c r="B160" s="54" t="s">
        <v>220</v>
      </c>
      <c r="C160" s="31">
        <v>4301080153</v>
      </c>
      <c r="D160" s="209">
        <v>4607111036827</v>
      </c>
      <c r="E160" s="201"/>
      <c r="F160" s="194">
        <v>1</v>
      </c>
      <c r="G160" s="32">
        <v>5</v>
      </c>
      <c r="H160" s="194">
        <v>5</v>
      </c>
      <c r="I160" s="194">
        <v>5.2</v>
      </c>
      <c r="J160" s="32">
        <v>144</v>
      </c>
      <c r="K160" s="32" t="s">
        <v>63</v>
      </c>
      <c r="L160" s="33" t="s">
        <v>64</v>
      </c>
      <c r="M160" s="33"/>
      <c r="N160" s="32">
        <v>90</v>
      </c>
      <c r="O160" s="28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00"/>
      <c r="Q160" s="200"/>
      <c r="R160" s="200"/>
      <c r="S160" s="201"/>
      <c r="T160" s="34"/>
      <c r="U160" s="34"/>
      <c r="V160" s="35" t="s">
        <v>65</v>
      </c>
      <c r="W160" s="195">
        <v>0</v>
      </c>
      <c r="X160" s="196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5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customHeight="1" x14ac:dyDescent="0.25">
      <c r="A161" s="54" t="s">
        <v>221</v>
      </c>
      <c r="B161" s="54" t="s">
        <v>222</v>
      </c>
      <c r="C161" s="31">
        <v>4301080154</v>
      </c>
      <c r="D161" s="209">
        <v>4607111036834</v>
      </c>
      <c r="E161" s="201"/>
      <c r="F161" s="194">
        <v>1</v>
      </c>
      <c r="G161" s="32">
        <v>5</v>
      </c>
      <c r="H161" s="194">
        <v>5</v>
      </c>
      <c r="I161" s="194">
        <v>5.2530000000000001</v>
      </c>
      <c r="J161" s="32">
        <v>144</v>
      </c>
      <c r="K161" s="32" t="s">
        <v>63</v>
      </c>
      <c r="L161" s="33" t="s">
        <v>64</v>
      </c>
      <c r="M161" s="33"/>
      <c r="N161" s="32">
        <v>90</v>
      </c>
      <c r="O161" s="35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00"/>
      <c r="Q161" s="200"/>
      <c r="R161" s="200"/>
      <c r="S161" s="201"/>
      <c r="T161" s="34"/>
      <c r="U161" s="34"/>
      <c r="V161" s="35" t="s">
        <v>65</v>
      </c>
      <c r="W161" s="195">
        <v>0</v>
      </c>
      <c r="X161" s="196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x14ac:dyDescent="0.2">
      <c r="A162" s="204"/>
      <c r="B162" s="203"/>
      <c r="C162" s="203"/>
      <c r="D162" s="203"/>
      <c r="E162" s="203"/>
      <c r="F162" s="203"/>
      <c r="G162" s="203"/>
      <c r="H162" s="203"/>
      <c r="I162" s="203"/>
      <c r="J162" s="203"/>
      <c r="K162" s="203"/>
      <c r="L162" s="203"/>
      <c r="M162" s="203"/>
      <c r="N162" s="205"/>
      <c r="O162" s="215" t="s">
        <v>66</v>
      </c>
      <c r="P162" s="216"/>
      <c r="Q162" s="216"/>
      <c r="R162" s="216"/>
      <c r="S162" s="216"/>
      <c r="T162" s="216"/>
      <c r="U162" s="217"/>
      <c r="V162" s="37" t="s">
        <v>65</v>
      </c>
      <c r="W162" s="197">
        <f>IFERROR(SUM(W160:W161),"0")</f>
        <v>0</v>
      </c>
      <c r="X162" s="197">
        <f>IFERROR(SUM(X160:X161),"0")</f>
        <v>0</v>
      </c>
      <c r="Y162" s="197">
        <f>IFERROR(IF(Y160="",0,Y160),"0")+IFERROR(IF(Y161="",0,Y161),"0")</f>
        <v>0</v>
      </c>
      <c r="Z162" s="198"/>
      <c r="AA162" s="198"/>
    </row>
    <row r="163" spans="1:67" x14ac:dyDescent="0.2">
      <c r="A163" s="203"/>
      <c r="B163" s="203"/>
      <c r="C163" s="203"/>
      <c r="D163" s="203"/>
      <c r="E163" s="203"/>
      <c r="F163" s="203"/>
      <c r="G163" s="203"/>
      <c r="H163" s="203"/>
      <c r="I163" s="203"/>
      <c r="J163" s="203"/>
      <c r="K163" s="203"/>
      <c r="L163" s="203"/>
      <c r="M163" s="203"/>
      <c r="N163" s="205"/>
      <c r="O163" s="215" t="s">
        <v>66</v>
      </c>
      <c r="P163" s="216"/>
      <c r="Q163" s="216"/>
      <c r="R163" s="216"/>
      <c r="S163" s="216"/>
      <c r="T163" s="216"/>
      <c r="U163" s="217"/>
      <c r="V163" s="37" t="s">
        <v>67</v>
      </c>
      <c r="W163" s="197">
        <f>IFERROR(SUMPRODUCT(W160:W161*H160:H161),"0")</f>
        <v>0</v>
      </c>
      <c r="X163" s="197">
        <f>IFERROR(SUMPRODUCT(X160:X161*H160:H161),"0")</f>
        <v>0</v>
      </c>
      <c r="Y163" s="37"/>
      <c r="Z163" s="198"/>
      <c r="AA163" s="198"/>
    </row>
    <row r="164" spans="1:67" ht="27.75" customHeight="1" x14ac:dyDescent="0.2">
      <c r="A164" s="296" t="s">
        <v>223</v>
      </c>
      <c r="B164" s="297"/>
      <c r="C164" s="297"/>
      <c r="D164" s="297"/>
      <c r="E164" s="297"/>
      <c r="F164" s="297"/>
      <c r="G164" s="297"/>
      <c r="H164" s="297"/>
      <c r="I164" s="297"/>
      <c r="J164" s="297"/>
      <c r="K164" s="297"/>
      <c r="L164" s="297"/>
      <c r="M164" s="297"/>
      <c r="N164" s="297"/>
      <c r="O164" s="297"/>
      <c r="P164" s="297"/>
      <c r="Q164" s="297"/>
      <c r="R164" s="297"/>
      <c r="S164" s="297"/>
      <c r="T164" s="297"/>
      <c r="U164" s="297"/>
      <c r="V164" s="297"/>
      <c r="W164" s="297"/>
      <c r="X164" s="297"/>
      <c r="Y164" s="297"/>
      <c r="Z164" s="48"/>
      <c r="AA164" s="48"/>
    </row>
    <row r="165" spans="1:67" ht="16.5" customHeight="1" x14ac:dyDescent="0.25">
      <c r="A165" s="207" t="s">
        <v>224</v>
      </c>
      <c r="B165" s="203"/>
      <c r="C165" s="203"/>
      <c r="D165" s="203"/>
      <c r="E165" s="203"/>
      <c r="F165" s="203"/>
      <c r="G165" s="203"/>
      <c r="H165" s="203"/>
      <c r="I165" s="203"/>
      <c r="J165" s="203"/>
      <c r="K165" s="203"/>
      <c r="L165" s="203"/>
      <c r="M165" s="203"/>
      <c r="N165" s="203"/>
      <c r="O165" s="203"/>
      <c r="P165" s="203"/>
      <c r="Q165" s="203"/>
      <c r="R165" s="203"/>
      <c r="S165" s="203"/>
      <c r="T165" s="203"/>
      <c r="U165" s="203"/>
      <c r="V165" s="203"/>
      <c r="W165" s="203"/>
      <c r="X165" s="203"/>
      <c r="Y165" s="203"/>
      <c r="Z165" s="190"/>
      <c r="AA165" s="190"/>
    </row>
    <row r="166" spans="1:67" ht="14.25" customHeight="1" x14ac:dyDescent="0.25">
      <c r="A166" s="202" t="s">
        <v>70</v>
      </c>
      <c r="B166" s="203"/>
      <c r="C166" s="203"/>
      <c r="D166" s="203"/>
      <c r="E166" s="203"/>
      <c r="F166" s="203"/>
      <c r="G166" s="203"/>
      <c r="H166" s="203"/>
      <c r="I166" s="203"/>
      <c r="J166" s="203"/>
      <c r="K166" s="203"/>
      <c r="L166" s="203"/>
      <c r="M166" s="203"/>
      <c r="N166" s="203"/>
      <c r="O166" s="203"/>
      <c r="P166" s="203"/>
      <c r="Q166" s="203"/>
      <c r="R166" s="203"/>
      <c r="S166" s="203"/>
      <c r="T166" s="203"/>
      <c r="U166" s="203"/>
      <c r="V166" s="203"/>
      <c r="W166" s="203"/>
      <c r="X166" s="203"/>
      <c r="Y166" s="203"/>
      <c r="Z166" s="191"/>
      <c r="AA166" s="191"/>
    </row>
    <row r="167" spans="1:67" ht="16.5" customHeight="1" x14ac:dyDescent="0.25">
      <c r="A167" s="54" t="s">
        <v>225</v>
      </c>
      <c r="B167" s="54" t="s">
        <v>226</v>
      </c>
      <c r="C167" s="31">
        <v>4301132097</v>
      </c>
      <c r="D167" s="209">
        <v>4607111035721</v>
      </c>
      <c r="E167" s="201"/>
      <c r="F167" s="194">
        <v>0.25</v>
      </c>
      <c r="G167" s="32">
        <v>12</v>
      </c>
      <c r="H167" s="194">
        <v>3</v>
      </c>
      <c r="I167" s="194">
        <v>3.3879999999999999</v>
      </c>
      <c r="J167" s="32">
        <v>70</v>
      </c>
      <c r="K167" s="32" t="s">
        <v>73</v>
      </c>
      <c r="L167" s="33" t="s">
        <v>64</v>
      </c>
      <c r="M167" s="33"/>
      <c r="N167" s="32">
        <v>365</v>
      </c>
      <c r="O167" s="303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00"/>
      <c r="Q167" s="200"/>
      <c r="R167" s="200"/>
      <c r="S167" s="201"/>
      <c r="T167" s="34"/>
      <c r="U167" s="34"/>
      <c r="V167" s="35" t="s">
        <v>65</v>
      </c>
      <c r="W167" s="195">
        <v>92</v>
      </c>
      <c r="X167" s="196">
        <f>IFERROR(IF(W167="","",W167),"")</f>
        <v>92</v>
      </c>
      <c r="Y167" s="36">
        <f>IFERROR(IF(W167="","",W167*0.01788),"")</f>
        <v>1.64496</v>
      </c>
      <c r="Z167" s="56"/>
      <c r="AA167" s="57"/>
      <c r="AE167" s="67"/>
      <c r="BB167" s="127" t="s">
        <v>74</v>
      </c>
      <c r="BL167" s="67">
        <f>IFERROR(W167*I167,"0")</f>
        <v>311.69599999999997</v>
      </c>
      <c r="BM167" s="67">
        <f>IFERROR(X167*I167,"0")</f>
        <v>311.69599999999997</v>
      </c>
      <c r="BN167" s="67">
        <f>IFERROR(W167/J167,"0")</f>
        <v>1.3142857142857143</v>
      </c>
      <c r="BO167" s="67">
        <f>IFERROR(X167/J167,"0")</f>
        <v>1.3142857142857143</v>
      </c>
    </row>
    <row r="168" spans="1:67" ht="27" customHeight="1" x14ac:dyDescent="0.25">
      <c r="A168" s="54" t="s">
        <v>227</v>
      </c>
      <c r="B168" s="54" t="s">
        <v>228</v>
      </c>
      <c r="C168" s="31">
        <v>4301132100</v>
      </c>
      <c r="D168" s="209">
        <v>4607111035691</v>
      </c>
      <c r="E168" s="201"/>
      <c r="F168" s="194">
        <v>0.25</v>
      </c>
      <c r="G168" s="32">
        <v>12</v>
      </c>
      <c r="H168" s="194">
        <v>3</v>
      </c>
      <c r="I168" s="194">
        <v>3.3879999999999999</v>
      </c>
      <c r="J168" s="32">
        <v>70</v>
      </c>
      <c r="K168" s="32" t="s">
        <v>73</v>
      </c>
      <c r="L168" s="33" t="s">
        <v>64</v>
      </c>
      <c r="M168" s="33"/>
      <c r="N168" s="32">
        <v>365</v>
      </c>
      <c r="O168" s="301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00"/>
      <c r="Q168" s="200"/>
      <c r="R168" s="200"/>
      <c r="S168" s="201"/>
      <c r="T168" s="34"/>
      <c r="U168" s="34"/>
      <c r="V168" s="35" t="s">
        <v>65</v>
      </c>
      <c r="W168" s="195">
        <v>20</v>
      </c>
      <c r="X168" s="196">
        <f>IFERROR(IF(W168="","",W168),"")</f>
        <v>20</v>
      </c>
      <c r="Y168" s="36">
        <f>IFERROR(IF(W168="","",W168*0.01788),"")</f>
        <v>0.35760000000000003</v>
      </c>
      <c r="Z168" s="56"/>
      <c r="AA168" s="57"/>
      <c r="AE168" s="67"/>
      <c r="BB168" s="128" t="s">
        <v>74</v>
      </c>
      <c r="BL168" s="67">
        <f>IFERROR(W168*I168,"0")</f>
        <v>67.759999999999991</v>
      </c>
      <c r="BM168" s="67">
        <f>IFERROR(X168*I168,"0")</f>
        <v>67.759999999999991</v>
      </c>
      <c r="BN168" s="67">
        <f>IFERROR(W168/J168,"0")</f>
        <v>0.2857142857142857</v>
      </c>
      <c r="BO168" s="67">
        <f>IFERROR(X168/J168,"0")</f>
        <v>0.2857142857142857</v>
      </c>
    </row>
    <row r="169" spans="1:67" x14ac:dyDescent="0.2">
      <c r="A169" s="204"/>
      <c r="B169" s="203"/>
      <c r="C169" s="203"/>
      <c r="D169" s="203"/>
      <c r="E169" s="203"/>
      <c r="F169" s="203"/>
      <c r="G169" s="203"/>
      <c r="H169" s="203"/>
      <c r="I169" s="203"/>
      <c r="J169" s="203"/>
      <c r="K169" s="203"/>
      <c r="L169" s="203"/>
      <c r="M169" s="203"/>
      <c r="N169" s="205"/>
      <c r="O169" s="215" t="s">
        <v>66</v>
      </c>
      <c r="P169" s="216"/>
      <c r="Q169" s="216"/>
      <c r="R169" s="216"/>
      <c r="S169" s="216"/>
      <c r="T169" s="216"/>
      <c r="U169" s="217"/>
      <c r="V169" s="37" t="s">
        <v>65</v>
      </c>
      <c r="W169" s="197">
        <f>IFERROR(SUM(W167:W168),"0")</f>
        <v>112</v>
      </c>
      <c r="X169" s="197">
        <f>IFERROR(SUM(X167:X168),"0")</f>
        <v>112</v>
      </c>
      <c r="Y169" s="197">
        <f>IFERROR(IF(Y167="",0,Y167),"0")+IFERROR(IF(Y168="",0,Y168),"0")</f>
        <v>2.0025599999999999</v>
      </c>
      <c r="Z169" s="198"/>
      <c r="AA169" s="198"/>
    </row>
    <row r="170" spans="1:67" x14ac:dyDescent="0.2">
      <c r="A170" s="203"/>
      <c r="B170" s="203"/>
      <c r="C170" s="203"/>
      <c r="D170" s="203"/>
      <c r="E170" s="203"/>
      <c r="F170" s="203"/>
      <c r="G170" s="203"/>
      <c r="H170" s="203"/>
      <c r="I170" s="203"/>
      <c r="J170" s="203"/>
      <c r="K170" s="203"/>
      <c r="L170" s="203"/>
      <c r="M170" s="203"/>
      <c r="N170" s="205"/>
      <c r="O170" s="215" t="s">
        <v>66</v>
      </c>
      <c r="P170" s="216"/>
      <c r="Q170" s="216"/>
      <c r="R170" s="216"/>
      <c r="S170" s="216"/>
      <c r="T170" s="216"/>
      <c r="U170" s="217"/>
      <c r="V170" s="37" t="s">
        <v>67</v>
      </c>
      <c r="W170" s="197">
        <f>IFERROR(SUMPRODUCT(W167:W168*H167:H168),"0")</f>
        <v>336</v>
      </c>
      <c r="X170" s="197">
        <f>IFERROR(SUMPRODUCT(X167:X168*H167:H168),"0")</f>
        <v>336</v>
      </c>
      <c r="Y170" s="37"/>
      <c r="Z170" s="198"/>
      <c r="AA170" s="198"/>
    </row>
    <row r="171" spans="1:67" ht="16.5" customHeight="1" x14ac:dyDescent="0.25">
      <c r="A171" s="207" t="s">
        <v>229</v>
      </c>
      <c r="B171" s="203"/>
      <c r="C171" s="203"/>
      <c r="D171" s="203"/>
      <c r="E171" s="203"/>
      <c r="F171" s="203"/>
      <c r="G171" s="203"/>
      <c r="H171" s="203"/>
      <c r="I171" s="203"/>
      <c r="J171" s="203"/>
      <c r="K171" s="203"/>
      <c r="L171" s="203"/>
      <c r="M171" s="203"/>
      <c r="N171" s="203"/>
      <c r="O171" s="203"/>
      <c r="P171" s="203"/>
      <c r="Q171" s="203"/>
      <c r="R171" s="203"/>
      <c r="S171" s="203"/>
      <c r="T171" s="203"/>
      <c r="U171" s="203"/>
      <c r="V171" s="203"/>
      <c r="W171" s="203"/>
      <c r="X171" s="203"/>
      <c r="Y171" s="203"/>
      <c r="Z171" s="190"/>
      <c r="AA171" s="190"/>
    </row>
    <row r="172" spans="1:67" ht="14.25" customHeight="1" x14ac:dyDescent="0.25">
      <c r="A172" s="202" t="s">
        <v>229</v>
      </c>
      <c r="B172" s="203"/>
      <c r="C172" s="203"/>
      <c r="D172" s="203"/>
      <c r="E172" s="203"/>
      <c r="F172" s="203"/>
      <c r="G172" s="203"/>
      <c r="H172" s="203"/>
      <c r="I172" s="203"/>
      <c r="J172" s="203"/>
      <c r="K172" s="203"/>
      <c r="L172" s="203"/>
      <c r="M172" s="203"/>
      <c r="N172" s="203"/>
      <c r="O172" s="203"/>
      <c r="P172" s="203"/>
      <c r="Q172" s="203"/>
      <c r="R172" s="203"/>
      <c r="S172" s="203"/>
      <c r="T172" s="203"/>
      <c r="U172" s="203"/>
      <c r="V172" s="203"/>
      <c r="W172" s="203"/>
      <c r="X172" s="203"/>
      <c r="Y172" s="203"/>
      <c r="Z172" s="191"/>
      <c r="AA172" s="191"/>
    </row>
    <row r="173" spans="1:67" ht="27" customHeight="1" x14ac:dyDescent="0.25">
      <c r="A173" s="54" t="s">
        <v>230</v>
      </c>
      <c r="B173" s="54" t="s">
        <v>231</v>
      </c>
      <c r="C173" s="31">
        <v>4301133002</v>
      </c>
      <c r="D173" s="209">
        <v>4607111035783</v>
      </c>
      <c r="E173" s="201"/>
      <c r="F173" s="194">
        <v>0.2</v>
      </c>
      <c r="G173" s="32">
        <v>8</v>
      </c>
      <c r="H173" s="194">
        <v>1.6</v>
      </c>
      <c r="I173" s="194">
        <v>2.12</v>
      </c>
      <c r="J173" s="32">
        <v>72</v>
      </c>
      <c r="K173" s="32" t="s">
        <v>192</v>
      </c>
      <c r="L173" s="33" t="s">
        <v>64</v>
      </c>
      <c r="M173" s="33"/>
      <c r="N173" s="32">
        <v>180</v>
      </c>
      <c r="O173" s="29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00"/>
      <c r="Q173" s="200"/>
      <c r="R173" s="200"/>
      <c r="S173" s="201"/>
      <c r="T173" s="34"/>
      <c r="U173" s="34"/>
      <c r="V173" s="35" t="s">
        <v>65</v>
      </c>
      <c r="W173" s="195">
        <v>0</v>
      </c>
      <c r="X173" s="196">
        <f>IFERROR(IF(W173="","",W173),"")</f>
        <v>0</v>
      </c>
      <c r="Y173" s="36">
        <f>IFERROR(IF(W173="","",W173*0.01157),"")</f>
        <v>0</v>
      </c>
      <c r="Z173" s="56"/>
      <c r="AA173" s="57"/>
      <c r="AE173" s="67"/>
      <c r="BB173" s="129" t="s">
        <v>74</v>
      </c>
      <c r="BL173" s="67">
        <f>IFERROR(W173*I173,"0")</f>
        <v>0</v>
      </c>
      <c r="BM173" s="67">
        <f>IFERROR(X173*I173,"0")</f>
        <v>0</v>
      </c>
      <c r="BN173" s="67">
        <f>IFERROR(W173/J173,"0")</f>
        <v>0</v>
      </c>
      <c r="BO173" s="67">
        <f>IFERROR(X173/J173,"0")</f>
        <v>0</v>
      </c>
    </row>
    <row r="174" spans="1:67" x14ac:dyDescent="0.2">
      <c r="A174" s="204"/>
      <c r="B174" s="203"/>
      <c r="C174" s="203"/>
      <c r="D174" s="203"/>
      <c r="E174" s="203"/>
      <c r="F174" s="203"/>
      <c r="G174" s="203"/>
      <c r="H174" s="203"/>
      <c r="I174" s="203"/>
      <c r="J174" s="203"/>
      <c r="K174" s="203"/>
      <c r="L174" s="203"/>
      <c r="M174" s="203"/>
      <c r="N174" s="205"/>
      <c r="O174" s="215" t="s">
        <v>66</v>
      </c>
      <c r="P174" s="216"/>
      <c r="Q174" s="216"/>
      <c r="R174" s="216"/>
      <c r="S174" s="216"/>
      <c r="T174" s="216"/>
      <c r="U174" s="217"/>
      <c r="V174" s="37" t="s">
        <v>65</v>
      </c>
      <c r="W174" s="197">
        <f>IFERROR(SUM(W173:W173),"0")</f>
        <v>0</v>
      </c>
      <c r="X174" s="197">
        <f>IFERROR(SUM(X173:X173),"0")</f>
        <v>0</v>
      </c>
      <c r="Y174" s="197">
        <f>IFERROR(IF(Y173="",0,Y173),"0")</f>
        <v>0</v>
      </c>
      <c r="Z174" s="198"/>
      <c r="AA174" s="198"/>
    </row>
    <row r="175" spans="1:67" x14ac:dyDescent="0.2">
      <c r="A175" s="203"/>
      <c r="B175" s="203"/>
      <c r="C175" s="203"/>
      <c r="D175" s="203"/>
      <c r="E175" s="203"/>
      <c r="F175" s="203"/>
      <c r="G175" s="203"/>
      <c r="H175" s="203"/>
      <c r="I175" s="203"/>
      <c r="J175" s="203"/>
      <c r="K175" s="203"/>
      <c r="L175" s="203"/>
      <c r="M175" s="203"/>
      <c r="N175" s="205"/>
      <c r="O175" s="215" t="s">
        <v>66</v>
      </c>
      <c r="P175" s="216"/>
      <c r="Q175" s="216"/>
      <c r="R175" s="216"/>
      <c r="S175" s="216"/>
      <c r="T175" s="216"/>
      <c r="U175" s="217"/>
      <c r="V175" s="37" t="s">
        <v>67</v>
      </c>
      <c r="W175" s="197">
        <f>IFERROR(SUMPRODUCT(W173:W173*H173:H173),"0")</f>
        <v>0</v>
      </c>
      <c r="X175" s="197">
        <f>IFERROR(SUMPRODUCT(X173:X173*H173:H173),"0")</f>
        <v>0</v>
      </c>
      <c r="Y175" s="37"/>
      <c r="Z175" s="198"/>
      <c r="AA175" s="198"/>
    </row>
    <row r="176" spans="1:67" ht="16.5" customHeight="1" x14ac:dyDescent="0.25">
      <c r="A176" s="207" t="s">
        <v>223</v>
      </c>
      <c r="B176" s="203"/>
      <c r="C176" s="203"/>
      <c r="D176" s="203"/>
      <c r="E176" s="203"/>
      <c r="F176" s="203"/>
      <c r="G176" s="203"/>
      <c r="H176" s="203"/>
      <c r="I176" s="203"/>
      <c r="J176" s="203"/>
      <c r="K176" s="203"/>
      <c r="L176" s="203"/>
      <c r="M176" s="203"/>
      <c r="N176" s="203"/>
      <c r="O176" s="203"/>
      <c r="P176" s="203"/>
      <c r="Q176" s="203"/>
      <c r="R176" s="203"/>
      <c r="S176" s="203"/>
      <c r="T176" s="203"/>
      <c r="U176" s="203"/>
      <c r="V176" s="203"/>
      <c r="W176" s="203"/>
      <c r="X176" s="203"/>
      <c r="Y176" s="203"/>
      <c r="Z176" s="190"/>
      <c r="AA176" s="190"/>
    </row>
    <row r="177" spans="1:67" ht="14.25" customHeight="1" x14ac:dyDescent="0.25">
      <c r="A177" s="202" t="s">
        <v>232</v>
      </c>
      <c r="B177" s="203"/>
      <c r="C177" s="203"/>
      <c r="D177" s="203"/>
      <c r="E177" s="203"/>
      <c r="F177" s="203"/>
      <c r="G177" s="203"/>
      <c r="H177" s="203"/>
      <c r="I177" s="203"/>
      <c r="J177" s="203"/>
      <c r="K177" s="203"/>
      <c r="L177" s="203"/>
      <c r="M177" s="203"/>
      <c r="N177" s="203"/>
      <c r="O177" s="203"/>
      <c r="P177" s="203"/>
      <c r="Q177" s="203"/>
      <c r="R177" s="203"/>
      <c r="S177" s="203"/>
      <c r="T177" s="203"/>
      <c r="U177" s="203"/>
      <c r="V177" s="203"/>
      <c r="W177" s="203"/>
      <c r="X177" s="203"/>
      <c r="Y177" s="203"/>
      <c r="Z177" s="191"/>
      <c r="AA177" s="191"/>
    </row>
    <row r="178" spans="1:67" ht="27" customHeight="1" x14ac:dyDescent="0.25">
      <c r="A178" s="54" t="s">
        <v>233</v>
      </c>
      <c r="B178" s="54" t="s">
        <v>234</v>
      </c>
      <c r="C178" s="31">
        <v>4301051319</v>
      </c>
      <c r="D178" s="209">
        <v>4680115881204</v>
      </c>
      <c r="E178" s="201"/>
      <c r="F178" s="194">
        <v>0.33</v>
      </c>
      <c r="G178" s="32">
        <v>6</v>
      </c>
      <c r="H178" s="194">
        <v>1.98</v>
      </c>
      <c r="I178" s="194">
        <v>2.246</v>
      </c>
      <c r="J178" s="32">
        <v>156</v>
      </c>
      <c r="K178" s="32" t="s">
        <v>63</v>
      </c>
      <c r="L178" s="33" t="s">
        <v>235</v>
      </c>
      <c r="M178" s="33"/>
      <c r="N178" s="32">
        <v>365</v>
      </c>
      <c r="O178" s="39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00"/>
      <c r="Q178" s="200"/>
      <c r="R178" s="200"/>
      <c r="S178" s="201"/>
      <c r="T178" s="34"/>
      <c r="U178" s="34"/>
      <c r="V178" s="35" t="s">
        <v>65</v>
      </c>
      <c r="W178" s="195">
        <v>0</v>
      </c>
      <c r="X178" s="196">
        <f>IFERROR(IF(W178="","",W178),"")</f>
        <v>0</v>
      </c>
      <c r="Y178" s="36">
        <f>IFERROR(IF(W178="","",W178*0.00753),"")</f>
        <v>0</v>
      </c>
      <c r="Z178" s="56"/>
      <c r="AA178" s="57"/>
      <c r="AE178" s="67"/>
      <c r="BB178" s="130" t="s">
        <v>236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x14ac:dyDescent="0.2">
      <c r="A179" s="204"/>
      <c r="B179" s="203"/>
      <c r="C179" s="203"/>
      <c r="D179" s="203"/>
      <c r="E179" s="203"/>
      <c r="F179" s="203"/>
      <c r="G179" s="203"/>
      <c r="H179" s="203"/>
      <c r="I179" s="203"/>
      <c r="J179" s="203"/>
      <c r="K179" s="203"/>
      <c r="L179" s="203"/>
      <c r="M179" s="203"/>
      <c r="N179" s="205"/>
      <c r="O179" s="215" t="s">
        <v>66</v>
      </c>
      <c r="P179" s="216"/>
      <c r="Q179" s="216"/>
      <c r="R179" s="216"/>
      <c r="S179" s="216"/>
      <c r="T179" s="216"/>
      <c r="U179" s="217"/>
      <c r="V179" s="37" t="s">
        <v>65</v>
      </c>
      <c r="W179" s="197">
        <f>IFERROR(SUM(W178:W178),"0")</f>
        <v>0</v>
      </c>
      <c r="X179" s="197">
        <f>IFERROR(SUM(X178:X178),"0")</f>
        <v>0</v>
      </c>
      <c r="Y179" s="197">
        <f>IFERROR(IF(Y178="",0,Y178),"0")</f>
        <v>0</v>
      </c>
      <c r="Z179" s="198"/>
      <c r="AA179" s="198"/>
    </row>
    <row r="180" spans="1:67" x14ac:dyDescent="0.2">
      <c r="A180" s="203"/>
      <c r="B180" s="203"/>
      <c r="C180" s="203"/>
      <c r="D180" s="203"/>
      <c r="E180" s="203"/>
      <c r="F180" s="203"/>
      <c r="G180" s="203"/>
      <c r="H180" s="203"/>
      <c r="I180" s="203"/>
      <c r="J180" s="203"/>
      <c r="K180" s="203"/>
      <c r="L180" s="203"/>
      <c r="M180" s="203"/>
      <c r="N180" s="205"/>
      <c r="O180" s="215" t="s">
        <v>66</v>
      </c>
      <c r="P180" s="216"/>
      <c r="Q180" s="216"/>
      <c r="R180" s="216"/>
      <c r="S180" s="216"/>
      <c r="T180" s="216"/>
      <c r="U180" s="217"/>
      <c r="V180" s="37" t="s">
        <v>67</v>
      </c>
      <c r="W180" s="197">
        <f>IFERROR(SUMPRODUCT(W178:W178*H178:H178),"0")</f>
        <v>0</v>
      </c>
      <c r="X180" s="197">
        <f>IFERROR(SUMPRODUCT(X178:X178*H178:H178),"0")</f>
        <v>0</v>
      </c>
      <c r="Y180" s="37"/>
      <c r="Z180" s="198"/>
      <c r="AA180" s="198"/>
    </row>
    <row r="181" spans="1:67" ht="16.5" customHeight="1" x14ac:dyDescent="0.25">
      <c r="A181" s="207" t="s">
        <v>237</v>
      </c>
      <c r="B181" s="203"/>
      <c r="C181" s="203"/>
      <c r="D181" s="203"/>
      <c r="E181" s="203"/>
      <c r="F181" s="203"/>
      <c r="G181" s="203"/>
      <c r="H181" s="203"/>
      <c r="I181" s="203"/>
      <c r="J181" s="203"/>
      <c r="K181" s="203"/>
      <c r="L181" s="203"/>
      <c r="M181" s="203"/>
      <c r="N181" s="203"/>
      <c r="O181" s="203"/>
      <c r="P181" s="203"/>
      <c r="Q181" s="203"/>
      <c r="R181" s="203"/>
      <c r="S181" s="203"/>
      <c r="T181" s="203"/>
      <c r="U181" s="203"/>
      <c r="V181" s="203"/>
      <c r="W181" s="203"/>
      <c r="X181" s="203"/>
      <c r="Y181" s="203"/>
      <c r="Z181" s="190"/>
      <c r="AA181" s="190"/>
    </row>
    <row r="182" spans="1:67" ht="14.25" customHeight="1" x14ac:dyDescent="0.25">
      <c r="A182" s="202" t="s">
        <v>70</v>
      </c>
      <c r="B182" s="203"/>
      <c r="C182" s="203"/>
      <c r="D182" s="203"/>
      <c r="E182" s="203"/>
      <c r="F182" s="203"/>
      <c r="G182" s="203"/>
      <c r="H182" s="203"/>
      <c r="I182" s="203"/>
      <c r="J182" s="203"/>
      <c r="K182" s="203"/>
      <c r="L182" s="203"/>
      <c r="M182" s="203"/>
      <c r="N182" s="203"/>
      <c r="O182" s="203"/>
      <c r="P182" s="203"/>
      <c r="Q182" s="203"/>
      <c r="R182" s="203"/>
      <c r="S182" s="203"/>
      <c r="T182" s="203"/>
      <c r="U182" s="203"/>
      <c r="V182" s="203"/>
      <c r="W182" s="203"/>
      <c r="X182" s="203"/>
      <c r="Y182" s="203"/>
      <c r="Z182" s="191"/>
      <c r="AA182" s="191"/>
    </row>
    <row r="183" spans="1:67" ht="27" customHeight="1" x14ac:dyDescent="0.25">
      <c r="A183" s="54" t="s">
        <v>238</v>
      </c>
      <c r="B183" s="54" t="s">
        <v>239</v>
      </c>
      <c r="C183" s="31">
        <v>4301132079</v>
      </c>
      <c r="D183" s="209">
        <v>4607111038487</v>
      </c>
      <c r="E183" s="201"/>
      <c r="F183" s="194">
        <v>0.25</v>
      </c>
      <c r="G183" s="32">
        <v>12</v>
      </c>
      <c r="H183" s="194">
        <v>3</v>
      </c>
      <c r="I183" s="194">
        <v>3.7360000000000002</v>
      </c>
      <c r="J183" s="32">
        <v>70</v>
      </c>
      <c r="K183" s="32" t="s">
        <v>73</v>
      </c>
      <c r="L183" s="33" t="s">
        <v>64</v>
      </c>
      <c r="M183" s="33"/>
      <c r="N183" s="32">
        <v>180</v>
      </c>
      <c r="O183" s="39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00"/>
      <c r="Q183" s="200"/>
      <c r="R183" s="200"/>
      <c r="S183" s="201"/>
      <c r="T183" s="34"/>
      <c r="U183" s="34"/>
      <c r="V183" s="35" t="s">
        <v>65</v>
      </c>
      <c r="W183" s="195">
        <v>5</v>
      </c>
      <c r="X183" s="196">
        <f>IFERROR(IF(W183="","",W183),"")</f>
        <v>5</v>
      </c>
      <c r="Y183" s="36">
        <f>IFERROR(IF(W183="","",W183*0.01788),"")</f>
        <v>8.9400000000000007E-2</v>
      </c>
      <c r="Z183" s="56"/>
      <c r="AA183" s="57"/>
      <c r="AE183" s="67"/>
      <c r="BB183" s="131" t="s">
        <v>74</v>
      </c>
      <c r="BL183" s="67">
        <f>IFERROR(W183*I183,"0")</f>
        <v>18.68</v>
      </c>
      <c r="BM183" s="67">
        <f>IFERROR(X183*I183,"0")</f>
        <v>18.68</v>
      </c>
      <c r="BN183" s="67">
        <f>IFERROR(W183/J183,"0")</f>
        <v>7.1428571428571425E-2</v>
      </c>
      <c r="BO183" s="67">
        <f>IFERROR(X183/J183,"0")</f>
        <v>7.1428571428571425E-2</v>
      </c>
    </row>
    <row r="184" spans="1:67" x14ac:dyDescent="0.2">
      <c r="A184" s="204"/>
      <c r="B184" s="203"/>
      <c r="C184" s="203"/>
      <c r="D184" s="203"/>
      <c r="E184" s="203"/>
      <c r="F184" s="203"/>
      <c r="G184" s="203"/>
      <c r="H184" s="203"/>
      <c r="I184" s="203"/>
      <c r="J184" s="203"/>
      <c r="K184" s="203"/>
      <c r="L184" s="203"/>
      <c r="M184" s="203"/>
      <c r="N184" s="205"/>
      <c r="O184" s="215" t="s">
        <v>66</v>
      </c>
      <c r="P184" s="216"/>
      <c r="Q184" s="216"/>
      <c r="R184" s="216"/>
      <c r="S184" s="216"/>
      <c r="T184" s="216"/>
      <c r="U184" s="217"/>
      <c r="V184" s="37" t="s">
        <v>65</v>
      </c>
      <c r="W184" s="197">
        <f>IFERROR(SUM(W183:W183),"0")</f>
        <v>5</v>
      </c>
      <c r="X184" s="197">
        <f>IFERROR(SUM(X183:X183),"0")</f>
        <v>5</v>
      </c>
      <c r="Y184" s="197">
        <f>IFERROR(IF(Y183="",0,Y183),"0")</f>
        <v>8.9400000000000007E-2</v>
      </c>
      <c r="Z184" s="198"/>
      <c r="AA184" s="198"/>
    </row>
    <row r="185" spans="1:67" x14ac:dyDescent="0.2">
      <c r="A185" s="203"/>
      <c r="B185" s="203"/>
      <c r="C185" s="203"/>
      <c r="D185" s="203"/>
      <c r="E185" s="203"/>
      <c r="F185" s="203"/>
      <c r="G185" s="203"/>
      <c r="H185" s="203"/>
      <c r="I185" s="203"/>
      <c r="J185" s="203"/>
      <c r="K185" s="203"/>
      <c r="L185" s="203"/>
      <c r="M185" s="203"/>
      <c r="N185" s="205"/>
      <c r="O185" s="215" t="s">
        <v>66</v>
      </c>
      <c r="P185" s="216"/>
      <c r="Q185" s="216"/>
      <c r="R185" s="216"/>
      <c r="S185" s="216"/>
      <c r="T185" s="216"/>
      <c r="U185" s="217"/>
      <c r="V185" s="37" t="s">
        <v>67</v>
      </c>
      <c r="W185" s="197">
        <f>IFERROR(SUMPRODUCT(W183:W183*H183:H183),"0")</f>
        <v>15</v>
      </c>
      <c r="X185" s="197">
        <f>IFERROR(SUMPRODUCT(X183:X183*H183:H183),"0")</f>
        <v>15</v>
      </c>
      <c r="Y185" s="37"/>
      <c r="Z185" s="198"/>
      <c r="AA185" s="198"/>
    </row>
    <row r="186" spans="1:67" ht="27.75" customHeight="1" x14ac:dyDescent="0.2">
      <c r="A186" s="296" t="s">
        <v>240</v>
      </c>
      <c r="B186" s="297"/>
      <c r="C186" s="297"/>
      <c r="D186" s="297"/>
      <c r="E186" s="297"/>
      <c r="F186" s="297"/>
      <c r="G186" s="297"/>
      <c r="H186" s="297"/>
      <c r="I186" s="297"/>
      <c r="J186" s="297"/>
      <c r="K186" s="297"/>
      <c r="L186" s="297"/>
      <c r="M186" s="297"/>
      <c r="N186" s="297"/>
      <c r="O186" s="297"/>
      <c r="P186" s="297"/>
      <c r="Q186" s="297"/>
      <c r="R186" s="297"/>
      <c r="S186" s="297"/>
      <c r="T186" s="297"/>
      <c r="U186" s="297"/>
      <c r="V186" s="297"/>
      <c r="W186" s="297"/>
      <c r="X186" s="297"/>
      <c r="Y186" s="297"/>
      <c r="Z186" s="48"/>
      <c r="AA186" s="48"/>
    </row>
    <row r="187" spans="1:67" ht="16.5" customHeight="1" x14ac:dyDescent="0.25">
      <c r="A187" s="207" t="s">
        <v>241</v>
      </c>
      <c r="B187" s="203"/>
      <c r="C187" s="203"/>
      <c r="D187" s="203"/>
      <c r="E187" s="203"/>
      <c r="F187" s="203"/>
      <c r="G187" s="203"/>
      <c r="H187" s="203"/>
      <c r="I187" s="203"/>
      <c r="J187" s="203"/>
      <c r="K187" s="203"/>
      <c r="L187" s="203"/>
      <c r="M187" s="203"/>
      <c r="N187" s="203"/>
      <c r="O187" s="203"/>
      <c r="P187" s="203"/>
      <c r="Q187" s="203"/>
      <c r="R187" s="203"/>
      <c r="S187" s="203"/>
      <c r="T187" s="203"/>
      <c r="U187" s="203"/>
      <c r="V187" s="203"/>
      <c r="W187" s="203"/>
      <c r="X187" s="203"/>
      <c r="Y187" s="203"/>
      <c r="Z187" s="190"/>
      <c r="AA187" s="190"/>
    </row>
    <row r="188" spans="1:67" ht="14.25" customHeight="1" x14ac:dyDescent="0.25">
      <c r="A188" s="202" t="s">
        <v>60</v>
      </c>
      <c r="B188" s="203"/>
      <c r="C188" s="203"/>
      <c r="D188" s="203"/>
      <c r="E188" s="203"/>
      <c r="F188" s="203"/>
      <c r="G188" s="203"/>
      <c r="H188" s="203"/>
      <c r="I188" s="203"/>
      <c r="J188" s="203"/>
      <c r="K188" s="203"/>
      <c r="L188" s="203"/>
      <c r="M188" s="203"/>
      <c r="N188" s="203"/>
      <c r="O188" s="203"/>
      <c r="P188" s="203"/>
      <c r="Q188" s="203"/>
      <c r="R188" s="203"/>
      <c r="S188" s="203"/>
      <c r="T188" s="203"/>
      <c r="U188" s="203"/>
      <c r="V188" s="203"/>
      <c r="W188" s="203"/>
      <c r="X188" s="203"/>
      <c r="Y188" s="203"/>
      <c r="Z188" s="191"/>
      <c r="AA188" s="191"/>
    </row>
    <row r="189" spans="1:67" ht="16.5" customHeight="1" x14ac:dyDescent="0.25">
      <c r="A189" s="54" t="s">
        <v>242</v>
      </c>
      <c r="B189" s="54" t="s">
        <v>243</v>
      </c>
      <c r="C189" s="31">
        <v>4301070913</v>
      </c>
      <c r="D189" s="209">
        <v>4607111036957</v>
      </c>
      <c r="E189" s="201"/>
      <c r="F189" s="194">
        <v>0.4</v>
      </c>
      <c r="G189" s="32">
        <v>8</v>
      </c>
      <c r="H189" s="194">
        <v>3.2</v>
      </c>
      <c r="I189" s="194">
        <v>3.44</v>
      </c>
      <c r="J189" s="32">
        <v>144</v>
      </c>
      <c r="K189" s="32" t="s">
        <v>63</v>
      </c>
      <c r="L189" s="33" t="s">
        <v>64</v>
      </c>
      <c r="M189" s="33"/>
      <c r="N189" s="32">
        <v>180</v>
      </c>
      <c r="O189" s="362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00"/>
      <c r="Q189" s="200"/>
      <c r="R189" s="200"/>
      <c r="S189" s="201"/>
      <c r="T189" s="34"/>
      <c r="U189" s="34"/>
      <c r="V189" s="35" t="s">
        <v>65</v>
      </c>
      <c r="W189" s="195">
        <v>0</v>
      </c>
      <c r="X189" s="196">
        <f>IFERROR(IF(W189="","",W189),"")</f>
        <v>0</v>
      </c>
      <c r="Y189" s="36">
        <f>IFERROR(IF(W189="","",W189*0.00866),"")</f>
        <v>0</v>
      </c>
      <c r="Z189" s="56"/>
      <c r="AA189" s="57"/>
      <c r="AE189" s="67"/>
      <c r="BB189" s="132" t="s">
        <v>1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ht="16.5" customHeight="1" x14ac:dyDescent="0.25">
      <c r="A190" s="54" t="s">
        <v>244</v>
      </c>
      <c r="B190" s="54" t="s">
        <v>245</v>
      </c>
      <c r="C190" s="31">
        <v>4301070912</v>
      </c>
      <c r="D190" s="209">
        <v>4607111037213</v>
      </c>
      <c r="E190" s="201"/>
      <c r="F190" s="194">
        <v>0.4</v>
      </c>
      <c r="G190" s="32">
        <v>8</v>
      </c>
      <c r="H190" s="194">
        <v>3.2</v>
      </c>
      <c r="I190" s="194">
        <v>3.44</v>
      </c>
      <c r="J190" s="32">
        <v>144</v>
      </c>
      <c r="K190" s="32" t="s">
        <v>63</v>
      </c>
      <c r="L190" s="33" t="s">
        <v>64</v>
      </c>
      <c r="M190" s="33"/>
      <c r="N190" s="32">
        <v>180</v>
      </c>
      <c r="O190" s="381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0" s="200"/>
      <c r="Q190" s="200"/>
      <c r="R190" s="200"/>
      <c r="S190" s="201"/>
      <c r="T190" s="34"/>
      <c r="U190" s="34"/>
      <c r="V190" s="35" t="s">
        <v>65</v>
      </c>
      <c r="W190" s="195">
        <v>0</v>
      </c>
      <c r="X190" s="196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x14ac:dyDescent="0.2">
      <c r="A191" s="204"/>
      <c r="B191" s="203"/>
      <c r="C191" s="203"/>
      <c r="D191" s="203"/>
      <c r="E191" s="203"/>
      <c r="F191" s="203"/>
      <c r="G191" s="203"/>
      <c r="H191" s="203"/>
      <c r="I191" s="203"/>
      <c r="J191" s="203"/>
      <c r="K191" s="203"/>
      <c r="L191" s="203"/>
      <c r="M191" s="203"/>
      <c r="N191" s="205"/>
      <c r="O191" s="215" t="s">
        <v>66</v>
      </c>
      <c r="P191" s="216"/>
      <c r="Q191" s="216"/>
      <c r="R191" s="216"/>
      <c r="S191" s="216"/>
      <c r="T191" s="216"/>
      <c r="U191" s="217"/>
      <c r="V191" s="37" t="s">
        <v>65</v>
      </c>
      <c r="W191" s="197">
        <f>IFERROR(SUM(W189:W190),"0")</f>
        <v>0</v>
      </c>
      <c r="X191" s="197">
        <f>IFERROR(SUM(X189:X190),"0")</f>
        <v>0</v>
      </c>
      <c r="Y191" s="197">
        <f>IFERROR(IF(Y189="",0,Y189),"0")+IFERROR(IF(Y190="",0,Y190),"0")</f>
        <v>0</v>
      </c>
      <c r="Z191" s="198"/>
      <c r="AA191" s="198"/>
    </row>
    <row r="192" spans="1:67" x14ac:dyDescent="0.2">
      <c r="A192" s="203"/>
      <c r="B192" s="203"/>
      <c r="C192" s="203"/>
      <c r="D192" s="203"/>
      <c r="E192" s="203"/>
      <c r="F192" s="203"/>
      <c r="G192" s="203"/>
      <c r="H192" s="203"/>
      <c r="I192" s="203"/>
      <c r="J192" s="203"/>
      <c r="K192" s="203"/>
      <c r="L192" s="203"/>
      <c r="M192" s="203"/>
      <c r="N192" s="205"/>
      <c r="O192" s="215" t="s">
        <v>66</v>
      </c>
      <c r="P192" s="216"/>
      <c r="Q192" s="216"/>
      <c r="R192" s="216"/>
      <c r="S192" s="216"/>
      <c r="T192" s="216"/>
      <c r="U192" s="217"/>
      <c r="V192" s="37" t="s">
        <v>67</v>
      </c>
      <c r="W192" s="197">
        <f>IFERROR(SUMPRODUCT(W189:W190*H189:H190),"0")</f>
        <v>0</v>
      </c>
      <c r="X192" s="197">
        <f>IFERROR(SUMPRODUCT(X189:X190*H189:H190),"0")</f>
        <v>0</v>
      </c>
      <c r="Y192" s="37"/>
      <c r="Z192" s="198"/>
      <c r="AA192" s="198"/>
    </row>
    <row r="193" spans="1:67" ht="16.5" customHeight="1" x14ac:dyDescent="0.25">
      <c r="A193" s="207" t="s">
        <v>246</v>
      </c>
      <c r="B193" s="203"/>
      <c r="C193" s="203"/>
      <c r="D193" s="203"/>
      <c r="E193" s="203"/>
      <c r="F193" s="203"/>
      <c r="G193" s="203"/>
      <c r="H193" s="203"/>
      <c r="I193" s="203"/>
      <c r="J193" s="203"/>
      <c r="K193" s="203"/>
      <c r="L193" s="203"/>
      <c r="M193" s="203"/>
      <c r="N193" s="203"/>
      <c r="O193" s="203"/>
      <c r="P193" s="203"/>
      <c r="Q193" s="203"/>
      <c r="R193" s="203"/>
      <c r="S193" s="203"/>
      <c r="T193" s="203"/>
      <c r="U193" s="203"/>
      <c r="V193" s="203"/>
      <c r="W193" s="203"/>
      <c r="X193" s="203"/>
      <c r="Y193" s="203"/>
      <c r="Z193" s="190"/>
      <c r="AA193" s="190"/>
    </row>
    <row r="194" spans="1:67" ht="14.25" customHeight="1" x14ac:dyDescent="0.25">
      <c r="A194" s="202" t="s">
        <v>60</v>
      </c>
      <c r="B194" s="203"/>
      <c r="C194" s="203"/>
      <c r="D194" s="203"/>
      <c r="E194" s="203"/>
      <c r="F194" s="203"/>
      <c r="G194" s="203"/>
      <c r="H194" s="203"/>
      <c r="I194" s="203"/>
      <c r="J194" s="203"/>
      <c r="K194" s="203"/>
      <c r="L194" s="203"/>
      <c r="M194" s="203"/>
      <c r="N194" s="203"/>
      <c r="O194" s="203"/>
      <c r="P194" s="203"/>
      <c r="Q194" s="203"/>
      <c r="R194" s="203"/>
      <c r="S194" s="203"/>
      <c r="T194" s="203"/>
      <c r="U194" s="203"/>
      <c r="V194" s="203"/>
      <c r="W194" s="203"/>
      <c r="X194" s="203"/>
      <c r="Y194" s="203"/>
      <c r="Z194" s="191"/>
      <c r="AA194" s="191"/>
    </row>
    <row r="195" spans="1:67" ht="16.5" customHeight="1" x14ac:dyDescent="0.25">
      <c r="A195" s="54" t="s">
        <v>247</v>
      </c>
      <c r="B195" s="54" t="s">
        <v>248</v>
      </c>
      <c r="C195" s="31">
        <v>4301070948</v>
      </c>
      <c r="D195" s="209">
        <v>4607111037022</v>
      </c>
      <c r="E195" s="201"/>
      <c r="F195" s="194">
        <v>0.7</v>
      </c>
      <c r="G195" s="32">
        <v>8</v>
      </c>
      <c r="H195" s="194">
        <v>5.6</v>
      </c>
      <c r="I195" s="194">
        <v>5.87</v>
      </c>
      <c r="J195" s="32">
        <v>84</v>
      </c>
      <c r="K195" s="32" t="s">
        <v>63</v>
      </c>
      <c r="L195" s="33" t="s">
        <v>64</v>
      </c>
      <c r="M195" s="33"/>
      <c r="N195" s="32">
        <v>180</v>
      </c>
      <c r="O195" s="23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200"/>
      <c r="Q195" s="200"/>
      <c r="R195" s="200"/>
      <c r="S195" s="201"/>
      <c r="T195" s="34"/>
      <c r="U195" s="34"/>
      <c r="V195" s="35" t="s">
        <v>65</v>
      </c>
      <c r="W195" s="195">
        <v>1</v>
      </c>
      <c r="X195" s="196">
        <f>IFERROR(IF(W195="","",W195),"")</f>
        <v>1</v>
      </c>
      <c r="Y195" s="36">
        <f>IFERROR(IF(W195="","",W195*0.0155),"")</f>
        <v>1.55E-2</v>
      </c>
      <c r="Z195" s="56"/>
      <c r="AA195" s="57"/>
      <c r="AE195" s="67"/>
      <c r="BB195" s="134" t="s">
        <v>1</v>
      </c>
      <c r="BL195" s="67">
        <f>IFERROR(W195*I195,"0")</f>
        <v>5.87</v>
      </c>
      <c r="BM195" s="67">
        <f>IFERROR(X195*I195,"0")</f>
        <v>5.87</v>
      </c>
      <c r="BN195" s="67">
        <f>IFERROR(W195/J195,"0")</f>
        <v>1.1904761904761904E-2</v>
      </c>
      <c r="BO195" s="67">
        <f>IFERROR(X195/J195,"0")</f>
        <v>1.1904761904761904E-2</v>
      </c>
    </row>
    <row r="196" spans="1:67" ht="27" customHeight="1" x14ac:dyDescent="0.25">
      <c r="A196" s="54" t="s">
        <v>249</v>
      </c>
      <c r="B196" s="54" t="s">
        <v>250</v>
      </c>
      <c r="C196" s="31">
        <v>4301070990</v>
      </c>
      <c r="D196" s="209">
        <v>4607111038494</v>
      </c>
      <c r="E196" s="201"/>
      <c r="F196" s="194">
        <v>0.7</v>
      </c>
      <c r="G196" s="32">
        <v>8</v>
      </c>
      <c r="H196" s="194">
        <v>5.6</v>
      </c>
      <c r="I196" s="194">
        <v>5.87</v>
      </c>
      <c r="J196" s="32">
        <v>84</v>
      </c>
      <c r="K196" s="32" t="s">
        <v>63</v>
      </c>
      <c r="L196" s="33" t="s">
        <v>64</v>
      </c>
      <c r="M196" s="33"/>
      <c r="N196" s="32">
        <v>180</v>
      </c>
      <c r="O196" s="39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200"/>
      <c r="Q196" s="200"/>
      <c r="R196" s="200"/>
      <c r="S196" s="201"/>
      <c r="T196" s="34"/>
      <c r="U196" s="34"/>
      <c r="V196" s="35" t="s">
        <v>65</v>
      </c>
      <c r="W196" s="195">
        <v>0</v>
      </c>
      <c r="X196" s="196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customHeight="1" x14ac:dyDescent="0.25">
      <c r="A197" s="54" t="s">
        <v>251</v>
      </c>
      <c r="B197" s="54" t="s">
        <v>252</v>
      </c>
      <c r="C197" s="31">
        <v>4301070966</v>
      </c>
      <c r="D197" s="209">
        <v>4607111038135</v>
      </c>
      <c r="E197" s="201"/>
      <c r="F197" s="194">
        <v>0.7</v>
      </c>
      <c r="G197" s="32">
        <v>8</v>
      </c>
      <c r="H197" s="194">
        <v>5.6</v>
      </c>
      <c r="I197" s="194">
        <v>5.87</v>
      </c>
      <c r="J197" s="32">
        <v>84</v>
      </c>
      <c r="K197" s="32" t="s">
        <v>63</v>
      </c>
      <c r="L197" s="33" t="s">
        <v>64</v>
      </c>
      <c r="M197" s="33"/>
      <c r="N197" s="32">
        <v>180</v>
      </c>
      <c r="O197" s="31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200"/>
      <c r="Q197" s="200"/>
      <c r="R197" s="200"/>
      <c r="S197" s="201"/>
      <c r="T197" s="34"/>
      <c r="U197" s="34"/>
      <c r="V197" s="35" t="s">
        <v>65</v>
      </c>
      <c r="W197" s="195">
        <v>0</v>
      </c>
      <c r="X197" s="196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x14ac:dyDescent="0.2">
      <c r="A198" s="204"/>
      <c r="B198" s="203"/>
      <c r="C198" s="203"/>
      <c r="D198" s="203"/>
      <c r="E198" s="203"/>
      <c r="F198" s="203"/>
      <c r="G198" s="203"/>
      <c r="H198" s="203"/>
      <c r="I198" s="203"/>
      <c r="J198" s="203"/>
      <c r="K198" s="203"/>
      <c r="L198" s="203"/>
      <c r="M198" s="203"/>
      <c r="N198" s="205"/>
      <c r="O198" s="215" t="s">
        <v>66</v>
      </c>
      <c r="P198" s="216"/>
      <c r="Q198" s="216"/>
      <c r="R198" s="216"/>
      <c r="S198" s="216"/>
      <c r="T198" s="216"/>
      <c r="U198" s="217"/>
      <c r="V198" s="37" t="s">
        <v>65</v>
      </c>
      <c r="W198" s="197">
        <f>IFERROR(SUM(W195:W197),"0")</f>
        <v>1</v>
      </c>
      <c r="X198" s="197">
        <f>IFERROR(SUM(X195:X197),"0")</f>
        <v>1</v>
      </c>
      <c r="Y198" s="197">
        <f>IFERROR(IF(Y195="",0,Y195),"0")+IFERROR(IF(Y196="",0,Y196),"0")+IFERROR(IF(Y197="",0,Y197),"0")</f>
        <v>1.55E-2</v>
      </c>
      <c r="Z198" s="198"/>
      <c r="AA198" s="198"/>
    </row>
    <row r="199" spans="1:67" x14ac:dyDescent="0.2">
      <c r="A199" s="203"/>
      <c r="B199" s="203"/>
      <c r="C199" s="203"/>
      <c r="D199" s="203"/>
      <c r="E199" s="203"/>
      <c r="F199" s="203"/>
      <c r="G199" s="203"/>
      <c r="H199" s="203"/>
      <c r="I199" s="203"/>
      <c r="J199" s="203"/>
      <c r="K199" s="203"/>
      <c r="L199" s="203"/>
      <c r="M199" s="203"/>
      <c r="N199" s="205"/>
      <c r="O199" s="215" t="s">
        <v>66</v>
      </c>
      <c r="P199" s="216"/>
      <c r="Q199" s="216"/>
      <c r="R199" s="216"/>
      <c r="S199" s="216"/>
      <c r="T199" s="216"/>
      <c r="U199" s="217"/>
      <c r="V199" s="37" t="s">
        <v>67</v>
      </c>
      <c r="W199" s="197">
        <f>IFERROR(SUMPRODUCT(W195:W197*H195:H197),"0")</f>
        <v>5.6</v>
      </c>
      <c r="X199" s="197">
        <f>IFERROR(SUMPRODUCT(X195:X197*H195:H197),"0")</f>
        <v>5.6</v>
      </c>
      <c r="Y199" s="37"/>
      <c r="Z199" s="198"/>
      <c r="AA199" s="198"/>
    </row>
    <row r="200" spans="1:67" ht="16.5" customHeight="1" x14ac:dyDescent="0.25">
      <c r="A200" s="207" t="s">
        <v>253</v>
      </c>
      <c r="B200" s="203"/>
      <c r="C200" s="203"/>
      <c r="D200" s="203"/>
      <c r="E200" s="203"/>
      <c r="F200" s="203"/>
      <c r="G200" s="203"/>
      <c r="H200" s="203"/>
      <c r="I200" s="203"/>
      <c r="J200" s="203"/>
      <c r="K200" s="203"/>
      <c r="L200" s="203"/>
      <c r="M200" s="203"/>
      <c r="N200" s="203"/>
      <c r="O200" s="203"/>
      <c r="P200" s="203"/>
      <c r="Q200" s="203"/>
      <c r="R200" s="203"/>
      <c r="S200" s="203"/>
      <c r="T200" s="203"/>
      <c r="U200" s="203"/>
      <c r="V200" s="203"/>
      <c r="W200" s="203"/>
      <c r="X200" s="203"/>
      <c r="Y200" s="203"/>
      <c r="Z200" s="190"/>
      <c r="AA200" s="190"/>
    </row>
    <row r="201" spans="1:67" ht="14.25" customHeight="1" x14ac:dyDescent="0.25">
      <c r="A201" s="202" t="s">
        <v>60</v>
      </c>
      <c r="B201" s="203"/>
      <c r="C201" s="203"/>
      <c r="D201" s="203"/>
      <c r="E201" s="203"/>
      <c r="F201" s="203"/>
      <c r="G201" s="203"/>
      <c r="H201" s="203"/>
      <c r="I201" s="203"/>
      <c r="J201" s="203"/>
      <c r="K201" s="203"/>
      <c r="L201" s="203"/>
      <c r="M201" s="203"/>
      <c r="N201" s="203"/>
      <c r="O201" s="203"/>
      <c r="P201" s="203"/>
      <c r="Q201" s="203"/>
      <c r="R201" s="203"/>
      <c r="S201" s="203"/>
      <c r="T201" s="203"/>
      <c r="U201" s="203"/>
      <c r="V201" s="203"/>
      <c r="W201" s="203"/>
      <c r="X201" s="203"/>
      <c r="Y201" s="203"/>
      <c r="Z201" s="191"/>
      <c r="AA201" s="191"/>
    </row>
    <row r="202" spans="1:67" ht="27" customHeight="1" x14ac:dyDescent="0.25">
      <c r="A202" s="54" t="s">
        <v>254</v>
      </c>
      <c r="B202" s="54" t="s">
        <v>255</v>
      </c>
      <c r="C202" s="31">
        <v>4301070996</v>
      </c>
      <c r="D202" s="209">
        <v>4607111038654</v>
      </c>
      <c r="E202" s="201"/>
      <c r="F202" s="194">
        <v>0.4</v>
      </c>
      <c r="G202" s="32">
        <v>16</v>
      </c>
      <c r="H202" s="194">
        <v>6.4</v>
      </c>
      <c r="I202" s="194">
        <v>6.63</v>
      </c>
      <c r="J202" s="32">
        <v>84</v>
      </c>
      <c r="K202" s="32" t="s">
        <v>63</v>
      </c>
      <c r="L202" s="33" t="s">
        <v>64</v>
      </c>
      <c r="M202" s="33"/>
      <c r="N202" s="32">
        <v>180</v>
      </c>
      <c r="O202" s="22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200"/>
      <c r="Q202" s="200"/>
      <c r="R202" s="200"/>
      <c r="S202" s="201"/>
      <c r="T202" s="34"/>
      <c r="U202" s="34"/>
      <c r="V202" s="35" t="s">
        <v>65</v>
      </c>
      <c r="W202" s="195">
        <v>0</v>
      </c>
      <c r="X202" s="196">
        <f t="shared" ref="X202:X207" si="18">IFERROR(IF(W202="","",W202),"")</f>
        <v>0</v>
      </c>
      <c r="Y202" s="36">
        <f t="shared" ref="Y202:Y207" si="19">IFERROR(IF(W202="","",W202*0.0155),"")</f>
        <v>0</v>
      </c>
      <c r="Z202" s="56"/>
      <c r="AA202" s="57"/>
      <c r="AE202" s="67"/>
      <c r="BB202" s="137" t="s">
        <v>1</v>
      </c>
      <c r="BL202" s="67">
        <f t="shared" ref="BL202:BL207" si="20">IFERROR(W202*I202,"0")</f>
        <v>0</v>
      </c>
      <c r="BM202" s="67">
        <f t="shared" ref="BM202:BM207" si="21">IFERROR(X202*I202,"0")</f>
        <v>0</v>
      </c>
      <c r="BN202" s="67">
        <f t="shared" ref="BN202:BN207" si="22">IFERROR(W202/J202,"0")</f>
        <v>0</v>
      </c>
      <c r="BO202" s="67">
        <f t="shared" ref="BO202:BO207" si="23">IFERROR(X202/J202,"0")</f>
        <v>0</v>
      </c>
    </row>
    <row r="203" spans="1:67" ht="27" customHeight="1" x14ac:dyDescent="0.25">
      <c r="A203" s="54" t="s">
        <v>256</v>
      </c>
      <c r="B203" s="54" t="s">
        <v>257</v>
      </c>
      <c r="C203" s="31">
        <v>4301070997</v>
      </c>
      <c r="D203" s="209">
        <v>4607111038586</v>
      </c>
      <c r="E203" s="201"/>
      <c r="F203" s="194">
        <v>0.7</v>
      </c>
      <c r="G203" s="32">
        <v>8</v>
      </c>
      <c r="H203" s="194">
        <v>5.6</v>
      </c>
      <c r="I203" s="194">
        <v>5.83</v>
      </c>
      <c r="J203" s="32">
        <v>84</v>
      </c>
      <c r="K203" s="32" t="s">
        <v>63</v>
      </c>
      <c r="L203" s="33" t="s">
        <v>64</v>
      </c>
      <c r="M203" s="33"/>
      <c r="N203" s="32">
        <v>180</v>
      </c>
      <c r="O203" s="33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200"/>
      <c r="Q203" s="200"/>
      <c r="R203" s="200"/>
      <c r="S203" s="201"/>
      <c r="T203" s="34"/>
      <c r="U203" s="34"/>
      <c r="V203" s="35" t="s">
        <v>65</v>
      </c>
      <c r="W203" s="195">
        <v>0</v>
      </c>
      <c r="X203" s="196">
        <f t="shared" si="18"/>
        <v>0</v>
      </c>
      <c r="Y203" s="36">
        <f t="shared" si="19"/>
        <v>0</v>
      </c>
      <c r="Z203" s="56"/>
      <c r="AA203" s="57"/>
      <c r="AE203" s="67"/>
      <c r="BB203" s="138" t="s">
        <v>1</v>
      </c>
      <c r="BL203" s="67">
        <f t="shared" si="20"/>
        <v>0</v>
      </c>
      <c r="BM203" s="67">
        <f t="shared" si="21"/>
        <v>0</v>
      </c>
      <c r="BN203" s="67">
        <f t="shared" si="22"/>
        <v>0</v>
      </c>
      <c r="BO203" s="67">
        <f t="shared" si="23"/>
        <v>0</v>
      </c>
    </row>
    <row r="204" spans="1:67" ht="27" customHeight="1" x14ac:dyDescent="0.25">
      <c r="A204" s="54" t="s">
        <v>258</v>
      </c>
      <c r="B204" s="54" t="s">
        <v>259</v>
      </c>
      <c r="C204" s="31">
        <v>4301070962</v>
      </c>
      <c r="D204" s="209">
        <v>4607111038609</v>
      </c>
      <c r="E204" s="201"/>
      <c r="F204" s="194">
        <v>0.4</v>
      </c>
      <c r="G204" s="32">
        <v>16</v>
      </c>
      <c r="H204" s="194">
        <v>6.4</v>
      </c>
      <c r="I204" s="194">
        <v>6.71</v>
      </c>
      <c r="J204" s="32">
        <v>84</v>
      </c>
      <c r="K204" s="32" t="s">
        <v>63</v>
      </c>
      <c r="L204" s="33" t="s">
        <v>64</v>
      </c>
      <c r="M204" s="33"/>
      <c r="N204" s="32">
        <v>180</v>
      </c>
      <c r="O204" s="33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200"/>
      <c r="Q204" s="200"/>
      <c r="R204" s="200"/>
      <c r="S204" s="201"/>
      <c r="T204" s="34"/>
      <c r="U204" s="34"/>
      <c r="V204" s="35" t="s">
        <v>65</v>
      </c>
      <c r="W204" s="195">
        <v>0</v>
      </c>
      <c r="X204" s="196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customHeight="1" x14ac:dyDescent="0.25">
      <c r="A205" s="54" t="s">
        <v>260</v>
      </c>
      <c r="B205" s="54" t="s">
        <v>261</v>
      </c>
      <c r="C205" s="31">
        <v>4301070963</v>
      </c>
      <c r="D205" s="209">
        <v>4607111038630</v>
      </c>
      <c r="E205" s="201"/>
      <c r="F205" s="194">
        <v>0.7</v>
      </c>
      <c r="G205" s="32">
        <v>8</v>
      </c>
      <c r="H205" s="194">
        <v>5.6</v>
      </c>
      <c r="I205" s="194">
        <v>5.87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1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200"/>
      <c r="Q205" s="200"/>
      <c r="R205" s="200"/>
      <c r="S205" s="201"/>
      <c r="T205" s="34"/>
      <c r="U205" s="34"/>
      <c r="V205" s="35" t="s">
        <v>65</v>
      </c>
      <c r="W205" s="195">
        <v>8</v>
      </c>
      <c r="X205" s="196">
        <f t="shared" si="18"/>
        <v>8</v>
      </c>
      <c r="Y205" s="36">
        <f t="shared" si="19"/>
        <v>0.124</v>
      </c>
      <c r="Z205" s="56"/>
      <c r="AA205" s="57"/>
      <c r="AE205" s="67"/>
      <c r="BB205" s="140" t="s">
        <v>1</v>
      </c>
      <c r="BL205" s="67">
        <f t="shared" si="20"/>
        <v>46.96</v>
      </c>
      <c r="BM205" s="67">
        <f t="shared" si="21"/>
        <v>46.96</v>
      </c>
      <c r="BN205" s="67">
        <f t="shared" si="22"/>
        <v>9.5238095238095233E-2</v>
      </c>
      <c r="BO205" s="67">
        <f t="shared" si="23"/>
        <v>9.5238095238095233E-2</v>
      </c>
    </row>
    <row r="206" spans="1:67" ht="27" customHeight="1" x14ac:dyDescent="0.25">
      <c r="A206" s="54" t="s">
        <v>262</v>
      </c>
      <c r="B206" s="54" t="s">
        <v>263</v>
      </c>
      <c r="C206" s="31">
        <v>4301070959</v>
      </c>
      <c r="D206" s="209">
        <v>4607111038616</v>
      </c>
      <c r="E206" s="201"/>
      <c r="F206" s="194">
        <v>0.4</v>
      </c>
      <c r="G206" s="32">
        <v>16</v>
      </c>
      <c r="H206" s="194">
        <v>6.4</v>
      </c>
      <c r="I206" s="194">
        <v>6.71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34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200"/>
      <c r="Q206" s="200"/>
      <c r="R206" s="200"/>
      <c r="S206" s="201"/>
      <c r="T206" s="34"/>
      <c r="U206" s="34"/>
      <c r="V206" s="35" t="s">
        <v>65</v>
      </c>
      <c r="W206" s="195">
        <v>0</v>
      </c>
      <c r="X206" s="196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customHeight="1" x14ac:dyDescent="0.25">
      <c r="A207" s="54" t="s">
        <v>264</v>
      </c>
      <c r="B207" s="54" t="s">
        <v>265</v>
      </c>
      <c r="C207" s="31">
        <v>4301070960</v>
      </c>
      <c r="D207" s="209">
        <v>4607111038623</v>
      </c>
      <c r="E207" s="201"/>
      <c r="F207" s="194">
        <v>0.7</v>
      </c>
      <c r="G207" s="32">
        <v>8</v>
      </c>
      <c r="H207" s="194">
        <v>5.6</v>
      </c>
      <c r="I207" s="194">
        <v>5.87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21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200"/>
      <c r="Q207" s="200"/>
      <c r="R207" s="200"/>
      <c r="S207" s="201"/>
      <c r="T207" s="34"/>
      <c r="U207" s="34"/>
      <c r="V207" s="35" t="s">
        <v>65</v>
      </c>
      <c r="W207" s="195">
        <v>0</v>
      </c>
      <c r="X207" s="196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x14ac:dyDescent="0.2">
      <c r="A208" s="204"/>
      <c r="B208" s="203"/>
      <c r="C208" s="203"/>
      <c r="D208" s="203"/>
      <c r="E208" s="203"/>
      <c r="F208" s="203"/>
      <c r="G208" s="203"/>
      <c r="H208" s="203"/>
      <c r="I208" s="203"/>
      <c r="J208" s="203"/>
      <c r="K208" s="203"/>
      <c r="L208" s="203"/>
      <c r="M208" s="203"/>
      <c r="N208" s="205"/>
      <c r="O208" s="215" t="s">
        <v>66</v>
      </c>
      <c r="P208" s="216"/>
      <c r="Q208" s="216"/>
      <c r="R208" s="216"/>
      <c r="S208" s="216"/>
      <c r="T208" s="216"/>
      <c r="U208" s="217"/>
      <c r="V208" s="37" t="s">
        <v>65</v>
      </c>
      <c r="W208" s="197">
        <f>IFERROR(SUM(W202:W207),"0")</f>
        <v>8</v>
      </c>
      <c r="X208" s="197">
        <f>IFERROR(SUM(X202:X207),"0")</f>
        <v>8</v>
      </c>
      <c r="Y208" s="197">
        <f>IFERROR(IF(Y202="",0,Y202),"0")+IFERROR(IF(Y203="",0,Y203),"0")+IFERROR(IF(Y204="",0,Y204),"0")+IFERROR(IF(Y205="",0,Y205),"0")+IFERROR(IF(Y206="",0,Y206),"0")+IFERROR(IF(Y207="",0,Y207),"0")</f>
        <v>0.124</v>
      </c>
      <c r="Z208" s="198"/>
      <c r="AA208" s="198"/>
    </row>
    <row r="209" spans="1:67" x14ac:dyDescent="0.2">
      <c r="A209" s="203"/>
      <c r="B209" s="203"/>
      <c r="C209" s="203"/>
      <c r="D209" s="203"/>
      <c r="E209" s="203"/>
      <c r="F209" s="203"/>
      <c r="G209" s="203"/>
      <c r="H209" s="203"/>
      <c r="I209" s="203"/>
      <c r="J209" s="203"/>
      <c r="K209" s="203"/>
      <c r="L209" s="203"/>
      <c r="M209" s="203"/>
      <c r="N209" s="205"/>
      <c r="O209" s="215" t="s">
        <v>66</v>
      </c>
      <c r="P209" s="216"/>
      <c r="Q209" s="216"/>
      <c r="R209" s="216"/>
      <c r="S209" s="216"/>
      <c r="T209" s="216"/>
      <c r="U209" s="217"/>
      <c r="V209" s="37" t="s">
        <v>67</v>
      </c>
      <c r="W209" s="197">
        <f>IFERROR(SUMPRODUCT(W202:W207*H202:H207),"0")</f>
        <v>44.8</v>
      </c>
      <c r="X209" s="197">
        <f>IFERROR(SUMPRODUCT(X202:X207*H202:H207),"0")</f>
        <v>44.8</v>
      </c>
      <c r="Y209" s="37"/>
      <c r="Z209" s="198"/>
      <c r="AA209" s="198"/>
    </row>
    <row r="210" spans="1:67" ht="16.5" customHeight="1" x14ac:dyDescent="0.25">
      <c r="A210" s="207" t="s">
        <v>266</v>
      </c>
      <c r="B210" s="203"/>
      <c r="C210" s="203"/>
      <c r="D210" s="203"/>
      <c r="E210" s="203"/>
      <c r="F210" s="203"/>
      <c r="G210" s="203"/>
      <c r="H210" s="203"/>
      <c r="I210" s="203"/>
      <c r="J210" s="203"/>
      <c r="K210" s="203"/>
      <c r="L210" s="203"/>
      <c r="M210" s="203"/>
      <c r="N210" s="203"/>
      <c r="O210" s="203"/>
      <c r="P210" s="203"/>
      <c r="Q210" s="203"/>
      <c r="R210" s="203"/>
      <c r="S210" s="203"/>
      <c r="T210" s="203"/>
      <c r="U210" s="203"/>
      <c r="V210" s="203"/>
      <c r="W210" s="203"/>
      <c r="X210" s="203"/>
      <c r="Y210" s="203"/>
      <c r="Z210" s="190"/>
      <c r="AA210" s="190"/>
    </row>
    <row r="211" spans="1:67" ht="14.25" customHeight="1" x14ac:dyDescent="0.25">
      <c r="A211" s="202" t="s">
        <v>60</v>
      </c>
      <c r="B211" s="203"/>
      <c r="C211" s="203"/>
      <c r="D211" s="203"/>
      <c r="E211" s="203"/>
      <c r="F211" s="203"/>
      <c r="G211" s="203"/>
      <c r="H211" s="203"/>
      <c r="I211" s="203"/>
      <c r="J211" s="203"/>
      <c r="K211" s="203"/>
      <c r="L211" s="203"/>
      <c r="M211" s="203"/>
      <c r="N211" s="203"/>
      <c r="O211" s="203"/>
      <c r="P211" s="203"/>
      <c r="Q211" s="203"/>
      <c r="R211" s="203"/>
      <c r="S211" s="203"/>
      <c r="T211" s="203"/>
      <c r="U211" s="203"/>
      <c r="V211" s="203"/>
      <c r="W211" s="203"/>
      <c r="X211" s="203"/>
      <c r="Y211" s="203"/>
      <c r="Z211" s="191"/>
      <c r="AA211" s="191"/>
    </row>
    <row r="212" spans="1:67" ht="27" customHeight="1" x14ac:dyDescent="0.25">
      <c r="A212" s="54" t="s">
        <v>267</v>
      </c>
      <c r="B212" s="54" t="s">
        <v>268</v>
      </c>
      <c r="C212" s="31">
        <v>4301070915</v>
      </c>
      <c r="D212" s="209">
        <v>4607111035882</v>
      </c>
      <c r="E212" s="201"/>
      <c r="F212" s="194">
        <v>0.43</v>
      </c>
      <c r="G212" s="32">
        <v>16</v>
      </c>
      <c r="H212" s="194">
        <v>6.88</v>
      </c>
      <c r="I212" s="194">
        <v>7.19</v>
      </c>
      <c r="J212" s="32">
        <v>84</v>
      </c>
      <c r="K212" s="32" t="s">
        <v>63</v>
      </c>
      <c r="L212" s="33" t="s">
        <v>64</v>
      </c>
      <c r="M212" s="33"/>
      <c r="N212" s="32">
        <v>180</v>
      </c>
      <c r="O212" s="3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200"/>
      <c r="Q212" s="200"/>
      <c r="R212" s="200"/>
      <c r="S212" s="201"/>
      <c r="T212" s="34"/>
      <c r="U212" s="34"/>
      <c r="V212" s="35" t="s">
        <v>65</v>
      </c>
      <c r="W212" s="195">
        <v>0</v>
      </c>
      <c r="X212" s="196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customHeight="1" x14ac:dyDescent="0.25">
      <c r="A213" s="54" t="s">
        <v>269</v>
      </c>
      <c r="B213" s="54" t="s">
        <v>270</v>
      </c>
      <c r="C213" s="31">
        <v>4301070921</v>
      </c>
      <c r="D213" s="209">
        <v>4607111035905</v>
      </c>
      <c r="E213" s="201"/>
      <c r="F213" s="194">
        <v>0.9</v>
      </c>
      <c r="G213" s="32">
        <v>8</v>
      </c>
      <c r="H213" s="194">
        <v>7.2</v>
      </c>
      <c r="I213" s="194">
        <v>7.47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1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200"/>
      <c r="Q213" s="200"/>
      <c r="R213" s="200"/>
      <c r="S213" s="201"/>
      <c r="T213" s="34"/>
      <c r="U213" s="34"/>
      <c r="V213" s="35" t="s">
        <v>65</v>
      </c>
      <c r="W213" s="195">
        <v>3</v>
      </c>
      <c r="X213" s="196">
        <f>IFERROR(IF(W213="","",W213),"")</f>
        <v>3</v>
      </c>
      <c r="Y213" s="36">
        <f>IFERROR(IF(W213="","",W213*0.0155),"")</f>
        <v>4.65E-2</v>
      </c>
      <c r="Z213" s="56"/>
      <c r="AA213" s="57"/>
      <c r="AE213" s="67"/>
      <c r="BB213" s="144" t="s">
        <v>1</v>
      </c>
      <c r="BL213" s="67">
        <f>IFERROR(W213*I213,"0")</f>
        <v>22.41</v>
      </c>
      <c r="BM213" s="67">
        <f>IFERROR(X213*I213,"0")</f>
        <v>22.41</v>
      </c>
      <c r="BN213" s="67">
        <f>IFERROR(W213/J213,"0")</f>
        <v>3.5714285714285712E-2</v>
      </c>
      <c r="BO213" s="67">
        <f>IFERROR(X213/J213,"0")</f>
        <v>3.5714285714285712E-2</v>
      </c>
    </row>
    <row r="214" spans="1:67" ht="27" customHeight="1" x14ac:dyDescent="0.25">
      <c r="A214" s="54" t="s">
        <v>271</v>
      </c>
      <c r="B214" s="54" t="s">
        <v>272</v>
      </c>
      <c r="C214" s="31">
        <v>4301070917</v>
      </c>
      <c r="D214" s="209">
        <v>4607111035912</v>
      </c>
      <c r="E214" s="201"/>
      <c r="F214" s="194">
        <v>0.43</v>
      </c>
      <c r="G214" s="32">
        <v>16</v>
      </c>
      <c r="H214" s="194">
        <v>6.88</v>
      </c>
      <c r="I214" s="194">
        <v>7.19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35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200"/>
      <c r="Q214" s="200"/>
      <c r="R214" s="200"/>
      <c r="S214" s="201"/>
      <c r="T214" s="34"/>
      <c r="U214" s="34"/>
      <c r="V214" s="35" t="s">
        <v>65</v>
      </c>
      <c r="W214" s="195">
        <v>0</v>
      </c>
      <c r="X214" s="196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customHeight="1" x14ac:dyDescent="0.25">
      <c r="A215" s="54" t="s">
        <v>273</v>
      </c>
      <c r="B215" s="54" t="s">
        <v>274</v>
      </c>
      <c r="C215" s="31">
        <v>4301070920</v>
      </c>
      <c r="D215" s="209">
        <v>4607111035929</v>
      </c>
      <c r="E215" s="201"/>
      <c r="F215" s="194">
        <v>0.9</v>
      </c>
      <c r="G215" s="32">
        <v>8</v>
      </c>
      <c r="H215" s="194">
        <v>7.2</v>
      </c>
      <c r="I215" s="194">
        <v>7.47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24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200"/>
      <c r="Q215" s="200"/>
      <c r="R215" s="200"/>
      <c r="S215" s="201"/>
      <c r="T215" s="34"/>
      <c r="U215" s="34"/>
      <c r="V215" s="35" t="s">
        <v>65</v>
      </c>
      <c r="W215" s="195">
        <v>0</v>
      </c>
      <c r="X215" s="196">
        <f>IFERROR(IF(W215="","",W215),"")</f>
        <v>0</v>
      </c>
      <c r="Y215" s="36">
        <f>IFERROR(IF(W215="","",W215*0.0155),"")</f>
        <v>0</v>
      </c>
      <c r="Z215" s="56"/>
      <c r="AA215" s="57"/>
      <c r="AE215" s="67"/>
      <c r="BB215" s="146" t="s">
        <v>1</v>
      </c>
      <c r="BL215" s="67">
        <f>IFERROR(W215*I215,"0")</f>
        <v>0</v>
      </c>
      <c r="BM215" s="67">
        <f>IFERROR(X215*I215,"0")</f>
        <v>0</v>
      </c>
      <c r="BN215" s="67">
        <f>IFERROR(W215/J215,"0")</f>
        <v>0</v>
      </c>
      <c r="BO215" s="67">
        <f>IFERROR(X215/J215,"0")</f>
        <v>0</v>
      </c>
    </row>
    <row r="216" spans="1:67" x14ac:dyDescent="0.2">
      <c r="A216" s="204"/>
      <c r="B216" s="203"/>
      <c r="C216" s="203"/>
      <c r="D216" s="203"/>
      <c r="E216" s="203"/>
      <c r="F216" s="203"/>
      <c r="G216" s="203"/>
      <c r="H216" s="203"/>
      <c r="I216" s="203"/>
      <c r="J216" s="203"/>
      <c r="K216" s="203"/>
      <c r="L216" s="203"/>
      <c r="M216" s="203"/>
      <c r="N216" s="205"/>
      <c r="O216" s="215" t="s">
        <v>66</v>
      </c>
      <c r="P216" s="216"/>
      <c r="Q216" s="216"/>
      <c r="R216" s="216"/>
      <c r="S216" s="216"/>
      <c r="T216" s="216"/>
      <c r="U216" s="217"/>
      <c r="V216" s="37" t="s">
        <v>65</v>
      </c>
      <c r="W216" s="197">
        <f>IFERROR(SUM(W212:W215),"0")</f>
        <v>3</v>
      </c>
      <c r="X216" s="197">
        <f>IFERROR(SUM(X212:X215),"0")</f>
        <v>3</v>
      </c>
      <c r="Y216" s="197">
        <f>IFERROR(IF(Y212="",0,Y212),"0")+IFERROR(IF(Y213="",0,Y213),"0")+IFERROR(IF(Y214="",0,Y214),"0")+IFERROR(IF(Y215="",0,Y215),"0")</f>
        <v>4.65E-2</v>
      </c>
      <c r="Z216" s="198"/>
      <c r="AA216" s="198"/>
    </row>
    <row r="217" spans="1:67" x14ac:dyDescent="0.2">
      <c r="A217" s="203"/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  <c r="M217" s="203"/>
      <c r="N217" s="205"/>
      <c r="O217" s="215" t="s">
        <v>66</v>
      </c>
      <c r="P217" s="216"/>
      <c r="Q217" s="216"/>
      <c r="R217" s="216"/>
      <c r="S217" s="216"/>
      <c r="T217" s="216"/>
      <c r="U217" s="217"/>
      <c r="V217" s="37" t="s">
        <v>67</v>
      </c>
      <c r="W217" s="197">
        <f>IFERROR(SUMPRODUCT(W212:W215*H212:H215),"0")</f>
        <v>21.6</v>
      </c>
      <c r="X217" s="197">
        <f>IFERROR(SUMPRODUCT(X212:X215*H212:H215),"0")</f>
        <v>21.6</v>
      </c>
      <c r="Y217" s="37"/>
      <c r="Z217" s="198"/>
      <c r="AA217" s="198"/>
    </row>
    <row r="218" spans="1:67" ht="16.5" customHeight="1" x14ac:dyDescent="0.25">
      <c r="A218" s="207" t="s">
        <v>275</v>
      </c>
      <c r="B218" s="203"/>
      <c r="C218" s="203"/>
      <c r="D218" s="203"/>
      <c r="E218" s="203"/>
      <c r="F218" s="203"/>
      <c r="G218" s="203"/>
      <c r="H218" s="203"/>
      <c r="I218" s="203"/>
      <c r="J218" s="203"/>
      <c r="K218" s="203"/>
      <c r="L218" s="203"/>
      <c r="M218" s="203"/>
      <c r="N218" s="203"/>
      <c r="O218" s="203"/>
      <c r="P218" s="203"/>
      <c r="Q218" s="203"/>
      <c r="R218" s="203"/>
      <c r="S218" s="203"/>
      <c r="T218" s="203"/>
      <c r="U218" s="203"/>
      <c r="V218" s="203"/>
      <c r="W218" s="203"/>
      <c r="X218" s="203"/>
      <c r="Y218" s="203"/>
      <c r="Z218" s="190"/>
      <c r="AA218" s="190"/>
    </row>
    <row r="219" spans="1:67" ht="14.25" customHeight="1" x14ac:dyDescent="0.25">
      <c r="A219" s="202" t="s">
        <v>232</v>
      </c>
      <c r="B219" s="203"/>
      <c r="C219" s="203"/>
      <c r="D219" s="203"/>
      <c r="E219" s="203"/>
      <c r="F219" s="203"/>
      <c r="G219" s="203"/>
      <c r="H219" s="203"/>
      <c r="I219" s="203"/>
      <c r="J219" s="203"/>
      <c r="K219" s="203"/>
      <c r="L219" s="203"/>
      <c r="M219" s="203"/>
      <c r="N219" s="203"/>
      <c r="O219" s="203"/>
      <c r="P219" s="203"/>
      <c r="Q219" s="203"/>
      <c r="R219" s="203"/>
      <c r="S219" s="203"/>
      <c r="T219" s="203"/>
      <c r="U219" s="203"/>
      <c r="V219" s="203"/>
      <c r="W219" s="203"/>
      <c r="X219" s="203"/>
      <c r="Y219" s="203"/>
      <c r="Z219" s="191"/>
      <c r="AA219" s="191"/>
    </row>
    <row r="220" spans="1:67" ht="27" customHeight="1" x14ac:dyDescent="0.25">
      <c r="A220" s="54" t="s">
        <v>276</v>
      </c>
      <c r="B220" s="54" t="s">
        <v>277</v>
      </c>
      <c r="C220" s="31">
        <v>4301051320</v>
      </c>
      <c r="D220" s="209">
        <v>4680115881334</v>
      </c>
      <c r="E220" s="201"/>
      <c r="F220" s="194">
        <v>0.33</v>
      </c>
      <c r="G220" s="32">
        <v>6</v>
      </c>
      <c r="H220" s="194">
        <v>1.98</v>
      </c>
      <c r="I220" s="194">
        <v>2.27</v>
      </c>
      <c r="J220" s="32">
        <v>156</v>
      </c>
      <c r="K220" s="32" t="s">
        <v>63</v>
      </c>
      <c r="L220" s="33" t="s">
        <v>235</v>
      </c>
      <c r="M220" s="33"/>
      <c r="N220" s="32">
        <v>365</v>
      </c>
      <c r="O220" s="23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200"/>
      <c r="Q220" s="200"/>
      <c r="R220" s="200"/>
      <c r="S220" s="201"/>
      <c r="T220" s="34"/>
      <c r="U220" s="34"/>
      <c r="V220" s="35" t="s">
        <v>65</v>
      </c>
      <c r="W220" s="195">
        <v>0</v>
      </c>
      <c r="X220" s="196">
        <f>IFERROR(IF(W220="","",W220),"")</f>
        <v>0</v>
      </c>
      <c r="Y220" s="36">
        <f>IFERROR(IF(W220="","",W220*0.00753),"")</f>
        <v>0</v>
      </c>
      <c r="Z220" s="56"/>
      <c r="AA220" s="57"/>
      <c r="AE220" s="67"/>
      <c r="BB220" s="147" t="s">
        <v>236</v>
      </c>
      <c r="BL220" s="67">
        <f>IFERROR(W220*I220,"0")</f>
        <v>0</v>
      </c>
      <c r="BM220" s="67">
        <f>IFERROR(X220*I220,"0")</f>
        <v>0</v>
      </c>
      <c r="BN220" s="67">
        <f>IFERROR(W220/J220,"0")</f>
        <v>0</v>
      </c>
      <c r="BO220" s="67">
        <f>IFERROR(X220/J220,"0")</f>
        <v>0</v>
      </c>
    </row>
    <row r="221" spans="1:67" x14ac:dyDescent="0.2">
      <c r="A221" s="204"/>
      <c r="B221" s="203"/>
      <c r="C221" s="203"/>
      <c r="D221" s="203"/>
      <c r="E221" s="203"/>
      <c r="F221" s="203"/>
      <c r="G221" s="203"/>
      <c r="H221" s="203"/>
      <c r="I221" s="203"/>
      <c r="J221" s="203"/>
      <c r="K221" s="203"/>
      <c r="L221" s="203"/>
      <c r="M221" s="203"/>
      <c r="N221" s="205"/>
      <c r="O221" s="215" t="s">
        <v>66</v>
      </c>
      <c r="P221" s="216"/>
      <c r="Q221" s="216"/>
      <c r="R221" s="216"/>
      <c r="S221" s="216"/>
      <c r="T221" s="216"/>
      <c r="U221" s="217"/>
      <c r="V221" s="37" t="s">
        <v>65</v>
      </c>
      <c r="W221" s="197">
        <f>IFERROR(SUM(W220:W220),"0")</f>
        <v>0</v>
      </c>
      <c r="X221" s="197">
        <f>IFERROR(SUM(X220:X220),"0")</f>
        <v>0</v>
      </c>
      <c r="Y221" s="197">
        <f>IFERROR(IF(Y220="",0,Y220),"0")</f>
        <v>0</v>
      </c>
      <c r="Z221" s="198"/>
      <c r="AA221" s="198"/>
    </row>
    <row r="222" spans="1:67" x14ac:dyDescent="0.2">
      <c r="A222" s="203"/>
      <c r="B222" s="203"/>
      <c r="C222" s="203"/>
      <c r="D222" s="203"/>
      <c r="E222" s="203"/>
      <c r="F222" s="203"/>
      <c r="G222" s="203"/>
      <c r="H222" s="203"/>
      <c r="I222" s="203"/>
      <c r="J222" s="203"/>
      <c r="K222" s="203"/>
      <c r="L222" s="203"/>
      <c r="M222" s="203"/>
      <c r="N222" s="205"/>
      <c r="O222" s="215" t="s">
        <v>66</v>
      </c>
      <c r="P222" s="216"/>
      <c r="Q222" s="216"/>
      <c r="R222" s="216"/>
      <c r="S222" s="216"/>
      <c r="T222" s="216"/>
      <c r="U222" s="217"/>
      <c r="V222" s="37" t="s">
        <v>67</v>
      </c>
      <c r="W222" s="197">
        <f>IFERROR(SUMPRODUCT(W220:W220*H220:H220),"0")</f>
        <v>0</v>
      </c>
      <c r="X222" s="197">
        <f>IFERROR(SUMPRODUCT(X220:X220*H220:H220),"0")</f>
        <v>0</v>
      </c>
      <c r="Y222" s="37"/>
      <c r="Z222" s="198"/>
      <c r="AA222" s="198"/>
    </row>
    <row r="223" spans="1:67" ht="16.5" customHeight="1" x14ac:dyDescent="0.25">
      <c r="A223" s="207" t="s">
        <v>278</v>
      </c>
      <c r="B223" s="203"/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203"/>
      <c r="Z223" s="190"/>
      <c r="AA223" s="190"/>
    </row>
    <row r="224" spans="1:67" ht="14.25" customHeight="1" x14ac:dyDescent="0.25">
      <c r="A224" s="202" t="s">
        <v>60</v>
      </c>
      <c r="B224" s="203"/>
      <c r="C224" s="203"/>
      <c r="D224" s="203"/>
      <c r="E224" s="203"/>
      <c r="F224" s="203"/>
      <c r="G224" s="203"/>
      <c r="H224" s="203"/>
      <c r="I224" s="203"/>
      <c r="J224" s="203"/>
      <c r="K224" s="203"/>
      <c r="L224" s="203"/>
      <c r="M224" s="203"/>
      <c r="N224" s="203"/>
      <c r="O224" s="203"/>
      <c r="P224" s="203"/>
      <c r="Q224" s="203"/>
      <c r="R224" s="203"/>
      <c r="S224" s="203"/>
      <c r="T224" s="203"/>
      <c r="U224" s="203"/>
      <c r="V224" s="203"/>
      <c r="W224" s="203"/>
      <c r="X224" s="203"/>
      <c r="Y224" s="203"/>
      <c r="Z224" s="191"/>
      <c r="AA224" s="191"/>
    </row>
    <row r="225" spans="1:67" ht="16.5" customHeight="1" x14ac:dyDescent="0.25">
      <c r="A225" s="54" t="s">
        <v>279</v>
      </c>
      <c r="B225" s="54" t="s">
        <v>280</v>
      </c>
      <c r="C225" s="31">
        <v>4301070874</v>
      </c>
      <c r="D225" s="209">
        <v>4607111035332</v>
      </c>
      <c r="E225" s="201"/>
      <c r="F225" s="194">
        <v>0.43</v>
      </c>
      <c r="G225" s="32">
        <v>16</v>
      </c>
      <c r="H225" s="194">
        <v>6.88</v>
      </c>
      <c r="I225" s="194">
        <v>7.2060000000000004</v>
      </c>
      <c r="J225" s="32">
        <v>84</v>
      </c>
      <c r="K225" s="32" t="s">
        <v>63</v>
      </c>
      <c r="L225" s="33" t="s">
        <v>64</v>
      </c>
      <c r="M225" s="33"/>
      <c r="N225" s="32">
        <v>180</v>
      </c>
      <c r="O225" s="35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5" s="200"/>
      <c r="Q225" s="200"/>
      <c r="R225" s="200"/>
      <c r="S225" s="201"/>
      <c r="T225" s="34"/>
      <c r="U225" s="34"/>
      <c r="V225" s="35" t="s">
        <v>65</v>
      </c>
      <c r="W225" s="195">
        <v>0</v>
      </c>
      <c r="X225" s="196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t="16.5" customHeight="1" x14ac:dyDescent="0.25">
      <c r="A226" s="54" t="s">
        <v>281</v>
      </c>
      <c r="B226" s="54" t="s">
        <v>282</v>
      </c>
      <c r="C226" s="31">
        <v>4301071000</v>
      </c>
      <c r="D226" s="209">
        <v>4607111038708</v>
      </c>
      <c r="E226" s="201"/>
      <c r="F226" s="194">
        <v>0.8</v>
      </c>
      <c r="G226" s="32">
        <v>8</v>
      </c>
      <c r="H226" s="194">
        <v>6.4</v>
      </c>
      <c r="I226" s="194">
        <v>6.67</v>
      </c>
      <c r="J226" s="32">
        <v>84</v>
      </c>
      <c r="K226" s="32" t="s">
        <v>63</v>
      </c>
      <c r="L226" s="33" t="s">
        <v>64</v>
      </c>
      <c r="M226" s="33"/>
      <c r="N226" s="32">
        <v>180</v>
      </c>
      <c r="O226" s="37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200"/>
      <c r="Q226" s="200"/>
      <c r="R226" s="200"/>
      <c r="S226" s="201"/>
      <c r="T226" s="34"/>
      <c r="U226" s="34"/>
      <c r="V226" s="35" t="s">
        <v>65</v>
      </c>
      <c r="W226" s="195">
        <v>0</v>
      </c>
      <c r="X226" s="196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x14ac:dyDescent="0.2">
      <c r="A227" s="204"/>
      <c r="B227" s="203"/>
      <c r="C227" s="203"/>
      <c r="D227" s="203"/>
      <c r="E227" s="203"/>
      <c r="F227" s="203"/>
      <c r="G227" s="203"/>
      <c r="H227" s="203"/>
      <c r="I227" s="203"/>
      <c r="J227" s="203"/>
      <c r="K227" s="203"/>
      <c r="L227" s="203"/>
      <c r="M227" s="203"/>
      <c r="N227" s="205"/>
      <c r="O227" s="215" t="s">
        <v>66</v>
      </c>
      <c r="P227" s="216"/>
      <c r="Q227" s="216"/>
      <c r="R227" s="216"/>
      <c r="S227" s="216"/>
      <c r="T227" s="216"/>
      <c r="U227" s="217"/>
      <c r="V227" s="37" t="s">
        <v>65</v>
      </c>
      <c r="W227" s="197">
        <f>IFERROR(SUM(W225:W226),"0")</f>
        <v>0</v>
      </c>
      <c r="X227" s="197">
        <f>IFERROR(SUM(X225:X226),"0")</f>
        <v>0</v>
      </c>
      <c r="Y227" s="197">
        <f>IFERROR(IF(Y225="",0,Y225),"0")+IFERROR(IF(Y226="",0,Y226),"0")</f>
        <v>0</v>
      </c>
      <c r="Z227" s="198"/>
      <c r="AA227" s="198"/>
    </row>
    <row r="228" spans="1:67" x14ac:dyDescent="0.2">
      <c r="A228" s="203"/>
      <c r="B228" s="203"/>
      <c r="C228" s="203"/>
      <c r="D228" s="203"/>
      <c r="E228" s="203"/>
      <c r="F228" s="203"/>
      <c r="G228" s="203"/>
      <c r="H228" s="203"/>
      <c r="I228" s="203"/>
      <c r="J228" s="203"/>
      <c r="K228" s="203"/>
      <c r="L228" s="203"/>
      <c r="M228" s="203"/>
      <c r="N228" s="205"/>
      <c r="O228" s="215" t="s">
        <v>66</v>
      </c>
      <c r="P228" s="216"/>
      <c r="Q228" s="216"/>
      <c r="R228" s="216"/>
      <c r="S228" s="216"/>
      <c r="T228" s="216"/>
      <c r="U228" s="217"/>
      <c r="V228" s="37" t="s">
        <v>67</v>
      </c>
      <c r="W228" s="197">
        <f>IFERROR(SUMPRODUCT(W225:W226*H225:H226),"0")</f>
        <v>0</v>
      </c>
      <c r="X228" s="197">
        <f>IFERROR(SUMPRODUCT(X225:X226*H225:H226),"0")</f>
        <v>0</v>
      </c>
      <c r="Y228" s="37"/>
      <c r="Z228" s="198"/>
      <c r="AA228" s="198"/>
    </row>
    <row r="229" spans="1:67" ht="27.75" customHeight="1" x14ac:dyDescent="0.2">
      <c r="A229" s="296" t="s">
        <v>283</v>
      </c>
      <c r="B229" s="297"/>
      <c r="C229" s="297"/>
      <c r="D229" s="297"/>
      <c r="E229" s="297"/>
      <c r="F229" s="297"/>
      <c r="G229" s="297"/>
      <c r="H229" s="297"/>
      <c r="I229" s="297"/>
      <c r="J229" s="297"/>
      <c r="K229" s="297"/>
      <c r="L229" s="297"/>
      <c r="M229" s="297"/>
      <c r="N229" s="297"/>
      <c r="O229" s="297"/>
      <c r="P229" s="297"/>
      <c r="Q229" s="297"/>
      <c r="R229" s="297"/>
      <c r="S229" s="297"/>
      <c r="T229" s="297"/>
      <c r="U229" s="297"/>
      <c r="V229" s="297"/>
      <c r="W229" s="297"/>
      <c r="X229" s="297"/>
      <c r="Y229" s="297"/>
      <c r="Z229" s="48"/>
      <c r="AA229" s="48"/>
    </row>
    <row r="230" spans="1:67" ht="16.5" customHeight="1" x14ac:dyDescent="0.25">
      <c r="A230" s="207" t="s">
        <v>284</v>
      </c>
      <c r="B230" s="203"/>
      <c r="C230" s="203"/>
      <c r="D230" s="203"/>
      <c r="E230" s="203"/>
      <c r="F230" s="203"/>
      <c r="G230" s="203"/>
      <c r="H230" s="203"/>
      <c r="I230" s="203"/>
      <c r="J230" s="203"/>
      <c r="K230" s="203"/>
      <c r="L230" s="203"/>
      <c r="M230" s="203"/>
      <c r="N230" s="203"/>
      <c r="O230" s="203"/>
      <c r="P230" s="203"/>
      <c r="Q230" s="203"/>
      <c r="R230" s="203"/>
      <c r="S230" s="203"/>
      <c r="T230" s="203"/>
      <c r="U230" s="203"/>
      <c r="V230" s="203"/>
      <c r="W230" s="203"/>
      <c r="X230" s="203"/>
      <c r="Y230" s="203"/>
      <c r="Z230" s="190"/>
      <c r="AA230" s="190"/>
    </row>
    <row r="231" spans="1:67" ht="14.25" customHeight="1" x14ac:dyDescent="0.25">
      <c r="A231" s="202" t="s">
        <v>60</v>
      </c>
      <c r="B231" s="203"/>
      <c r="C231" s="203"/>
      <c r="D231" s="203"/>
      <c r="E231" s="203"/>
      <c r="F231" s="203"/>
      <c r="G231" s="203"/>
      <c r="H231" s="203"/>
      <c r="I231" s="203"/>
      <c r="J231" s="203"/>
      <c r="K231" s="203"/>
      <c r="L231" s="203"/>
      <c r="M231" s="203"/>
      <c r="N231" s="203"/>
      <c r="O231" s="203"/>
      <c r="P231" s="203"/>
      <c r="Q231" s="203"/>
      <c r="R231" s="203"/>
      <c r="S231" s="203"/>
      <c r="T231" s="203"/>
      <c r="U231" s="203"/>
      <c r="V231" s="203"/>
      <c r="W231" s="203"/>
      <c r="X231" s="203"/>
      <c r="Y231" s="203"/>
      <c r="Z231" s="191"/>
      <c r="AA231" s="191"/>
    </row>
    <row r="232" spans="1:67" ht="27" customHeight="1" x14ac:dyDescent="0.25">
      <c r="A232" s="54" t="s">
        <v>285</v>
      </c>
      <c r="B232" s="54" t="s">
        <v>286</v>
      </c>
      <c r="C232" s="31">
        <v>4301070941</v>
      </c>
      <c r="D232" s="209">
        <v>4607111036162</v>
      </c>
      <c r="E232" s="201"/>
      <c r="F232" s="194">
        <v>0.8</v>
      </c>
      <c r="G232" s="32">
        <v>8</v>
      </c>
      <c r="H232" s="194">
        <v>6.4</v>
      </c>
      <c r="I232" s="194">
        <v>6.6811999999999996</v>
      </c>
      <c r="J232" s="32">
        <v>84</v>
      </c>
      <c r="K232" s="32" t="s">
        <v>63</v>
      </c>
      <c r="L232" s="33" t="s">
        <v>64</v>
      </c>
      <c r="M232" s="33"/>
      <c r="N232" s="32">
        <v>90</v>
      </c>
      <c r="O232" s="34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2" s="200"/>
      <c r="Q232" s="200"/>
      <c r="R232" s="200"/>
      <c r="S232" s="201"/>
      <c r="T232" s="34"/>
      <c r="U232" s="34"/>
      <c r="V232" s="35" t="s">
        <v>65</v>
      </c>
      <c r="W232" s="195">
        <v>0</v>
      </c>
      <c r="X232" s="196">
        <f>IFERROR(IF(W232="","",W232),"")</f>
        <v>0</v>
      </c>
      <c r="Y232" s="36">
        <f>IFERROR(IF(W232="","",W232*0.0155),"")</f>
        <v>0</v>
      </c>
      <c r="Z232" s="56"/>
      <c r="AA232" s="57"/>
      <c r="AE232" s="67"/>
      <c r="BB232" s="150" t="s">
        <v>1</v>
      </c>
      <c r="BL232" s="67">
        <f>IFERROR(W232*I232,"0")</f>
        <v>0</v>
      </c>
      <c r="BM232" s="67">
        <f>IFERROR(X232*I232,"0")</f>
        <v>0</v>
      </c>
      <c r="BN232" s="67">
        <f>IFERROR(W232/J232,"0")</f>
        <v>0</v>
      </c>
      <c r="BO232" s="67">
        <f>IFERROR(X232/J232,"0")</f>
        <v>0</v>
      </c>
    </row>
    <row r="233" spans="1:67" x14ac:dyDescent="0.2">
      <c r="A233" s="204"/>
      <c r="B233" s="203"/>
      <c r="C233" s="203"/>
      <c r="D233" s="203"/>
      <c r="E233" s="203"/>
      <c r="F233" s="203"/>
      <c r="G233" s="203"/>
      <c r="H233" s="203"/>
      <c r="I233" s="203"/>
      <c r="J233" s="203"/>
      <c r="K233" s="203"/>
      <c r="L233" s="203"/>
      <c r="M233" s="203"/>
      <c r="N233" s="205"/>
      <c r="O233" s="215" t="s">
        <v>66</v>
      </c>
      <c r="P233" s="216"/>
      <c r="Q233" s="216"/>
      <c r="R233" s="216"/>
      <c r="S233" s="216"/>
      <c r="T233" s="216"/>
      <c r="U233" s="217"/>
      <c r="V233" s="37" t="s">
        <v>65</v>
      </c>
      <c r="W233" s="197">
        <f>IFERROR(SUM(W232:W232),"0")</f>
        <v>0</v>
      </c>
      <c r="X233" s="197">
        <f>IFERROR(SUM(X232:X232),"0")</f>
        <v>0</v>
      </c>
      <c r="Y233" s="197">
        <f>IFERROR(IF(Y232="",0,Y232),"0")</f>
        <v>0</v>
      </c>
      <c r="Z233" s="198"/>
      <c r="AA233" s="198"/>
    </row>
    <row r="234" spans="1:67" x14ac:dyDescent="0.2">
      <c r="A234" s="203"/>
      <c r="B234" s="203"/>
      <c r="C234" s="203"/>
      <c r="D234" s="203"/>
      <c r="E234" s="203"/>
      <c r="F234" s="203"/>
      <c r="G234" s="203"/>
      <c r="H234" s="203"/>
      <c r="I234" s="203"/>
      <c r="J234" s="203"/>
      <c r="K234" s="203"/>
      <c r="L234" s="203"/>
      <c r="M234" s="203"/>
      <c r="N234" s="205"/>
      <c r="O234" s="215" t="s">
        <v>66</v>
      </c>
      <c r="P234" s="216"/>
      <c r="Q234" s="216"/>
      <c r="R234" s="216"/>
      <c r="S234" s="216"/>
      <c r="T234" s="216"/>
      <c r="U234" s="217"/>
      <c r="V234" s="37" t="s">
        <v>67</v>
      </c>
      <c r="W234" s="197">
        <f>IFERROR(SUMPRODUCT(W232:W232*H232:H232),"0")</f>
        <v>0</v>
      </c>
      <c r="X234" s="197">
        <f>IFERROR(SUMPRODUCT(X232:X232*H232:H232),"0")</f>
        <v>0</v>
      </c>
      <c r="Y234" s="37"/>
      <c r="Z234" s="198"/>
      <c r="AA234" s="198"/>
    </row>
    <row r="235" spans="1:67" ht="27.75" customHeight="1" x14ac:dyDescent="0.2">
      <c r="A235" s="296" t="s">
        <v>287</v>
      </c>
      <c r="B235" s="297"/>
      <c r="C235" s="297"/>
      <c r="D235" s="297"/>
      <c r="E235" s="297"/>
      <c r="F235" s="297"/>
      <c r="G235" s="297"/>
      <c r="H235" s="297"/>
      <c r="I235" s="297"/>
      <c r="J235" s="297"/>
      <c r="K235" s="297"/>
      <c r="L235" s="297"/>
      <c r="M235" s="297"/>
      <c r="N235" s="297"/>
      <c r="O235" s="297"/>
      <c r="P235" s="297"/>
      <c r="Q235" s="297"/>
      <c r="R235" s="297"/>
      <c r="S235" s="297"/>
      <c r="T235" s="297"/>
      <c r="U235" s="297"/>
      <c r="V235" s="297"/>
      <c r="W235" s="297"/>
      <c r="X235" s="297"/>
      <c r="Y235" s="297"/>
      <c r="Z235" s="48"/>
      <c r="AA235" s="48"/>
    </row>
    <row r="236" spans="1:67" ht="16.5" customHeight="1" x14ac:dyDescent="0.25">
      <c r="A236" s="207" t="s">
        <v>288</v>
      </c>
      <c r="B236" s="203"/>
      <c r="C236" s="203"/>
      <c r="D236" s="203"/>
      <c r="E236" s="203"/>
      <c r="F236" s="203"/>
      <c r="G236" s="203"/>
      <c r="H236" s="203"/>
      <c r="I236" s="203"/>
      <c r="J236" s="203"/>
      <c r="K236" s="203"/>
      <c r="L236" s="203"/>
      <c r="M236" s="203"/>
      <c r="N236" s="203"/>
      <c r="O236" s="203"/>
      <c r="P236" s="203"/>
      <c r="Q236" s="203"/>
      <c r="R236" s="203"/>
      <c r="S236" s="203"/>
      <c r="T236" s="203"/>
      <c r="U236" s="203"/>
      <c r="V236" s="203"/>
      <c r="W236" s="203"/>
      <c r="X236" s="203"/>
      <c r="Y236" s="203"/>
      <c r="Z236" s="190"/>
      <c r="AA236" s="190"/>
    </row>
    <row r="237" spans="1:67" ht="14.25" customHeight="1" x14ac:dyDescent="0.25">
      <c r="A237" s="202" t="s">
        <v>60</v>
      </c>
      <c r="B237" s="203"/>
      <c r="C237" s="203"/>
      <c r="D237" s="203"/>
      <c r="E237" s="203"/>
      <c r="F237" s="203"/>
      <c r="G237" s="203"/>
      <c r="H237" s="203"/>
      <c r="I237" s="203"/>
      <c r="J237" s="203"/>
      <c r="K237" s="203"/>
      <c r="L237" s="203"/>
      <c r="M237" s="203"/>
      <c r="N237" s="203"/>
      <c r="O237" s="203"/>
      <c r="P237" s="203"/>
      <c r="Q237" s="203"/>
      <c r="R237" s="203"/>
      <c r="S237" s="203"/>
      <c r="T237" s="203"/>
      <c r="U237" s="203"/>
      <c r="V237" s="203"/>
      <c r="W237" s="203"/>
      <c r="X237" s="203"/>
      <c r="Y237" s="203"/>
      <c r="Z237" s="191"/>
      <c r="AA237" s="191"/>
    </row>
    <row r="238" spans="1:67" ht="27" customHeight="1" x14ac:dyDescent="0.25">
      <c r="A238" s="54" t="s">
        <v>289</v>
      </c>
      <c r="B238" s="54" t="s">
        <v>290</v>
      </c>
      <c r="C238" s="31">
        <v>4301070965</v>
      </c>
      <c r="D238" s="209">
        <v>4607111035899</v>
      </c>
      <c r="E238" s="201"/>
      <c r="F238" s="194">
        <v>1</v>
      </c>
      <c r="G238" s="32">
        <v>5</v>
      </c>
      <c r="H238" s="194">
        <v>5</v>
      </c>
      <c r="I238" s="194">
        <v>5.2619999999999996</v>
      </c>
      <c r="J238" s="32">
        <v>84</v>
      </c>
      <c r="K238" s="32" t="s">
        <v>63</v>
      </c>
      <c r="L238" s="33" t="s">
        <v>64</v>
      </c>
      <c r="M238" s="33"/>
      <c r="N238" s="32">
        <v>180</v>
      </c>
      <c r="O238" s="363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8" s="200"/>
      <c r="Q238" s="200"/>
      <c r="R238" s="200"/>
      <c r="S238" s="201"/>
      <c r="T238" s="34"/>
      <c r="U238" s="34"/>
      <c r="V238" s="35" t="s">
        <v>65</v>
      </c>
      <c r="W238" s="195">
        <v>0</v>
      </c>
      <c r="X238" s="196">
        <f>IFERROR(IF(W238="","",W238),"")</f>
        <v>0</v>
      </c>
      <c r="Y238" s="36">
        <f>IFERROR(IF(W238="","",W238*0.0155),"")</f>
        <v>0</v>
      </c>
      <c r="Z238" s="56"/>
      <c r="AA238" s="57"/>
      <c r="AE238" s="67"/>
      <c r="BB238" s="151" t="s">
        <v>1</v>
      </c>
      <c r="BL238" s="67">
        <f>IFERROR(W238*I238,"0")</f>
        <v>0</v>
      </c>
      <c r="BM238" s="67">
        <f>IFERROR(X238*I238,"0")</f>
        <v>0</v>
      </c>
      <c r="BN238" s="67">
        <f>IFERROR(W238/J238,"0")</f>
        <v>0</v>
      </c>
      <c r="BO238" s="67">
        <f>IFERROR(X238/J238,"0")</f>
        <v>0</v>
      </c>
    </row>
    <row r="239" spans="1:67" x14ac:dyDescent="0.2">
      <c r="A239" s="204"/>
      <c r="B239" s="203"/>
      <c r="C239" s="203"/>
      <c r="D239" s="203"/>
      <c r="E239" s="203"/>
      <c r="F239" s="203"/>
      <c r="G239" s="203"/>
      <c r="H239" s="203"/>
      <c r="I239" s="203"/>
      <c r="J239" s="203"/>
      <c r="K239" s="203"/>
      <c r="L239" s="203"/>
      <c r="M239" s="203"/>
      <c r="N239" s="205"/>
      <c r="O239" s="215" t="s">
        <v>66</v>
      </c>
      <c r="P239" s="216"/>
      <c r="Q239" s="216"/>
      <c r="R239" s="216"/>
      <c r="S239" s="216"/>
      <c r="T239" s="216"/>
      <c r="U239" s="217"/>
      <c r="V239" s="37" t="s">
        <v>65</v>
      </c>
      <c r="W239" s="197">
        <f>IFERROR(SUM(W238:W238),"0")</f>
        <v>0</v>
      </c>
      <c r="X239" s="197">
        <f>IFERROR(SUM(X238:X238),"0")</f>
        <v>0</v>
      </c>
      <c r="Y239" s="197">
        <f>IFERROR(IF(Y238="",0,Y238),"0")</f>
        <v>0</v>
      </c>
      <c r="Z239" s="198"/>
      <c r="AA239" s="198"/>
    </row>
    <row r="240" spans="1:67" x14ac:dyDescent="0.2">
      <c r="A240" s="203"/>
      <c r="B240" s="203"/>
      <c r="C240" s="203"/>
      <c r="D240" s="203"/>
      <c r="E240" s="203"/>
      <c r="F240" s="203"/>
      <c r="G240" s="203"/>
      <c r="H240" s="203"/>
      <c r="I240" s="203"/>
      <c r="J240" s="203"/>
      <c r="K240" s="203"/>
      <c r="L240" s="203"/>
      <c r="M240" s="203"/>
      <c r="N240" s="205"/>
      <c r="O240" s="215" t="s">
        <v>66</v>
      </c>
      <c r="P240" s="216"/>
      <c r="Q240" s="216"/>
      <c r="R240" s="216"/>
      <c r="S240" s="216"/>
      <c r="T240" s="216"/>
      <c r="U240" s="217"/>
      <c r="V240" s="37" t="s">
        <v>67</v>
      </c>
      <c r="W240" s="197">
        <f>IFERROR(SUMPRODUCT(W238:W238*H238:H238),"0")</f>
        <v>0</v>
      </c>
      <c r="X240" s="197">
        <f>IFERROR(SUMPRODUCT(X238:X238*H238:H238),"0")</f>
        <v>0</v>
      </c>
      <c r="Y240" s="37"/>
      <c r="Z240" s="198"/>
      <c r="AA240" s="198"/>
    </row>
    <row r="241" spans="1:67" ht="16.5" customHeight="1" x14ac:dyDescent="0.25">
      <c r="A241" s="207" t="s">
        <v>291</v>
      </c>
      <c r="B241" s="203"/>
      <c r="C241" s="203"/>
      <c r="D241" s="203"/>
      <c r="E241" s="203"/>
      <c r="F241" s="203"/>
      <c r="G241" s="203"/>
      <c r="H241" s="203"/>
      <c r="I241" s="203"/>
      <c r="J241" s="203"/>
      <c r="K241" s="203"/>
      <c r="L241" s="203"/>
      <c r="M241" s="203"/>
      <c r="N241" s="203"/>
      <c r="O241" s="203"/>
      <c r="P241" s="203"/>
      <c r="Q241" s="203"/>
      <c r="R241" s="203"/>
      <c r="S241" s="203"/>
      <c r="T241" s="203"/>
      <c r="U241" s="203"/>
      <c r="V241" s="203"/>
      <c r="W241" s="203"/>
      <c r="X241" s="203"/>
      <c r="Y241" s="203"/>
      <c r="Z241" s="190"/>
      <c r="AA241" s="190"/>
    </row>
    <row r="242" spans="1:67" ht="14.25" customHeight="1" x14ac:dyDescent="0.25">
      <c r="A242" s="202" t="s">
        <v>60</v>
      </c>
      <c r="B242" s="203"/>
      <c r="C242" s="203"/>
      <c r="D242" s="203"/>
      <c r="E242" s="203"/>
      <c r="F242" s="203"/>
      <c r="G242" s="203"/>
      <c r="H242" s="203"/>
      <c r="I242" s="203"/>
      <c r="J242" s="203"/>
      <c r="K242" s="203"/>
      <c r="L242" s="203"/>
      <c r="M242" s="203"/>
      <c r="N242" s="203"/>
      <c r="O242" s="203"/>
      <c r="P242" s="203"/>
      <c r="Q242" s="203"/>
      <c r="R242" s="203"/>
      <c r="S242" s="203"/>
      <c r="T242" s="203"/>
      <c r="U242" s="203"/>
      <c r="V242" s="203"/>
      <c r="W242" s="203"/>
      <c r="X242" s="203"/>
      <c r="Y242" s="203"/>
      <c r="Z242" s="191"/>
      <c r="AA242" s="191"/>
    </row>
    <row r="243" spans="1:67" ht="27" customHeight="1" x14ac:dyDescent="0.25">
      <c r="A243" s="54" t="s">
        <v>292</v>
      </c>
      <c r="B243" s="54" t="s">
        <v>293</v>
      </c>
      <c r="C243" s="31">
        <v>4301070870</v>
      </c>
      <c r="D243" s="209">
        <v>4607111036711</v>
      </c>
      <c r="E243" s="201"/>
      <c r="F243" s="194">
        <v>0.8</v>
      </c>
      <c r="G243" s="32">
        <v>8</v>
      </c>
      <c r="H243" s="194">
        <v>6.4</v>
      </c>
      <c r="I243" s="194">
        <v>6.67</v>
      </c>
      <c r="J243" s="32">
        <v>84</v>
      </c>
      <c r="K243" s="32" t="s">
        <v>63</v>
      </c>
      <c r="L243" s="33" t="s">
        <v>64</v>
      </c>
      <c r="M243" s="33"/>
      <c r="N243" s="32">
        <v>90</v>
      </c>
      <c r="O243" s="37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3" s="200"/>
      <c r="Q243" s="200"/>
      <c r="R243" s="200"/>
      <c r="S243" s="201"/>
      <c r="T243" s="34"/>
      <c r="U243" s="34"/>
      <c r="V243" s="35" t="s">
        <v>65</v>
      </c>
      <c r="W243" s="195">
        <v>0</v>
      </c>
      <c r="X243" s="196">
        <f>IFERROR(IF(W243="","",W243),"")</f>
        <v>0</v>
      </c>
      <c r="Y243" s="36">
        <f>IFERROR(IF(W243="","",W243*0.0155),"")</f>
        <v>0</v>
      </c>
      <c r="Z243" s="56"/>
      <c r="AA243" s="57"/>
      <c r="AE243" s="67"/>
      <c r="BB243" s="152" t="s">
        <v>1</v>
      </c>
      <c r="BL243" s="67">
        <f>IFERROR(W243*I243,"0")</f>
        <v>0</v>
      </c>
      <c r="BM243" s="67">
        <f>IFERROR(X243*I243,"0")</f>
        <v>0</v>
      </c>
      <c r="BN243" s="67">
        <f>IFERROR(W243/J243,"0")</f>
        <v>0</v>
      </c>
      <c r="BO243" s="67">
        <f>IFERROR(X243/J243,"0")</f>
        <v>0</v>
      </c>
    </row>
    <row r="244" spans="1:67" x14ac:dyDescent="0.2">
      <c r="A244" s="204"/>
      <c r="B244" s="203"/>
      <c r="C244" s="203"/>
      <c r="D244" s="203"/>
      <c r="E244" s="203"/>
      <c r="F244" s="203"/>
      <c r="G244" s="203"/>
      <c r="H244" s="203"/>
      <c r="I244" s="203"/>
      <c r="J244" s="203"/>
      <c r="K244" s="203"/>
      <c r="L244" s="203"/>
      <c r="M244" s="203"/>
      <c r="N244" s="205"/>
      <c r="O244" s="215" t="s">
        <v>66</v>
      </c>
      <c r="P244" s="216"/>
      <c r="Q244" s="216"/>
      <c r="R244" s="216"/>
      <c r="S244" s="216"/>
      <c r="T244" s="216"/>
      <c r="U244" s="217"/>
      <c r="V244" s="37" t="s">
        <v>65</v>
      </c>
      <c r="W244" s="197">
        <f>IFERROR(SUM(W243:W243),"0")</f>
        <v>0</v>
      </c>
      <c r="X244" s="197">
        <f>IFERROR(SUM(X243:X243),"0")</f>
        <v>0</v>
      </c>
      <c r="Y244" s="197">
        <f>IFERROR(IF(Y243="",0,Y243),"0")</f>
        <v>0</v>
      </c>
      <c r="Z244" s="198"/>
      <c r="AA244" s="198"/>
    </row>
    <row r="245" spans="1:67" x14ac:dyDescent="0.2">
      <c r="A245" s="203"/>
      <c r="B245" s="203"/>
      <c r="C245" s="203"/>
      <c r="D245" s="203"/>
      <c r="E245" s="203"/>
      <c r="F245" s="203"/>
      <c r="G245" s="203"/>
      <c r="H245" s="203"/>
      <c r="I245" s="203"/>
      <c r="J245" s="203"/>
      <c r="K245" s="203"/>
      <c r="L245" s="203"/>
      <c r="M245" s="203"/>
      <c r="N245" s="205"/>
      <c r="O245" s="215" t="s">
        <v>66</v>
      </c>
      <c r="P245" s="216"/>
      <c r="Q245" s="216"/>
      <c r="R245" s="216"/>
      <c r="S245" s="216"/>
      <c r="T245" s="216"/>
      <c r="U245" s="217"/>
      <c r="V245" s="37" t="s">
        <v>67</v>
      </c>
      <c r="W245" s="197">
        <f>IFERROR(SUMPRODUCT(W243:W243*H243:H243),"0")</f>
        <v>0</v>
      </c>
      <c r="X245" s="197">
        <f>IFERROR(SUMPRODUCT(X243:X243*H243:H243),"0")</f>
        <v>0</v>
      </c>
      <c r="Y245" s="37"/>
      <c r="Z245" s="198"/>
      <c r="AA245" s="198"/>
    </row>
    <row r="246" spans="1:67" ht="27.75" customHeight="1" x14ac:dyDescent="0.2">
      <c r="A246" s="296" t="s">
        <v>294</v>
      </c>
      <c r="B246" s="297"/>
      <c r="C246" s="297"/>
      <c r="D246" s="297"/>
      <c r="E246" s="297"/>
      <c r="F246" s="297"/>
      <c r="G246" s="297"/>
      <c r="H246" s="297"/>
      <c r="I246" s="297"/>
      <c r="J246" s="297"/>
      <c r="K246" s="297"/>
      <c r="L246" s="297"/>
      <c r="M246" s="297"/>
      <c r="N246" s="297"/>
      <c r="O246" s="297"/>
      <c r="P246" s="297"/>
      <c r="Q246" s="297"/>
      <c r="R246" s="297"/>
      <c r="S246" s="297"/>
      <c r="T246" s="297"/>
      <c r="U246" s="297"/>
      <c r="V246" s="297"/>
      <c r="W246" s="297"/>
      <c r="X246" s="297"/>
      <c r="Y246" s="297"/>
      <c r="Z246" s="48"/>
      <c r="AA246" s="48"/>
    </row>
    <row r="247" spans="1:67" ht="16.5" customHeight="1" x14ac:dyDescent="0.25">
      <c r="A247" s="207" t="s">
        <v>295</v>
      </c>
      <c r="B247" s="203"/>
      <c r="C247" s="203"/>
      <c r="D247" s="203"/>
      <c r="E247" s="203"/>
      <c r="F247" s="203"/>
      <c r="G247" s="203"/>
      <c r="H247" s="203"/>
      <c r="I247" s="203"/>
      <c r="J247" s="203"/>
      <c r="K247" s="203"/>
      <c r="L247" s="203"/>
      <c r="M247" s="203"/>
      <c r="N247" s="203"/>
      <c r="O247" s="203"/>
      <c r="P247" s="203"/>
      <c r="Q247" s="203"/>
      <c r="R247" s="203"/>
      <c r="S247" s="203"/>
      <c r="T247" s="203"/>
      <c r="U247" s="203"/>
      <c r="V247" s="203"/>
      <c r="W247" s="203"/>
      <c r="X247" s="203"/>
      <c r="Y247" s="203"/>
      <c r="Z247" s="190"/>
      <c r="AA247" s="190"/>
    </row>
    <row r="248" spans="1:67" ht="14.25" customHeight="1" x14ac:dyDescent="0.25">
      <c r="A248" s="202" t="s">
        <v>60</v>
      </c>
      <c r="B248" s="203"/>
      <c r="C248" s="203"/>
      <c r="D248" s="203"/>
      <c r="E248" s="203"/>
      <c r="F248" s="203"/>
      <c r="G248" s="203"/>
      <c r="H248" s="203"/>
      <c r="I248" s="203"/>
      <c r="J248" s="203"/>
      <c r="K248" s="203"/>
      <c r="L248" s="203"/>
      <c r="M248" s="203"/>
      <c r="N248" s="203"/>
      <c r="O248" s="203"/>
      <c r="P248" s="203"/>
      <c r="Q248" s="203"/>
      <c r="R248" s="203"/>
      <c r="S248" s="203"/>
      <c r="T248" s="203"/>
      <c r="U248" s="203"/>
      <c r="V248" s="203"/>
      <c r="W248" s="203"/>
      <c r="X248" s="203"/>
      <c r="Y248" s="203"/>
      <c r="Z248" s="191"/>
      <c r="AA248" s="191"/>
    </row>
    <row r="249" spans="1:67" ht="27" customHeight="1" x14ac:dyDescent="0.25">
      <c r="A249" s="54" t="s">
        <v>296</v>
      </c>
      <c r="B249" s="54" t="s">
        <v>297</v>
      </c>
      <c r="C249" s="31">
        <v>4301071014</v>
      </c>
      <c r="D249" s="209">
        <v>4640242181264</v>
      </c>
      <c r="E249" s="201"/>
      <c r="F249" s="194">
        <v>0.7</v>
      </c>
      <c r="G249" s="32">
        <v>10</v>
      </c>
      <c r="H249" s="194">
        <v>7</v>
      </c>
      <c r="I249" s="194">
        <v>7.28</v>
      </c>
      <c r="J249" s="32">
        <v>84</v>
      </c>
      <c r="K249" s="32" t="s">
        <v>63</v>
      </c>
      <c r="L249" s="33" t="s">
        <v>64</v>
      </c>
      <c r="M249" s="33"/>
      <c r="N249" s="32">
        <v>180</v>
      </c>
      <c r="O249" s="393" t="s">
        <v>298</v>
      </c>
      <c r="P249" s="200"/>
      <c r="Q249" s="200"/>
      <c r="R249" s="200"/>
      <c r="S249" s="201"/>
      <c r="T249" s="34"/>
      <c r="U249" s="34"/>
      <c r="V249" s="35" t="s">
        <v>65</v>
      </c>
      <c r="W249" s="195">
        <v>0</v>
      </c>
      <c r="X249" s="196">
        <f>IFERROR(IF(W249="","",W249),"")</f>
        <v>0</v>
      </c>
      <c r="Y249" s="36">
        <f>IFERROR(IF(W249="","",W249*0.0155),"")</f>
        <v>0</v>
      </c>
      <c r="Z249" s="56"/>
      <c r="AA249" s="57"/>
      <c r="AE249" s="67"/>
      <c r="BB249" s="153" t="s">
        <v>1</v>
      </c>
      <c r="BL249" s="67">
        <f>IFERROR(W249*I249,"0")</f>
        <v>0</v>
      </c>
      <c r="BM249" s="67">
        <f>IFERROR(X249*I249,"0")</f>
        <v>0</v>
      </c>
      <c r="BN249" s="67">
        <f>IFERROR(W249/J249,"0")</f>
        <v>0</v>
      </c>
      <c r="BO249" s="67">
        <f>IFERROR(X249/J249,"0")</f>
        <v>0</v>
      </c>
    </row>
    <row r="250" spans="1:67" ht="27" customHeight="1" x14ac:dyDescent="0.25">
      <c r="A250" s="54" t="s">
        <v>299</v>
      </c>
      <c r="B250" s="54" t="s">
        <v>300</v>
      </c>
      <c r="C250" s="31">
        <v>4301071021</v>
      </c>
      <c r="D250" s="209">
        <v>4640242181325</v>
      </c>
      <c r="E250" s="201"/>
      <c r="F250" s="194">
        <v>0.7</v>
      </c>
      <c r="G250" s="32">
        <v>10</v>
      </c>
      <c r="H250" s="194">
        <v>7</v>
      </c>
      <c r="I250" s="194">
        <v>7.28</v>
      </c>
      <c r="J250" s="32">
        <v>84</v>
      </c>
      <c r="K250" s="32" t="s">
        <v>63</v>
      </c>
      <c r="L250" s="33" t="s">
        <v>64</v>
      </c>
      <c r="M250" s="33"/>
      <c r="N250" s="32">
        <v>180</v>
      </c>
      <c r="O250" s="347" t="s">
        <v>301</v>
      </c>
      <c r="P250" s="200"/>
      <c r="Q250" s="200"/>
      <c r="R250" s="200"/>
      <c r="S250" s="201"/>
      <c r="T250" s="34"/>
      <c r="U250" s="34"/>
      <c r="V250" s="35" t="s">
        <v>65</v>
      </c>
      <c r="W250" s="195">
        <v>0</v>
      </c>
      <c r="X250" s="196">
        <f>IFERROR(IF(W250="","",W250),"")</f>
        <v>0</v>
      </c>
      <c r="Y250" s="36">
        <f>IFERROR(IF(W250="","",W250*0.0155),"")</f>
        <v>0</v>
      </c>
      <c r="Z250" s="56"/>
      <c r="AA250" s="57"/>
      <c r="AE250" s="67"/>
      <c r="BB250" s="154" t="s">
        <v>1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t="27" customHeight="1" x14ac:dyDescent="0.25">
      <c r="A251" s="54" t="s">
        <v>302</v>
      </c>
      <c r="B251" s="54" t="s">
        <v>303</v>
      </c>
      <c r="C251" s="31">
        <v>4301070993</v>
      </c>
      <c r="D251" s="209">
        <v>4640242180670</v>
      </c>
      <c r="E251" s="201"/>
      <c r="F251" s="194">
        <v>1</v>
      </c>
      <c r="G251" s="32">
        <v>6</v>
      </c>
      <c r="H251" s="194">
        <v>6</v>
      </c>
      <c r="I251" s="194">
        <v>6.23</v>
      </c>
      <c r="J251" s="32">
        <v>84</v>
      </c>
      <c r="K251" s="32" t="s">
        <v>63</v>
      </c>
      <c r="L251" s="33" t="s">
        <v>64</v>
      </c>
      <c r="M251" s="33"/>
      <c r="N251" s="32">
        <v>180</v>
      </c>
      <c r="O251" s="361" t="s">
        <v>304</v>
      </c>
      <c r="P251" s="200"/>
      <c r="Q251" s="200"/>
      <c r="R251" s="200"/>
      <c r="S251" s="201"/>
      <c r="T251" s="34"/>
      <c r="U251" s="34"/>
      <c r="V251" s="35" t="s">
        <v>65</v>
      </c>
      <c r="W251" s="195">
        <v>0</v>
      </c>
      <c r="X251" s="196">
        <f>IFERROR(IF(W251="","",W251),"")</f>
        <v>0</v>
      </c>
      <c r="Y251" s="36">
        <f>IFERROR(IF(W251="","",W251*0.0155),"")</f>
        <v>0</v>
      </c>
      <c r="Z251" s="56"/>
      <c r="AA251" s="57"/>
      <c r="AE251" s="67"/>
      <c r="BB251" s="155" t="s">
        <v>1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x14ac:dyDescent="0.2">
      <c r="A252" s="204"/>
      <c r="B252" s="203"/>
      <c r="C252" s="203"/>
      <c r="D252" s="203"/>
      <c r="E252" s="203"/>
      <c r="F252" s="203"/>
      <c r="G252" s="203"/>
      <c r="H252" s="203"/>
      <c r="I252" s="203"/>
      <c r="J252" s="203"/>
      <c r="K252" s="203"/>
      <c r="L252" s="203"/>
      <c r="M252" s="203"/>
      <c r="N252" s="205"/>
      <c r="O252" s="215" t="s">
        <v>66</v>
      </c>
      <c r="P252" s="216"/>
      <c r="Q252" s="216"/>
      <c r="R252" s="216"/>
      <c r="S252" s="216"/>
      <c r="T252" s="216"/>
      <c r="U252" s="217"/>
      <c r="V252" s="37" t="s">
        <v>65</v>
      </c>
      <c r="W252" s="197">
        <f>IFERROR(SUM(W249:W251),"0")</f>
        <v>0</v>
      </c>
      <c r="X252" s="197">
        <f>IFERROR(SUM(X249:X251),"0")</f>
        <v>0</v>
      </c>
      <c r="Y252" s="197">
        <f>IFERROR(IF(Y249="",0,Y249),"0")+IFERROR(IF(Y250="",0,Y250),"0")+IFERROR(IF(Y251="",0,Y251),"0")</f>
        <v>0</v>
      </c>
      <c r="Z252" s="198"/>
      <c r="AA252" s="198"/>
    </row>
    <row r="253" spans="1:67" x14ac:dyDescent="0.2">
      <c r="A253" s="203"/>
      <c r="B253" s="203"/>
      <c r="C253" s="203"/>
      <c r="D253" s="203"/>
      <c r="E253" s="203"/>
      <c r="F253" s="203"/>
      <c r="G253" s="203"/>
      <c r="H253" s="203"/>
      <c r="I253" s="203"/>
      <c r="J253" s="203"/>
      <c r="K253" s="203"/>
      <c r="L253" s="203"/>
      <c r="M253" s="203"/>
      <c r="N253" s="205"/>
      <c r="O253" s="215" t="s">
        <v>66</v>
      </c>
      <c r="P253" s="216"/>
      <c r="Q253" s="216"/>
      <c r="R253" s="216"/>
      <c r="S253" s="216"/>
      <c r="T253" s="216"/>
      <c r="U253" s="217"/>
      <c r="V253" s="37" t="s">
        <v>67</v>
      </c>
      <c r="W253" s="197">
        <f>IFERROR(SUMPRODUCT(W249:W251*H249:H251),"0")</f>
        <v>0</v>
      </c>
      <c r="X253" s="197">
        <f>IFERROR(SUMPRODUCT(X249:X251*H249:H251),"0")</f>
        <v>0</v>
      </c>
      <c r="Y253" s="37"/>
      <c r="Z253" s="198"/>
      <c r="AA253" s="198"/>
    </row>
    <row r="254" spans="1:67" ht="16.5" customHeight="1" x14ac:dyDescent="0.25">
      <c r="A254" s="207" t="s">
        <v>305</v>
      </c>
      <c r="B254" s="203"/>
      <c r="C254" s="203"/>
      <c r="D254" s="203"/>
      <c r="E254" s="203"/>
      <c r="F254" s="203"/>
      <c r="G254" s="203"/>
      <c r="H254" s="203"/>
      <c r="I254" s="203"/>
      <c r="J254" s="203"/>
      <c r="K254" s="203"/>
      <c r="L254" s="203"/>
      <c r="M254" s="203"/>
      <c r="N254" s="203"/>
      <c r="O254" s="203"/>
      <c r="P254" s="203"/>
      <c r="Q254" s="203"/>
      <c r="R254" s="203"/>
      <c r="S254" s="203"/>
      <c r="T254" s="203"/>
      <c r="U254" s="203"/>
      <c r="V254" s="203"/>
      <c r="W254" s="203"/>
      <c r="X254" s="203"/>
      <c r="Y254" s="203"/>
      <c r="Z254" s="190"/>
      <c r="AA254" s="190"/>
    </row>
    <row r="255" spans="1:67" ht="14.25" customHeight="1" x14ac:dyDescent="0.25">
      <c r="A255" s="202" t="s">
        <v>130</v>
      </c>
      <c r="B255" s="203"/>
      <c r="C255" s="203"/>
      <c r="D255" s="203"/>
      <c r="E255" s="203"/>
      <c r="F255" s="203"/>
      <c r="G255" s="203"/>
      <c r="H255" s="203"/>
      <c r="I255" s="203"/>
      <c r="J255" s="203"/>
      <c r="K255" s="203"/>
      <c r="L255" s="203"/>
      <c r="M255" s="203"/>
      <c r="N255" s="203"/>
      <c r="O255" s="203"/>
      <c r="P255" s="203"/>
      <c r="Q255" s="203"/>
      <c r="R255" s="203"/>
      <c r="S255" s="203"/>
      <c r="T255" s="203"/>
      <c r="U255" s="203"/>
      <c r="V255" s="203"/>
      <c r="W255" s="203"/>
      <c r="X255" s="203"/>
      <c r="Y255" s="203"/>
      <c r="Z255" s="191"/>
      <c r="AA255" s="191"/>
    </row>
    <row r="256" spans="1:67" ht="27" customHeight="1" x14ac:dyDescent="0.25">
      <c r="A256" s="54" t="s">
        <v>306</v>
      </c>
      <c r="B256" s="54" t="s">
        <v>307</v>
      </c>
      <c r="C256" s="31">
        <v>4301131019</v>
      </c>
      <c r="D256" s="209">
        <v>4640242180427</v>
      </c>
      <c r="E256" s="201"/>
      <c r="F256" s="194">
        <v>1.8</v>
      </c>
      <c r="G256" s="32">
        <v>1</v>
      </c>
      <c r="H256" s="194">
        <v>1.8</v>
      </c>
      <c r="I256" s="194">
        <v>1.915</v>
      </c>
      <c r="J256" s="32">
        <v>234</v>
      </c>
      <c r="K256" s="32" t="s">
        <v>122</v>
      </c>
      <c r="L256" s="33" t="s">
        <v>64</v>
      </c>
      <c r="M256" s="33"/>
      <c r="N256" s="32">
        <v>180</v>
      </c>
      <c r="O256" s="326" t="s">
        <v>308</v>
      </c>
      <c r="P256" s="200"/>
      <c r="Q256" s="200"/>
      <c r="R256" s="200"/>
      <c r="S256" s="201"/>
      <c r="T256" s="34"/>
      <c r="U256" s="34"/>
      <c r="V256" s="35" t="s">
        <v>65</v>
      </c>
      <c r="W256" s="195">
        <v>0</v>
      </c>
      <c r="X256" s="196">
        <f>IFERROR(IF(W256="","",W256),"")</f>
        <v>0</v>
      </c>
      <c r="Y256" s="36">
        <f>IFERROR(IF(W256="","",W256*0.00502),"")</f>
        <v>0</v>
      </c>
      <c r="Z256" s="56"/>
      <c r="AA256" s="57"/>
      <c r="AE256" s="67"/>
      <c r="BB256" s="156" t="s">
        <v>74</v>
      </c>
      <c r="BL256" s="67">
        <f>IFERROR(W256*I256,"0")</f>
        <v>0</v>
      </c>
      <c r="BM256" s="67">
        <f>IFERROR(X256*I256,"0")</f>
        <v>0</v>
      </c>
      <c r="BN256" s="67">
        <f>IFERROR(W256/J256,"0")</f>
        <v>0</v>
      </c>
      <c r="BO256" s="67">
        <f>IFERROR(X256/J256,"0")</f>
        <v>0</v>
      </c>
    </row>
    <row r="257" spans="1:67" x14ac:dyDescent="0.2">
      <c r="A257" s="204"/>
      <c r="B257" s="203"/>
      <c r="C257" s="203"/>
      <c r="D257" s="203"/>
      <c r="E257" s="203"/>
      <c r="F257" s="203"/>
      <c r="G257" s="203"/>
      <c r="H257" s="203"/>
      <c r="I257" s="203"/>
      <c r="J257" s="203"/>
      <c r="K257" s="203"/>
      <c r="L257" s="203"/>
      <c r="M257" s="203"/>
      <c r="N257" s="205"/>
      <c r="O257" s="215" t="s">
        <v>66</v>
      </c>
      <c r="P257" s="216"/>
      <c r="Q257" s="216"/>
      <c r="R257" s="216"/>
      <c r="S257" s="216"/>
      <c r="T257" s="216"/>
      <c r="U257" s="217"/>
      <c r="V257" s="37" t="s">
        <v>65</v>
      </c>
      <c r="W257" s="197">
        <f>IFERROR(SUM(W256:W256),"0")</f>
        <v>0</v>
      </c>
      <c r="X257" s="197">
        <f>IFERROR(SUM(X256:X256),"0")</f>
        <v>0</v>
      </c>
      <c r="Y257" s="197">
        <f>IFERROR(IF(Y256="",0,Y256),"0")</f>
        <v>0</v>
      </c>
      <c r="Z257" s="198"/>
      <c r="AA257" s="198"/>
    </row>
    <row r="258" spans="1:67" x14ac:dyDescent="0.2">
      <c r="A258" s="203"/>
      <c r="B258" s="203"/>
      <c r="C258" s="203"/>
      <c r="D258" s="203"/>
      <c r="E258" s="203"/>
      <c r="F258" s="203"/>
      <c r="G258" s="203"/>
      <c r="H258" s="203"/>
      <c r="I258" s="203"/>
      <c r="J258" s="203"/>
      <c r="K258" s="203"/>
      <c r="L258" s="203"/>
      <c r="M258" s="203"/>
      <c r="N258" s="205"/>
      <c r="O258" s="215" t="s">
        <v>66</v>
      </c>
      <c r="P258" s="216"/>
      <c r="Q258" s="216"/>
      <c r="R258" s="216"/>
      <c r="S258" s="216"/>
      <c r="T258" s="216"/>
      <c r="U258" s="217"/>
      <c r="V258" s="37" t="s">
        <v>67</v>
      </c>
      <c r="W258" s="197">
        <f>IFERROR(SUMPRODUCT(W256:W256*H256:H256),"0")</f>
        <v>0</v>
      </c>
      <c r="X258" s="197">
        <f>IFERROR(SUMPRODUCT(X256:X256*H256:H256),"0")</f>
        <v>0</v>
      </c>
      <c r="Y258" s="37"/>
      <c r="Z258" s="198"/>
      <c r="AA258" s="198"/>
    </row>
    <row r="259" spans="1:67" ht="14.25" customHeight="1" x14ac:dyDescent="0.25">
      <c r="A259" s="202" t="s">
        <v>70</v>
      </c>
      <c r="B259" s="203"/>
      <c r="C259" s="203"/>
      <c r="D259" s="203"/>
      <c r="E259" s="203"/>
      <c r="F259" s="203"/>
      <c r="G259" s="203"/>
      <c r="H259" s="203"/>
      <c r="I259" s="203"/>
      <c r="J259" s="203"/>
      <c r="K259" s="203"/>
      <c r="L259" s="203"/>
      <c r="M259" s="203"/>
      <c r="N259" s="203"/>
      <c r="O259" s="203"/>
      <c r="P259" s="203"/>
      <c r="Q259" s="203"/>
      <c r="R259" s="203"/>
      <c r="S259" s="203"/>
      <c r="T259" s="203"/>
      <c r="U259" s="203"/>
      <c r="V259" s="203"/>
      <c r="W259" s="203"/>
      <c r="X259" s="203"/>
      <c r="Y259" s="203"/>
      <c r="Z259" s="191"/>
      <c r="AA259" s="191"/>
    </row>
    <row r="260" spans="1:67" ht="27" customHeight="1" x14ac:dyDescent="0.25">
      <c r="A260" s="54" t="s">
        <v>309</v>
      </c>
      <c r="B260" s="54" t="s">
        <v>310</v>
      </c>
      <c r="C260" s="31">
        <v>4301132080</v>
      </c>
      <c r="D260" s="209">
        <v>4640242180397</v>
      </c>
      <c r="E260" s="201"/>
      <c r="F260" s="194">
        <v>1</v>
      </c>
      <c r="G260" s="32">
        <v>6</v>
      </c>
      <c r="H260" s="194">
        <v>6</v>
      </c>
      <c r="I260" s="194">
        <v>6.26</v>
      </c>
      <c r="J260" s="32">
        <v>84</v>
      </c>
      <c r="K260" s="32" t="s">
        <v>63</v>
      </c>
      <c r="L260" s="33" t="s">
        <v>64</v>
      </c>
      <c r="M260" s="33"/>
      <c r="N260" s="32">
        <v>180</v>
      </c>
      <c r="O260" s="308" t="s">
        <v>311</v>
      </c>
      <c r="P260" s="200"/>
      <c r="Q260" s="200"/>
      <c r="R260" s="200"/>
      <c r="S260" s="201"/>
      <c r="T260" s="34"/>
      <c r="U260" s="34"/>
      <c r="V260" s="35" t="s">
        <v>65</v>
      </c>
      <c r="W260" s="195">
        <v>0</v>
      </c>
      <c r="X260" s="196">
        <f>IFERROR(IF(W260="","",W260),"")</f>
        <v>0</v>
      </c>
      <c r="Y260" s="36">
        <f>IFERROR(IF(W260="","",W260*0.0155),"")</f>
        <v>0</v>
      </c>
      <c r="Z260" s="56"/>
      <c r="AA260" s="57"/>
      <c r="AE260" s="67"/>
      <c r="BB260" s="157" t="s">
        <v>74</v>
      </c>
      <c r="BL260" s="67">
        <f>IFERROR(W260*I260,"0")</f>
        <v>0</v>
      </c>
      <c r="BM260" s="67">
        <f>IFERROR(X260*I260,"0")</f>
        <v>0</v>
      </c>
      <c r="BN260" s="67">
        <f>IFERROR(W260/J260,"0")</f>
        <v>0</v>
      </c>
      <c r="BO260" s="67">
        <f>IFERROR(X260/J260,"0")</f>
        <v>0</v>
      </c>
    </row>
    <row r="261" spans="1:67" ht="27" customHeight="1" x14ac:dyDescent="0.25">
      <c r="A261" s="54" t="s">
        <v>312</v>
      </c>
      <c r="B261" s="54" t="s">
        <v>313</v>
      </c>
      <c r="C261" s="31">
        <v>4301132104</v>
      </c>
      <c r="D261" s="209">
        <v>4640242181219</v>
      </c>
      <c r="E261" s="201"/>
      <c r="F261" s="194">
        <v>0.3</v>
      </c>
      <c r="G261" s="32">
        <v>9</v>
      </c>
      <c r="H261" s="194">
        <v>2.7</v>
      </c>
      <c r="I261" s="194">
        <v>2.8450000000000002</v>
      </c>
      <c r="J261" s="32">
        <v>234</v>
      </c>
      <c r="K261" s="32" t="s">
        <v>122</v>
      </c>
      <c r="L261" s="33" t="s">
        <v>64</v>
      </c>
      <c r="M261" s="33"/>
      <c r="N261" s="32">
        <v>180</v>
      </c>
      <c r="O261" s="319" t="s">
        <v>314</v>
      </c>
      <c r="P261" s="200"/>
      <c r="Q261" s="200"/>
      <c r="R261" s="200"/>
      <c r="S261" s="201"/>
      <c r="T261" s="34"/>
      <c r="U261" s="34"/>
      <c r="V261" s="35" t="s">
        <v>65</v>
      </c>
      <c r="W261" s="195">
        <v>0</v>
      </c>
      <c r="X261" s="196">
        <f>IFERROR(IF(W261="","",W261),"")</f>
        <v>0</v>
      </c>
      <c r="Y261" s="36">
        <f>IFERROR(IF(W261="","",W261*0.00502),"")</f>
        <v>0</v>
      </c>
      <c r="Z261" s="56"/>
      <c r="AA261" s="57"/>
      <c r="AE261" s="67"/>
      <c r="BB261" s="158" t="s">
        <v>74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x14ac:dyDescent="0.2">
      <c r="A262" s="204"/>
      <c r="B262" s="203"/>
      <c r="C262" s="203"/>
      <c r="D262" s="203"/>
      <c r="E262" s="203"/>
      <c r="F262" s="203"/>
      <c r="G262" s="203"/>
      <c r="H262" s="203"/>
      <c r="I262" s="203"/>
      <c r="J262" s="203"/>
      <c r="K262" s="203"/>
      <c r="L262" s="203"/>
      <c r="M262" s="203"/>
      <c r="N262" s="205"/>
      <c r="O262" s="215" t="s">
        <v>66</v>
      </c>
      <c r="P262" s="216"/>
      <c r="Q262" s="216"/>
      <c r="R262" s="216"/>
      <c r="S262" s="216"/>
      <c r="T262" s="216"/>
      <c r="U262" s="217"/>
      <c r="V262" s="37" t="s">
        <v>65</v>
      </c>
      <c r="W262" s="197">
        <f>IFERROR(SUM(W260:W261),"0")</f>
        <v>0</v>
      </c>
      <c r="X262" s="197">
        <f>IFERROR(SUM(X260:X261),"0")</f>
        <v>0</v>
      </c>
      <c r="Y262" s="197">
        <f>IFERROR(IF(Y260="",0,Y260),"0")+IFERROR(IF(Y261="",0,Y261),"0")</f>
        <v>0</v>
      </c>
      <c r="Z262" s="198"/>
      <c r="AA262" s="198"/>
    </row>
    <row r="263" spans="1:67" x14ac:dyDescent="0.2">
      <c r="A263" s="203"/>
      <c r="B263" s="203"/>
      <c r="C263" s="203"/>
      <c r="D263" s="203"/>
      <c r="E263" s="203"/>
      <c r="F263" s="203"/>
      <c r="G263" s="203"/>
      <c r="H263" s="203"/>
      <c r="I263" s="203"/>
      <c r="J263" s="203"/>
      <c r="K263" s="203"/>
      <c r="L263" s="203"/>
      <c r="M263" s="203"/>
      <c r="N263" s="205"/>
      <c r="O263" s="215" t="s">
        <v>66</v>
      </c>
      <c r="P263" s="216"/>
      <c r="Q263" s="216"/>
      <c r="R263" s="216"/>
      <c r="S263" s="216"/>
      <c r="T263" s="216"/>
      <c r="U263" s="217"/>
      <c r="V263" s="37" t="s">
        <v>67</v>
      </c>
      <c r="W263" s="197">
        <f>IFERROR(SUMPRODUCT(W260:W261*H260:H261),"0")</f>
        <v>0</v>
      </c>
      <c r="X263" s="197">
        <f>IFERROR(SUMPRODUCT(X260:X261*H260:H261),"0")</f>
        <v>0</v>
      </c>
      <c r="Y263" s="37"/>
      <c r="Z263" s="198"/>
      <c r="AA263" s="198"/>
    </row>
    <row r="264" spans="1:67" ht="14.25" customHeight="1" x14ac:dyDescent="0.25">
      <c r="A264" s="202" t="s">
        <v>148</v>
      </c>
      <c r="B264" s="203"/>
      <c r="C264" s="203"/>
      <c r="D264" s="203"/>
      <c r="E264" s="203"/>
      <c r="F264" s="203"/>
      <c r="G264" s="203"/>
      <c r="H264" s="203"/>
      <c r="I264" s="203"/>
      <c r="J264" s="203"/>
      <c r="K264" s="203"/>
      <c r="L264" s="203"/>
      <c r="M264" s="203"/>
      <c r="N264" s="203"/>
      <c r="O264" s="203"/>
      <c r="P264" s="203"/>
      <c r="Q264" s="203"/>
      <c r="R264" s="203"/>
      <c r="S264" s="203"/>
      <c r="T264" s="203"/>
      <c r="U264" s="203"/>
      <c r="V264" s="203"/>
      <c r="W264" s="203"/>
      <c r="X264" s="203"/>
      <c r="Y264" s="203"/>
      <c r="Z264" s="191"/>
      <c r="AA264" s="191"/>
    </row>
    <row r="265" spans="1:67" ht="27" customHeight="1" x14ac:dyDescent="0.25">
      <c r="A265" s="54" t="s">
        <v>315</v>
      </c>
      <c r="B265" s="54" t="s">
        <v>316</v>
      </c>
      <c r="C265" s="31">
        <v>4301136028</v>
      </c>
      <c r="D265" s="209">
        <v>4640242180304</v>
      </c>
      <c r="E265" s="201"/>
      <c r="F265" s="194">
        <v>2.7</v>
      </c>
      <c r="G265" s="32">
        <v>1</v>
      </c>
      <c r="H265" s="194">
        <v>2.7</v>
      </c>
      <c r="I265" s="194">
        <v>2.8906000000000001</v>
      </c>
      <c r="J265" s="32">
        <v>126</v>
      </c>
      <c r="K265" s="32" t="s">
        <v>73</v>
      </c>
      <c r="L265" s="33" t="s">
        <v>64</v>
      </c>
      <c r="M265" s="33"/>
      <c r="N265" s="32">
        <v>180</v>
      </c>
      <c r="O265" s="220" t="s">
        <v>317</v>
      </c>
      <c r="P265" s="200"/>
      <c r="Q265" s="200"/>
      <c r="R265" s="200"/>
      <c r="S265" s="201"/>
      <c r="T265" s="34"/>
      <c r="U265" s="34"/>
      <c r="V265" s="35" t="s">
        <v>65</v>
      </c>
      <c r="W265" s="195">
        <v>19</v>
      </c>
      <c r="X265" s="196">
        <f>IFERROR(IF(W265="","",W265),"")</f>
        <v>19</v>
      </c>
      <c r="Y265" s="36">
        <f>IFERROR(IF(W265="","",W265*0.00936),"")</f>
        <v>0.17784</v>
      </c>
      <c r="Z265" s="56"/>
      <c r="AA265" s="57"/>
      <c r="AE265" s="67"/>
      <c r="BB265" s="159" t="s">
        <v>74</v>
      </c>
      <c r="BL265" s="67">
        <f>IFERROR(W265*I265,"0")</f>
        <v>54.921399999999998</v>
      </c>
      <c r="BM265" s="67">
        <f>IFERROR(X265*I265,"0")</f>
        <v>54.921399999999998</v>
      </c>
      <c r="BN265" s="67">
        <f>IFERROR(W265/J265,"0")</f>
        <v>0.15079365079365079</v>
      </c>
      <c r="BO265" s="67">
        <f>IFERROR(X265/J265,"0")</f>
        <v>0.15079365079365079</v>
      </c>
    </row>
    <row r="266" spans="1:67" ht="37.5" customHeight="1" x14ac:dyDescent="0.25">
      <c r="A266" s="54" t="s">
        <v>318</v>
      </c>
      <c r="B266" s="54" t="s">
        <v>319</v>
      </c>
      <c r="C266" s="31">
        <v>4301136027</v>
      </c>
      <c r="D266" s="209">
        <v>4640242180298</v>
      </c>
      <c r="E266" s="201"/>
      <c r="F266" s="194">
        <v>2.7</v>
      </c>
      <c r="G266" s="32">
        <v>1</v>
      </c>
      <c r="H266" s="194">
        <v>2.7</v>
      </c>
      <c r="I266" s="194">
        <v>2.8919999999999999</v>
      </c>
      <c r="J266" s="32">
        <v>126</v>
      </c>
      <c r="K266" s="32" t="s">
        <v>73</v>
      </c>
      <c r="L266" s="33" t="s">
        <v>64</v>
      </c>
      <c r="M266" s="33"/>
      <c r="N266" s="32">
        <v>180</v>
      </c>
      <c r="O266" s="317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6" s="200"/>
      <c r="Q266" s="200"/>
      <c r="R266" s="200"/>
      <c r="S266" s="201"/>
      <c r="T266" s="34"/>
      <c r="U266" s="34"/>
      <c r="V266" s="35" t="s">
        <v>65</v>
      </c>
      <c r="W266" s="195">
        <v>0</v>
      </c>
      <c r="X266" s="196">
        <f>IFERROR(IF(W266="","",W266),"")</f>
        <v>0</v>
      </c>
      <c r="Y266" s="36">
        <f>IFERROR(IF(W266="","",W266*0.00936),"")</f>
        <v>0</v>
      </c>
      <c r="Z266" s="56"/>
      <c r="AA266" s="57"/>
      <c r="AE266" s="67"/>
      <c r="BB266" s="160" t="s">
        <v>74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ht="27" customHeight="1" x14ac:dyDescent="0.25">
      <c r="A267" s="54" t="s">
        <v>320</v>
      </c>
      <c r="B267" s="54" t="s">
        <v>321</v>
      </c>
      <c r="C267" s="31">
        <v>4301136026</v>
      </c>
      <c r="D267" s="209">
        <v>4640242180236</v>
      </c>
      <c r="E267" s="201"/>
      <c r="F267" s="194">
        <v>5</v>
      </c>
      <c r="G267" s="32">
        <v>1</v>
      </c>
      <c r="H267" s="194">
        <v>5</v>
      </c>
      <c r="I267" s="194">
        <v>5.2350000000000003</v>
      </c>
      <c r="J267" s="32">
        <v>84</v>
      </c>
      <c r="K267" s="32" t="s">
        <v>63</v>
      </c>
      <c r="L267" s="33" t="s">
        <v>64</v>
      </c>
      <c r="M267" s="33"/>
      <c r="N267" s="32">
        <v>180</v>
      </c>
      <c r="O267" s="334" t="s">
        <v>322</v>
      </c>
      <c r="P267" s="200"/>
      <c r="Q267" s="200"/>
      <c r="R267" s="200"/>
      <c r="S267" s="201"/>
      <c r="T267" s="34"/>
      <c r="U267" s="34"/>
      <c r="V267" s="35" t="s">
        <v>65</v>
      </c>
      <c r="W267" s="195">
        <v>67</v>
      </c>
      <c r="X267" s="196">
        <f>IFERROR(IF(W267="","",W267),"")</f>
        <v>67</v>
      </c>
      <c r="Y267" s="36">
        <f>IFERROR(IF(W267="","",W267*0.0155),"")</f>
        <v>1.0385</v>
      </c>
      <c r="Z267" s="56"/>
      <c r="AA267" s="57"/>
      <c r="AE267" s="67"/>
      <c r="BB267" s="161" t="s">
        <v>74</v>
      </c>
      <c r="BL267" s="67">
        <f>IFERROR(W267*I267,"0")</f>
        <v>350.745</v>
      </c>
      <c r="BM267" s="67">
        <f>IFERROR(X267*I267,"0")</f>
        <v>350.745</v>
      </c>
      <c r="BN267" s="67">
        <f>IFERROR(W267/J267,"0")</f>
        <v>0.79761904761904767</v>
      </c>
      <c r="BO267" s="67">
        <f>IFERROR(X267/J267,"0")</f>
        <v>0.79761904761904767</v>
      </c>
    </row>
    <row r="268" spans="1:67" ht="27" customHeight="1" x14ac:dyDescent="0.25">
      <c r="A268" s="54" t="s">
        <v>323</v>
      </c>
      <c r="B268" s="54" t="s">
        <v>324</v>
      </c>
      <c r="C268" s="31">
        <v>4301136029</v>
      </c>
      <c r="D268" s="209">
        <v>4640242180410</v>
      </c>
      <c r="E268" s="201"/>
      <c r="F268" s="194">
        <v>2.2400000000000002</v>
      </c>
      <c r="G268" s="32">
        <v>1</v>
      </c>
      <c r="H268" s="194">
        <v>2.2400000000000002</v>
      </c>
      <c r="I268" s="194">
        <v>2.4319999999999999</v>
      </c>
      <c r="J268" s="32">
        <v>126</v>
      </c>
      <c r="K268" s="32" t="s">
        <v>73</v>
      </c>
      <c r="L268" s="33" t="s">
        <v>64</v>
      </c>
      <c r="M268" s="33"/>
      <c r="N268" s="32">
        <v>180</v>
      </c>
      <c r="O268" s="25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8" s="200"/>
      <c r="Q268" s="200"/>
      <c r="R268" s="200"/>
      <c r="S268" s="201"/>
      <c r="T268" s="34"/>
      <c r="U268" s="34"/>
      <c r="V268" s="35" t="s">
        <v>65</v>
      </c>
      <c r="W268" s="195">
        <v>0</v>
      </c>
      <c r="X268" s="196">
        <f>IFERROR(IF(W268="","",W268),"")</f>
        <v>0</v>
      </c>
      <c r="Y268" s="36">
        <f>IFERROR(IF(W268="","",W268*0.00936),"")</f>
        <v>0</v>
      </c>
      <c r="Z268" s="56"/>
      <c r="AA268" s="57"/>
      <c r="AE268" s="67"/>
      <c r="BB268" s="162" t="s">
        <v>74</v>
      </c>
      <c r="BL268" s="67">
        <f>IFERROR(W268*I268,"0")</f>
        <v>0</v>
      </c>
      <c r="BM268" s="67">
        <f>IFERROR(X268*I268,"0")</f>
        <v>0</v>
      </c>
      <c r="BN268" s="67">
        <f>IFERROR(W268/J268,"0")</f>
        <v>0</v>
      </c>
      <c r="BO268" s="67">
        <f>IFERROR(X268/J268,"0")</f>
        <v>0</v>
      </c>
    </row>
    <row r="269" spans="1:67" x14ac:dyDescent="0.2">
      <c r="A269" s="204"/>
      <c r="B269" s="203"/>
      <c r="C269" s="203"/>
      <c r="D269" s="203"/>
      <c r="E269" s="203"/>
      <c r="F269" s="203"/>
      <c r="G269" s="203"/>
      <c r="H269" s="203"/>
      <c r="I269" s="203"/>
      <c r="J269" s="203"/>
      <c r="K269" s="203"/>
      <c r="L269" s="203"/>
      <c r="M269" s="203"/>
      <c r="N269" s="205"/>
      <c r="O269" s="215" t="s">
        <v>66</v>
      </c>
      <c r="P269" s="216"/>
      <c r="Q269" s="216"/>
      <c r="R269" s="216"/>
      <c r="S269" s="216"/>
      <c r="T269" s="216"/>
      <c r="U269" s="217"/>
      <c r="V269" s="37" t="s">
        <v>65</v>
      </c>
      <c r="W269" s="197">
        <f>IFERROR(SUM(W265:W268),"0")</f>
        <v>86</v>
      </c>
      <c r="X269" s="197">
        <f>IFERROR(SUM(X265:X268),"0")</f>
        <v>86</v>
      </c>
      <c r="Y269" s="197">
        <f>IFERROR(IF(Y265="",0,Y265),"0")+IFERROR(IF(Y266="",0,Y266),"0")+IFERROR(IF(Y267="",0,Y267),"0")+IFERROR(IF(Y268="",0,Y268),"0")</f>
        <v>1.21634</v>
      </c>
      <c r="Z269" s="198"/>
      <c r="AA269" s="198"/>
    </row>
    <row r="270" spans="1:67" x14ac:dyDescent="0.2">
      <c r="A270" s="203"/>
      <c r="B270" s="203"/>
      <c r="C270" s="203"/>
      <c r="D270" s="203"/>
      <c r="E270" s="203"/>
      <c r="F270" s="203"/>
      <c r="G270" s="203"/>
      <c r="H270" s="203"/>
      <c r="I270" s="203"/>
      <c r="J270" s="203"/>
      <c r="K270" s="203"/>
      <c r="L270" s="203"/>
      <c r="M270" s="203"/>
      <c r="N270" s="205"/>
      <c r="O270" s="215" t="s">
        <v>66</v>
      </c>
      <c r="P270" s="216"/>
      <c r="Q270" s="216"/>
      <c r="R270" s="216"/>
      <c r="S270" s="216"/>
      <c r="T270" s="216"/>
      <c r="U270" s="217"/>
      <c r="V270" s="37" t="s">
        <v>67</v>
      </c>
      <c r="W270" s="197">
        <f>IFERROR(SUMPRODUCT(W265:W268*H265:H268),"0")</f>
        <v>386.3</v>
      </c>
      <c r="X270" s="197">
        <f>IFERROR(SUMPRODUCT(X265:X268*H265:H268),"0")</f>
        <v>386.3</v>
      </c>
      <c r="Y270" s="37"/>
      <c r="Z270" s="198"/>
      <c r="AA270" s="198"/>
    </row>
    <row r="271" spans="1:67" ht="14.25" customHeight="1" x14ac:dyDescent="0.25">
      <c r="A271" s="202" t="s">
        <v>126</v>
      </c>
      <c r="B271" s="203"/>
      <c r="C271" s="203"/>
      <c r="D271" s="203"/>
      <c r="E271" s="203"/>
      <c r="F271" s="203"/>
      <c r="G271" s="203"/>
      <c r="H271" s="203"/>
      <c r="I271" s="203"/>
      <c r="J271" s="203"/>
      <c r="K271" s="203"/>
      <c r="L271" s="203"/>
      <c r="M271" s="203"/>
      <c r="N271" s="203"/>
      <c r="O271" s="203"/>
      <c r="P271" s="203"/>
      <c r="Q271" s="203"/>
      <c r="R271" s="203"/>
      <c r="S271" s="203"/>
      <c r="T271" s="203"/>
      <c r="U271" s="203"/>
      <c r="V271" s="203"/>
      <c r="W271" s="203"/>
      <c r="X271" s="203"/>
      <c r="Y271" s="203"/>
      <c r="Z271" s="191"/>
      <c r="AA271" s="191"/>
    </row>
    <row r="272" spans="1:67" ht="27" customHeight="1" x14ac:dyDescent="0.25">
      <c r="A272" s="54" t="s">
        <v>325</v>
      </c>
      <c r="B272" s="54" t="s">
        <v>326</v>
      </c>
      <c r="C272" s="31">
        <v>4301135320</v>
      </c>
      <c r="D272" s="209">
        <v>4640242181592</v>
      </c>
      <c r="E272" s="201"/>
      <c r="F272" s="194">
        <v>3.5</v>
      </c>
      <c r="G272" s="32">
        <v>1</v>
      </c>
      <c r="H272" s="194">
        <v>3.5</v>
      </c>
      <c r="I272" s="194">
        <v>3.6850000000000001</v>
      </c>
      <c r="J272" s="32">
        <v>126</v>
      </c>
      <c r="K272" s="32" t="s">
        <v>73</v>
      </c>
      <c r="L272" s="33" t="s">
        <v>64</v>
      </c>
      <c r="M272" s="33"/>
      <c r="N272" s="32">
        <v>180</v>
      </c>
      <c r="O272" s="389" t="s">
        <v>327</v>
      </c>
      <c r="P272" s="200"/>
      <c r="Q272" s="200"/>
      <c r="R272" s="200"/>
      <c r="S272" s="201"/>
      <c r="T272" s="34"/>
      <c r="U272" s="34"/>
      <c r="V272" s="35" t="s">
        <v>65</v>
      </c>
      <c r="W272" s="195">
        <v>0</v>
      </c>
      <c r="X272" s="196">
        <f t="shared" ref="X272:X294" si="24">IFERROR(IF(W272="","",W272),"")</f>
        <v>0</v>
      </c>
      <c r="Y272" s="36">
        <f t="shared" ref="Y272:Y278" si="25">IFERROR(IF(W272="","",W272*0.00936),"")</f>
        <v>0</v>
      </c>
      <c r="Z272" s="56"/>
      <c r="AA272" s="57" t="s">
        <v>328</v>
      </c>
      <c r="AE272" s="67"/>
      <c r="BB272" s="163" t="s">
        <v>74</v>
      </c>
      <c r="BL272" s="67">
        <f t="shared" ref="BL272:BL294" si="26">IFERROR(W272*I272,"0")</f>
        <v>0</v>
      </c>
      <c r="BM272" s="67">
        <f t="shared" ref="BM272:BM294" si="27">IFERROR(X272*I272,"0")</f>
        <v>0</v>
      </c>
      <c r="BN272" s="67">
        <f t="shared" ref="BN272:BN294" si="28">IFERROR(W272/J272,"0")</f>
        <v>0</v>
      </c>
      <c r="BO272" s="67">
        <f t="shared" ref="BO272:BO294" si="29">IFERROR(X272/J272,"0")</f>
        <v>0</v>
      </c>
    </row>
    <row r="273" spans="1:67" ht="27" customHeight="1" x14ac:dyDescent="0.25">
      <c r="A273" s="54" t="s">
        <v>329</v>
      </c>
      <c r="B273" s="54" t="s">
        <v>330</v>
      </c>
      <c r="C273" s="31">
        <v>4301135191</v>
      </c>
      <c r="D273" s="209">
        <v>4640242180373</v>
      </c>
      <c r="E273" s="201"/>
      <c r="F273" s="194">
        <v>3</v>
      </c>
      <c r="G273" s="32">
        <v>1</v>
      </c>
      <c r="H273" s="194">
        <v>3</v>
      </c>
      <c r="I273" s="194">
        <v>3.1920000000000002</v>
      </c>
      <c r="J273" s="32">
        <v>126</v>
      </c>
      <c r="K273" s="32" t="s">
        <v>73</v>
      </c>
      <c r="L273" s="33" t="s">
        <v>64</v>
      </c>
      <c r="M273" s="33"/>
      <c r="N273" s="32">
        <v>180</v>
      </c>
      <c r="O273" s="248" t="s">
        <v>331</v>
      </c>
      <c r="P273" s="200"/>
      <c r="Q273" s="200"/>
      <c r="R273" s="200"/>
      <c r="S273" s="201"/>
      <c r="T273" s="34"/>
      <c r="U273" s="34"/>
      <c r="V273" s="35" t="s">
        <v>65</v>
      </c>
      <c r="W273" s="195">
        <v>76</v>
      </c>
      <c r="X273" s="196">
        <f t="shared" si="24"/>
        <v>76</v>
      </c>
      <c r="Y273" s="36">
        <f t="shared" si="25"/>
        <v>0.71135999999999999</v>
      </c>
      <c r="Z273" s="56"/>
      <c r="AA273" s="57"/>
      <c r="AE273" s="67"/>
      <c r="BB273" s="164" t="s">
        <v>74</v>
      </c>
      <c r="BL273" s="67">
        <f t="shared" si="26"/>
        <v>242.59200000000001</v>
      </c>
      <c r="BM273" s="67">
        <f t="shared" si="27"/>
        <v>242.59200000000001</v>
      </c>
      <c r="BN273" s="67">
        <f t="shared" si="28"/>
        <v>0.60317460317460314</v>
      </c>
      <c r="BO273" s="67">
        <f t="shared" si="29"/>
        <v>0.60317460317460314</v>
      </c>
    </row>
    <row r="274" spans="1:67" ht="27" customHeight="1" x14ac:dyDescent="0.25">
      <c r="A274" s="54" t="s">
        <v>332</v>
      </c>
      <c r="B274" s="54" t="s">
        <v>333</v>
      </c>
      <c r="C274" s="31">
        <v>4301135195</v>
      </c>
      <c r="D274" s="209">
        <v>4640242180366</v>
      </c>
      <c r="E274" s="201"/>
      <c r="F274" s="194">
        <v>3.7</v>
      </c>
      <c r="G274" s="32">
        <v>1</v>
      </c>
      <c r="H274" s="194">
        <v>3.7</v>
      </c>
      <c r="I274" s="194">
        <v>3.8919999999999999</v>
      </c>
      <c r="J274" s="32">
        <v>126</v>
      </c>
      <c r="K274" s="32" t="s">
        <v>73</v>
      </c>
      <c r="L274" s="33" t="s">
        <v>64</v>
      </c>
      <c r="M274" s="33"/>
      <c r="N274" s="32">
        <v>180</v>
      </c>
      <c r="O274" s="391" t="s">
        <v>334</v>
      </c>
      <c r="P274" s="200"/>
      <c r="Q274" s="200"/>
      <c r="R274" s="200"/>
      <c r="S274" s="201"/>
      <c r="T274" s="34"/>
      <c r="U274" s="34"/>
      <c r="V274" s="35" t="s">
        <v>65</v>
      </c>
      <c r="W274" s="195">
        <v>11</v>
      </c>
      <c r="X274" s="196">
        <f t="shared" si="24"/>
        <v>11</v>
      </c>
      <c r="Y274" s="36">
        <f t="shared" si="25"/>
        <v>0.10296</v>
      </c>
      <c r="Z274" s="56"/>
      <c r="AA274" s="57"/>
      <c r="AE274" s="67"/>
      <c r="BB274" s="165" t="s">
        <v>74</v>
      </c>
      <c r="BL274" s="67">
        <f t="shared" si="26"/>
        <v>42.811999999999998</v>
      </c>
      <c r="BM274" s="67">
        <f t="shared" si="27"/>
        <v>42.811999999999998</v>
      </c>
      <c r="BN274" s="67">
        <f t="shared" si="28"/>
        <v>8.7301587301587297E-2</v>
      </c>
      <c r="BO274" s="67">
        <f t="shared" si="29"/>
        <v>8.7301587301587297E-2</v>
      </c>
    </row>
    <row r="275" spans="1:67" ht="27" customHeight="1" x14ac:dyDescent="0.25">
      <c r="A275" s="54" t="s">
        <v>335</v>
      </c>
      <c r="B275" s="54" t="s">
        <v>336</v>
      </c>
      <c r="C275" s="31">
        <v>4301135188</v>
      </c>
      <c r="D275" s="209">
        <v>4640242180335</v>
      </c>
      <c r="E275" s="201"/>
      <c r="F275" s="194">
        <v>3.7</v>
      </c>
      <c r="G275" s="32">
        <v>1</v>
      </c>
      <c r="H275" s="194">
        <v>3.7</v>
      </c>
      <c r="I275" s="194">
        <v>3.8919999999999999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403" t="s">
        <v>337</v>
      </c>
      <c r="P275" s="200"/>
      <c r="Q275" s="200"/>
      <c r="R275" s="200"/>
      <c r="S275" s="201"/>
      <c r="T275" s="34"/>
      <c r="U275" s="34"/>
      <c r="V275" s="35" t="s">
        <v>65</v>
      </c>
      <c r="W275" s="195">
        <v>213</v>
      </c>
      <c r="X275" s="196">
        <f t="shared" si="24"/>
        <v>213</v>
      </c>
      <c r="Y275" s="36">
        <f t="shared" si="25"/>
        <v>1.9936800000000001</v>
      </c>
      <c r="Z275" s="56"/>
      <c r="AA275" s="57"/>
      <c r="AE275" s="67"/>
      <c r="BB275" s="166" t="s">
        <v>74</v>
      </c>
      <c r="BL275" s="67">
        <f t="shared" si="26"/>
        <v>828.99599999999998</v>
      </c>
      <c r="BM275" s="67">
        <f t="shared" si="27"/>
        <v>828.99599999999998</v>
      </c>
      <c r="BN275" s="67">
        <f t="shared" si="28"/>
        <v>1.6904761904761905</v>
      </c>
      <c r="BO275" s="67">
        <f t="shared" si="29"/>
        <v>1.6904761904761905</v>
      </c>
    </row>
    <row r="276" spans="1:67" ht="37.5" customHeight="1" x14ac:dyDescent="0.25">
      <c r="A276" s="54" t="s">
        <v>338</v>
      </c>
      <c r="B276" s="54" t="s">
        <v>339</v>
      </c>
      <c r="C276" s="31">
        <v>4301135189</v>
      </c>
      <c r="D276" s="209">
        <v>4640242180342</v>
      </c>
      <c r="E276" s="201"/>
      <c r="F276" s="194">
        <v>3.7</v>
      </c>
      <c r="G276" s="32">
        <v>1</v>
      </c>
      <c r="H276" s="194">
        <v>3.7</v>
      </c>
      <c r="I276" s="194">
        <v>3.8919999999999999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350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200"/>
      <c r="Q276" s="200"/>
      <c r="R276" s="200"/>
      <c r="S276" s="201"/>
      <c r="T276" s="34"/>
      <c r="U276" s="34"/>
      <c r="V276" s="35" t="s">
        <v>65</v>
      </c>
      <c r="W276" s="195">
        <v>0</v>
      </c>
      <c r="X276" s="196">
        <f t="shared" si="24"/>
        <v>0</v>
      </c>
      <c r="Y276" s="36">
        <f t="shared" si="25"/>
        <v>0</v>
      </c>
      <c r="Z276" s="56"/>
      <c r="AA276" s="57"/>
      <c r="AE276" s="67"/>
      <c r="BB276" s="167" t="s">
        <v>74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37.5" customHeight="1" x14ac:dyDescent="0.25">
      <c r="A277" s="54" t="s">
        <v>340</v>
      </c>
      <c r="B277" s="54" t="s">
        <v>341</v>
      </c>
      <c r="C277" s="31">
        <v>4301135190</v>
      </c>
      <c r="D277" s="209">
        <v>4640242180359</v>
      </c>
      <c r="E277" s="201"/>
      <c r="F277" s="194">
        <v>3.7</v>
      </c>
      <c r="G277" s="32">
        <v>1</v>
      </c>
      <c r="H277" s="194">
        <v>3.7</v>
      </c>
      <c r="I277" s="194">
        <v>3.8919999999999999</v>
      </c>
      <c r="J277" s="32">
        <v>126</v>
      </c>
      <c r="K277" s="32" t="s">
        <v>73</v>
      </c>
      <c r="L277" s="33" t="s">
        <v>64</v>
      </c>
      <c r="M277" s="33"/>
      <c r="N277" s="32">
        <v>180</v>
      </c>
      <c r="O277" s="406" t="s">
        <v>342</v>
      </c>
      <c r="P277" s="200"/>
      <c r="Q277" s="200"/>
      <c r="R277" s="200"/>
      <c r="S277" s="201"/>
      <c r="T277" s="34"/>
      <c r="U277" s="34"/>
      <c r="V277" s="35" t="s">
        <v>65</v>
      </c>
      <c r="W277" s="195">
        <v>0</v>
      </c>
      <c r="X277" s="196">
        <f t="shared" si="24"/>
        <v>0</v>
      </c>
      <c r="Y277" s="36">
        <f t="shared" si="25"/>
        <v>0</v>
      </c>
      <c r="Z277" s="56"/>
      <c r="AA277" s="57"/>
      <c r="AE277" s="67"/>
      <c r="BB277" s="168" t="s">
        <v>74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37.5" customHeight="1" x14ac:dyDescent="0.25">
      <c r="A278" s="54" t="s">
        <v>343</v>
      </c>
      <c r="B278" s="54" t="s">
        <v>344</v>
      </c>
      <c r="C278" s="31">
        <v>4301135187</v>
      </c>
      <c r="D278" s="209">
        <v>4640242180328</v>
      </c>
      <c r="E278" s="201"/>
      <c r="F278" s="194">
        <v>3.5</v>
      </c>
      <c r="G278" s="32">
        <v>1</v>
      </c>
      <c r="H278" s="194">
        <v>3.5</v>
      </c>
      <c r="I278" s="194">
        <v>3.6920000000000002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369" t="s">
        <v>345</v>
      </c>
      <c r="P278" s="200"/>
      <c r="Q278" s="200"/>
      <c r="R278" s="200"/>
      <c r="S278" s="201"/>
      <c r="T278" s="34"/>
      <c r="U278" s="34"/>
      <c r="V278" s="35" t="s">
        <v>65</v>
      </c>
      <c r="W278" s="195">
        <v>4</v>
      </c>
      <c r="X278" s="196">
        <f t="shared" si="24"/>
        <v>4</v>
      </c>
      <c r="Y278" s="36">
        <f t="shared" si="25"/>
        <v>3.7440000000000001E-2</v>
      </c>
      <c r="Z278" s="56"/>
      <c r="AA278" s="57"/>
      <c r="AE278" s="67"/>
      <c r="BB278" s="169" t="s">
        <v>74</v>
      </c>
      <c r="BL278" s="67">
        <f t="shared" si="26"/>
        <v>14.768000000000001</v>
      </c>
      <c r="BM278" s="67">
        <f t="shared" si="27"/>
        <v>14.768000000000001</v>
      </c>
      <c r="BN278" s="67">
        <f t="shared" si="28"/>
        <v>3.1746031746031744E-2</v>
      </c>
      <c r="BO278" s="67">
        <f t="shared" si="29"/>
        <v>3.1746031746031744E-2</v>
      </c>
    </row>
    <row r="279" spans="1:67" ht="27" customHeight="1" x14ac:dyDescent="0.25">
      <c r="A279" s="54" t="s">
        <v>346</v>
      </c>
      <c r="B279" s="54" t="s">
        <v>347</v>
      </c>
      <c r="C279" s="31">
        <v>4301135186</v>
      </c>
      <c r="D279" s="209">
        <v>4640242180311</v>
      </c>
      <c r="E279" s="201"/>
      <c r="F279" s="194">
        <v>5.5</v>
      </c>
      <c r="G279" s="32">
        <v>1</v>
      </c>
      <c r="H279" s="194">
        <v>5.5</v>
      </c>
      <c r="I279" s="194">
        <v>5.7350000000000003</v>
      </c>
      <c r="J279" s="32">
        <v>84</v>
      </c>
      <c r="K279" s="32" t="s">
        <v>63</v>
      </c>
      <c r="L279" s="33" t="s">
        <v>64</v>
      </c>
      <c r="M279" s="33"/>
      <c r="N279" s="32">
        <v>180</v>
      </c>
      <c r="O279" s="321" t="s">
        <v>348</v>
      </c>
      <c r="P279" s="200"/>
      <c r="Q279" s="200"/>
      <c r="R279" s="200"/>
      <c r="S279" s="201"/>
      <c r="T279" s="34"/>
      <c r="U279" s="34"/>
      <c r="V279" s="35" t="s">
        <v>65</v>
      </c>
      <c r="W279" s="195">
        <v>0</v>
      </c>
      <c r="X279" s="196">
        <f t="shared" si="24"/>
        <v>0</v>
      </c>
      <c r="Y279" s="36">
        <f>IFERROR(IF(W279="","",W279*0.0155),"")</f>
        <v>0</v>
      </c>
      <c r="Z279" s="56"/>
      <c r="AA279" s="57"/>
      <c r="AE279" s="67"/>
      <c r="BB279" s="170" t="s">
        <v>74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customHeight="1" x14ac:dyDescent="0.25">
      <c r="A280" s="54" t="s">
        <v>349</v>
      </c>
      <c r="B280" s="54" t="s">
        <v>350</v>
      </c>
      <c r="C280" s="31">
        <v>4301135194</v>
      </c>
      <c r="D280" s="209">
        <v>4640242180380</v>
      </c>
      <c r="E280" s="201"/>
      <c r="F280" s="194">
        <v>1.8</v>
      </c>
      <c r="G280" s="32">
        <v>1</v>
      </c>
      <c r="H280" s="194">
        <v>1.8</v>
      </c>
      <c r="I280" s="194">
        <v>1.9119999999999999</v>
      </c>
      <c r="J280" s="32">
        <v>234</v>
      </c>
      <c r="K280" s="32" t="s">
        <v>122</v>
      </c>
      <c r="L280" s="33" t="s">
        <v>64</v>
      </c>
      <c r="M280" s="33"/>
      <c r="N280" s="32">
        <v>180</v>
      </c>
      <c r="O280" s="338" t="s">
        <v>351</v>
      </c>
      <c r="P280" s="200"/>
      <c r="Q280" s="200"/>
      <c r="R280" s="200"/>
      <c r="S280" s="201"/>
      <c r="T280" s="34"/>
      <c r="U280" s="34"/>
      <c r="V280" s="35" t="s">
        <v>65</v>
      </c>
      <c r="W280" s="195">
        <v>0</v>
      </c>
      <c r="X280" s="196">
        <f t="shared" si="24"/>
        <v>0</v>
      </c>
      <c r="Y280" s="36">
        <f>IFERROR(IF(W280="","",W280*0.00502),"")</f>
        <v>0</v>
      </c>
      <c r="Z280" s="56"/>
      <c r="AA280" s="57"/>
      <c r="AE280" s="67"/>
      <c r="BB280" s="171" t="s">
        <v>74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customHeight="1" x14ac:dyDescent="0.25">
      <c r="A281" s="54" t="s">
        <v>352</v>
      </c>
      <c r="B281" s="54" t="s">
        <v>353</v>
      </c>
      <c r="C281" s="31">
        <v>4301135192</v>
      </c>
      <c r="D281" s="209">
        <v>4640242180380</v>
      </c>
      <c r="E281" s="201"/>
      <c r="F281" s="194">
        <v>3.7</v>
      </c>
      <c r="G281" s="32">
        <v>1</v>
      </c>
      <c r="H281" s="194">
        <v>3.7</v>
      </c>
      <c r="I281" s="194">
        <v>3.8919999999999999</v>
      </c>
      <c r="J281" s="32">
        <v>126</v>
      </c>
      <c r="K281" s="32" t="s">
        <v>73</v>
      </c>
      <c r="L281" s="33" t="s">
        <v>64</v>
      </c>
      <c r="M281" s="33"/>
      <c r="N281" s="32">
        <v>180</v>
      </c>
      <c r="O281" s="325" t="s">
        <v>354</v>
      </c>
      <c r="P281" s="200"/>
      <c r="Q281" s="200"/>
      <c r="R281" s="200"/>
      <c r="S281" s="201"/>
      <c r="T281" s="34"/>
      <c r="U281" s="34"/>
      <c r="V281" s="35" t="s">
        <v>65</v>
      </c>
      <c r="W281" s="195">
        <v>41</v>
      </c>
      <c r="X281" s="196">
        <f t="shared" si="24"/>
        <v>41</v>
      </c>
      <c r="Y281" s="36">
        <f>IFERROR(IF(W281="","",W281*0.00936),"")</f>
        <v>0.38375999999999999</v>
      </c>
      <c r="Z281" s="56"/>
      <c r="AA281" s="57"/>
      <c r="AE281" s="67"/>
      <c r="BB281" s="172" t="s">
        <v>74</v>
      </c>
      <c r="BL281" s="67">
        <f t="shared" si="26"/>
        <v>159.572</v>
      </c>
      <c r="BM281" s="67">
        <f t="shared" si="27"/>
        <v>159.572</v>
      </c>
      <c r="BN281" s="67">
        <f t="shared" si="28"/>
        <v>0.32539682539682541</v>
      </c>
      <c r="BO281" s="67">
        <f t="shared" si="29"/>
        <v>0.32539682539682541</v>
      </c>
    </row>
    <row r="282" spans="1:67" ht="27" customHeight="1" x14ac:dyDescent="0.25">
      <c r="A282" s="54" t="s">
        <v>355</v>
      </c>
      <c r="B282" s="54" t="s">
        <v>356</v>
      </c>
      <c r="C282" s="31">
        <v>4301135193</v>
      </c>
      <c r="D282" s="209">
        <v>4640242180403</v>
      </c>
      <c r="E282" s="201"/>
      <c r="F282" s="194">
        <v>3</v>
      </c>
      <c r="G282" s="32">
        <v>1</v>
      </c>
      <c r="H282" s="194">
        <v>3</v>
      </c>
      <c r="I282" s="194">
        <v>3.1920000000000002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341" t="s">
        <v>357</v>
      </c>
      <c r="P282" s="200"/>
      <c r="Q282" s="200"/>
      <c r="R282" s="200"/>
      <c r="S282" s="201"/>
      <c r="T282" s="34"/>
      <c r="U282" s="34"/>
      <c r="V282" s="35" t="s">
        <v>65</v>
      </c>
      <c r="W282" s="195">
        <v>7</v>
      </c>
      <c r="X282" s="196">
        <f t="shared" si="24"/>
        <v>7</v>
      </c>
      <c r="Y282" s="36">
        <f>IFERROR(IF(W282="","",W282*0.00936),"")</f>
        <v>6.5519999999999995E-2</v>
      </c>
      <c r="Z282" s="56"/>
      <c r="AA282" s="57"/>
      <c r="AE282" s="67"/>
      <c r="BB282" s="173" t="s">
        <v>74</v>
      </c>
      <c r="BL282" s="67">
        <f t="shared" si="26"/>
        <v>22.344000000000001</v>
      </c>
      <c r="BM282" s="67">
        <f t="shared" si="27"/>
        <v>22.344000000000001</v>
      </c>
      <c r="BN282" s="67">
        <f t="shared" si="28"/>
        <v>5.5555555555555552E-2</v>
      </c>
      <c r="BO282" s="67">
        <f t="shared" si="29"/>
        <v>5.5555555555555552E-2</v>
      </c>
    </row>
    <row r="283" spans="1:67" ht="27" customHeight="1" x14ac:dyDescent="0.25">
      <c r="A283" s="54" t="s">
        <v>358</v>
      </c>
      <c r="B283" s="54" t="s">
        <v>359</v>
      </c>
      <c r="C283" s="31">
        <v>4301135304</v>
      </c>
      <c r="D283" s="209">
        <v>4640242181240</v>
      </c>
      <c r="E283" s="201"/>
      <c r="F283" s="194">
        <v>0.3</v>
      </c>
      <c r="G283" s="32">
        <v>9</v>
      </c>
      <c r="H283" s="194">
        <v>2.7</v>
      </c>
      <c r="I283" s="194">
        <v>2.8</v>
      </c>
      <c r="J283" s="32">
        <v>234</v>
      </c>
      <c r="K283" s="32" t="s">
        <v>122</v>
      </c>
      <c r="L283" s="33" t="s">
        <v>64</v>
      </c>
      <c r="M283" s="33"/>
      <c r="N283" s="32">
        <v>180</v>
      </c>
      <c r="O283" s="353" t="s">
        <v>360</v>
      </c>
      <c r="P283" s="200"/>
      <c r="Q283" s="200"/>
      <c r="R283" s="200"/>
      <c r="S283" s="201"/>
      <c r="T283" s="34"/>
      <c r="U283" s="34"/>
      <c r="V283" s="35" t="s">
        <v>65</v>
      </c>
      <c r="W283" s="195">
        <v>0</v>
      </c>
      <c r="X283" s="196">
        <f t="shared" si="24"/>
        <v>0</v>
      </c>
      <c r="Y283" s="36">
        <f t="shared" ref="Y283:Y289" si="30">IFERROR(IF(W283="","",W283*0.00502),"")</f>
        <v>0</v>
      </c>
      <c r="Z283" s="56"/>
      <c r="AA283" s="57"/>
      <c r="AE283" s="67"/>
      <c r="BB283" s="174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customHeight="1" x14ac:dyDescent="0.25">
      <c r="A284" s="54" t="s">
        <v>361</v>
      </c>
      <c r="B284" s="54" t="s">
        <v>362</v>
      </c>
      <c r="C284" s="31">
        <v>4301135310</v>
      </c>
      <c r="D284" s="209">
        <v>4640242181318</v>
      </c>
      <c r="E284" s="201"/>
      <c r="F284" s="194">
        <v>0.3</v>
      </c>
      <c r="G284" s="32">
        <v>9</v>
      </c>
      <c r="H284" s="194">
        <v>2.7</v>
      </c>
      <c r="I284" s="194">
        <v>2.9079999999999999</v>
      </c>
      <c r="J284" s="32">
        <v>234</v>
      </c>
      <c r="K284" s="32" t="s">
        <v>122</v>
      </c>
      <c r="L284" s="33" t="s">
        <v>64</v>
      </c>
      <c r="M284" s="33"/>
      <c r="N284" s="32">
        <v>180</v>
      </c>
      <c r="O284" s="256" t="s">
        <v>363</v>
      </c>
      <c r="P284" s="200"/>
      <c r="Q284" s="200"/>
      <c r="R284" s="200"/>
      <c r="S284" s="201"/>
      <c r="T284" s="34"/>
      <c r="U284" s="34"/>
      <c r="V284" s="35" t="s">
        <v>65</v>
      </c>
      <c r="W284" s="195">
        <v>0</v>
      </c>
      <c r="X284" s="196">
        <f t="shared" si="24"/>
        <v>0</v>
      </c>
      <c r="Y284" s="36">
        <f t="shared" si="30"/>
        <v>0</v>
      </c>
      <c r="Z284" s="56"/>
      <c r="AA284" s="57"/>
      <c r="AE284" s="67"/>
      <c r="BB284" s="175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customHeight="1" x14ac:dyDescent="0.25">
      <c r="A285" s="54" t="s">
        <v>364</v>
      </c>
      <c r="B285" s="54" t="s">
        <v>365</v>
      </c>
      <c r="C285" s="31">
        <v>4301135306</v>
      </c>
      <c r="D285" s="209">
        <v>4640242181578</v>
      </c>
      <c r="E285" s="201"/>
      <c r="F285" s="194">
        <v>0.3</v>
      </c>
      <c r="G285" s="32">
        <v>9</v>
      </c>
      <c r="H285" s="194">
        <v>2.7</v>
      </c>
      <c r="I285" s="194">
        <v>2.8450000000000002</v>
      </c>
      <c r="J285" s="32">
        <v>234</v>
      </c>
      <c r="K285" s="32" t="s">
        <v>122</v>
      </c>
      <c r="L285" s="33" t="s">
        <v>64</v>
      </c>
      <c r="M285" s="33"/>
      <c r="N285" s="32">
        <v>180</v>
      </c>
      <c r="O285" s="359" t="s">
        <v>366</v>
      </c>
      <c r="P285" s="200"/>
      <c r="Q285" s="200"/>
      <c r="R285" s="200"/>
      <c r="S285" s="201"/>
      <c r="T285" s="34"/>
      <c r="U285" s="34"/>
      <c r="V285" s="35" t="s">
        <v>65</v>
      </c>
      <c r="W285" s="195">
        <v>0</v>
      </c>
      <c r="X285" s="196">
        <f t="shared" si="24"/>
        <v>0</v>
      </c>
      <c r="Y285" s="36">
        <f t="shared" si="30"/>
        <v>0</v>
      </c>
      <c r="Z285" s="56"/>
      <c r="AA285" s="57"/>
      <c r="AE285" s="67"/>
      <c r="BB285" s="176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customHeight="1" x14ac:dyDescent="0.25">
      <c r="A286" s="54" t="s">
        <v>367</v>
      </c>
      <c r="B286" s="54" t="s">
        <v>368</v>
      </c>
      <c r="C286" s="31">
        <v>4301135305</v>
      </c>
      <c r="D286" s="209">
        <v>4640242181394</v>
      </c>
      <c r="E286" s="201"/>
      <c r="F286" s="194">
        <v>0.3</v>
      </c>
      <c r="G286" s="32">
        <v>9</v>
      </c>
      <c r="H286" s="194">
        <v>2.7</v>
      </c>
      <c r="I286" s="194">
        <v>2.8450000000000002</v>
      </c>
      <c r="J286" s="32">
        <v>234</v>
      </c>
      <c r="K286" s="32" t="s">
        <v>122</v>
      </c>
      <c r="L286" s="33" t="s">
        <v>64</v>
      </c>
      <c r="M286" s="33"/>
      <c r="N286" s="32">
        <v>180</v>
      </c>
      <c r="O286" s="263" t="s">
        <v>369</v>
      </c>
      <c r="P286" s="200"/>
      <c r="Q286" s="200"/>
      <c r="R286" s="200"/>
      <c r="S286" s="201"/>
      <c r="T286" s="34"/>
      <c r="U286" s="34"/>
      <c r="V286" s="35" t="s">
        <v>65</v>
      </c>
      <c r="W286" s="195">
        <v>0</v>
      </c>
      <c r="X286" s="196">
        <f t="shared" si="24"/>
        <v>0</v>
      </c>
      <c r="Y286" s="36">
        <f t="shared" si="30"/>
        <v>0</v>
      </c>
      <c r="Z286" s="56"/>
      <c r="AA286" s="57"/>
      <c r="AE286" s="67"/>
      <c r="BB286" s="177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customHeight="1" x14ac:dyDescent="0.25">
      <c r="A287" s="54" t="s">
        <v>370</v>
      </c>
      <c r="B287" s="54" t="s">
        <v>371</v>
      </c>
      <c r="C287" s="31">
        <v>4301135309</v>
      </c>
      <c r="D287" s="209">
        <v>4640242181332</v>
      </c>
      <c r="E287" s="201"/>
      <c r="F287" s="194">
        <v>0.3</v>
      </c>
      <c r="G287" s="32">
        <v>9</v>
      </c>
      <c r="H287" s="194">
        <v>2.7</v>
      </c>
      <c r="I287" s="194">
        <v>2.9079999999999999</v>
      </c>
      <c r="J287" s="32">
        <v>234</v>
      </c>
      <c r="K287" s="32" t="s">
        <v>122</v>
      </c>
      <c r="L287" s="33" t="s">
        <v>64</v>
      </c>
      <c r="M287" s="33"/>
      <c r="N287" s="32">
        <v>180</v>
      </c>
      <c r="O287" s="286" t="s">
        <v>372</v>
      </c>
      <c r="P287" s="200"/>
      <c r="Q287" s="200"/>
      <c r="R287" s="200"/>
      <c r="S287" s="201"/>
      <c r="T287" s="34"/>
      <c r="U287" s="34"/>
      <c r="V287" s="35" t="s">
        <v>65</v>
      </c>
      <c r="W287" s="195">
        <v>0</v>
      </c>
      <c r="X287" s="196">
        <f t="shared" si="24"/>
        <v>0</v>
      </c>
      <c r="Y287" s="36">
        <f t="shared" si="30"/>
        <v>0</v>
      </c>
      <c r="Z287" s="56"/>
      <c r="AA287" s="57"/>
      <c r="AE287" s="67"/>
      <c r="BB287" s="178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customHeight="1" x14ac:dyDescent="0.25">
      <c r="A288" s="54" t="s">
        <v>373</v>
      </c>
      <c r="B288" s="54" t="s">
        <v>374</v>
      </c>
      <c r="C288" s="31">
        <v>4301135308</v>
      </c>
      <c r="D288" s="209">
        <v>4640242181349</v>
      </c>
      <c r="E288" s="201"/>
      <c r="F288" s="194">
        <v>0.3</v>
      </c>
      <c r="G288" s="32">
        <v>9</v>
      </c>
      <c r="H288" s="194">
        <v>2.7</v>
      </c>
      <c r="I288" s="194">
        <v>2.9079999999999999</v>
      </c>
      <c r="J288" s="32">
        <v>234</v>
      </c>
      <c r="K288" s="32" t="s">
        <v>122</v>
      </c>
      <c r="L288" s="33" t="s">
        <v>64</v>
      </c>
      <c r="M288" s="33"/>
      <c r="N288" s="32">
        <v>180</v>
      </c>
      <c r="O288" s="355" t="s">
        <v>375</v>
      </c>
      <c r="P288" s="200"/>
      <c r="Q288" s="200"/>
      <c r="R288" s="200"/>
      <c r="S288" s="201"/>
      <c r="T288" s="34"/>
      <c r="U288" s="34"/>
      <c r="V288" s="35" t="s">
        <v>65</v>
      </c>
      <c r="W288" s="195">
        <v>0</v>
      </c>
      <c r="X288" s="196">
        <f t="shared" si="24"/>
        <v>0</v>
      </c>
      <c r="Y288" s="36">
        <f t="shared" si="30"/>
        <v>0</v>
      </c>
      <c r="Z288" s="56"/>
      <c r="AA288" s="57"/>
      <c r="AE288" s="67"/>
      <c r="BB288" s="179" t="s">
        <v>74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customHeight="1" x14ac:dyDescent="0.25">
      <c r="A289" s="54" t="s">
        <v>376</v>
      </c>
      <c r="B289" s="54" t="s">
        <v>377</v>
      </c>
      <c r="C289" s="31">
        <v>4301135307</v>
      </c>
      <c r="D289" s="209">
        <v>4640242181370</v>
      </c>
      <c r="E289" s="201"/>
      <c r="F289" s="194">
        <v>0.3</v>
      </c>
      <c r="G289" s="32">
        <v>9</v>
      </c>
      <c r="H289" s="194">
        <v>2.7</v>
      </c>
      <c r="I289" s="194">
        <v>2.9079999999999999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287" t="s">
        <v>378</v>
      </c>
      <c r="P289" s="200"/>
      <c r="Q289" s="200"/>
      <c r="R289" s="200"/>
      <c r="S289" s="201"/>
      <c r="T289" s="34"/>
      <c r="U289" s="34"/>
      <c r="V289" s="35" t="s">
        <v>65</v>
      </c>
      <c r="W289" s="195">
        <v>0</v>
      </c>
      <c r="X289" s="196">
        <f t="shared" si="24"/>
        <v>0</v>
      </c>
      <c r="Y289" s="36">
        <f t="shared" si="30"/>
        <v>0</v>
      </c>
      <c r="Z289" s="56"/>
      <c r="AA289" s="57"/>
      <c r="AE289" s="67"/>
      <c r="BB289" s="180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customHeight="1" x14ac:dyDescent="0.25">
      <c r="A290" s="54" t="s">
        <v>379</v>
      </c>
      <c r="B290" s="54" t="s">
        <v>380</v>
      </c>
      <c r="C290" s="31">
        <v>4301135153</v>
      </c>
      <c r="D290" s="209">
        <v>4607111037480</v>
      </c>
      <c r="E290" s="201"/>
      <c r="F290" s="194">
        <v>1</v>
      </c>
      <c r="G290" s="32">
        <v>4</v>
      </c>
      <c r="H290" s="194">
        <v>4</v>
      </c>
      <c r="I290" s="194">
        <v>4.2724000000000002</v>
      </c>
      <c r="J290" s="32">
        <v>84</v>
      </c>
      <c r="K290" s="32" t="s">
        <v>63</v>
      </c>
      <c r="L290" s="33" t="s">
        <v>64</v>
      </c>
      <c r="M290" s="33"/>
      <c r="N290" s="32">
        <v>180</v>
      </c>
      <c r="O290" s="300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0" s="200"/>
      <c r="Q290" s="200"/>
      <c r="R290" s="200"/>
      <c r="S290" s="201"/>
      <c r="T290" s="34"/>
      <c r="U290" s="34"/>
      <c r="V290" s="35" t="s">
        <v>65</v>
      </c>
      <c r="W290" s="195">
        <v>0</v>
      </c>
      <c r="X290" s="196">
        <f t="shared" si="24"/>
        <v>0</v>
      </c>
      <c r="Y290" s="36">
        <f>IFERROR(IF(W290="","",W290*0.0155),"")</f>
        <v>0</v>
      </c>
      <c r="Z290" s="56"/>
      <c r="AA290" s="57"/>
      <c r="AE290" s="67"/>
      <c r="BB290" s="181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customHeight="1" x14ac:dyDescent="0.25">
      <c r="A291" s="54" t="s">
        <v>379</v>
      </c>
      <c r="B291" s="54" t="s">
        <v>381</v>
      </c>
      <c r="C291" s="31">
        <v>4301135318</v>
      </c>
      <c r="D291" s="209">
        <v>4607111037480</v>
      </c>
      <c r="E291" s="201"/>
      <c r="F291" s="194">
        <v>1</v>
      </c>
      <c r="G291" s="32">
        <v>4</v>
      </c>
      <c r="H291" s="194">
        <v>4</v>
      </c>
      <c r="I291" s="194">
        <v>4.2724000000000002</v>
      </c>
      <c r="J291" s="32">
        <v>84</v>
      </c>
      <c r="K291" s="32" t="s">
        <v>63</v>
      </c>
      <c r="L291" s="33" t="s">
        <v>64</v>
      </c>
      <c r="M291" s="33"/>
      <c r="N291" s="32">
        <v>180</v>
      </c>
      <c r="O291" s="227" t="s">
        <v>382</v>
      </c>
      <c r="P291" s="200"/>
      <c r="Q291" s="200"/>
      <c r="R291" s="200"/>
      <c r="S291" s="201"/>
      <c r="T291" s="34"/>
      <c r="U291" s="34"/>
      <c r="V291" s="35" t="s">
        <v>65</v>
      </c>
      <c r="W291" s="195">
        <v>0</v>
      </c>
      <c r="X291" s="196">
        <f t="shared" si="24"/>
        <v>0</v>
      </c>
      <c r="Y291" s="36">
        <f>IFERROR(IF(W291="","",W291*0.0155),"")</f>
        <v>0</v>
      </c>
      <c r="Z291" s="56"/>
      <c r="AA291" s="57"/>
      <c r="AE291" s="67"/>
      <c r="BB291" s="182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customHeight="1" x14ac:dyDescent="0.25">
      <c r="A292" s="54" t="s">
        <v>383</v>
      </c>
      <c r="B292" s="54" t="s">
        <v>384</v>
      </c>
      <c r="C292" s="31">
        <v>4301135152</v>
      </c>
      <c r="D292" s="209">
        <v>4607111037473</v>
      </c>
      <c r="E292" s="201"/>
      <c r="F292" s="194">
        <v>1</v>
      </c>
      <c r="G292" s="32">
        <v>4</v>
      </c>
      <c r="H292" s="194">
        <v>4</v>
      </c>
      <c r="I292" s="194">
        <v>4.2300000000000004</v>
      </c>
      <c r="J292" s="32">
        <v>84</v>
      </c>
      <c r="K292" s="32" t="s">
        <v>63</v>
      </c>
      <c r="L292" s="33" t="s">
        <v>64</v>
      </c>
      <c r="M292" s="33"/>
      <c r="N292" s="32">
        <v>180</v>
      </c>
      <c r="O292" s="28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2" s="200"/>
      <c r="Q292" s="200"/>
      <c r="R292" s="200"/>
      <c r="S292" s="201"/>
      <c r="T292" s="34"/>
      <c r="U292" s="34"/>
      <c r="V292" s="35" t="s">
        <v>65</v>
      </c>
      <c r="W292" s="195">
        <v>0</v>
      </c>
      <c r="X292" s="196">
        <f t="shared" si="24"/>
        <v>0</v>
      </c>
      <c r="Y292" s="36">
        <f>IFERROR(IF(W292="","",W292*0.0155),"")</f>
        <v>0</v>
      </c>
      <c r="Z292" s="56"/>
      <c r="AA292" s="57"/>
      <c r="AE292" s="67"/>
      <c r="BB292" s="183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customHeight="1" x14ac:dyDescent="0.25">
      <c r="A293" s="54" t="s">
        <v>383</v>
      </c>
      <c r="B293" s="54" t="s">
        <v>385</v>
      </c>
      <c r="C293" s="31">
        <v>4301135319</v>
      </c>
      <c r="D293" s="209">
        <v>4607111037473</v>
      </c>
      <c r="E293" s="201"/>
      <c r="F293" s="194">
        <v>1</v>
      </c>
      <c r="G293" s="32">
        <v>4</v>
      </c>
      <c r="H293" s="194">
        <v>4</v>
      </c>
      <c r="I293" s="194">
        <v>4.2300000000000004</v>
      </c>
      <c r="J293" s="32">
        <v>84</v>
      </c>
      <c r="K293" s="32" t="s">
        <v>63</v>
      </c>
      <c r="L293" s="33" t="s">
        <v>64</v>
      </c>
      <c r="M293" s="33"/>
      <c r="N293" s="32">
        <v>180</v>
      </c>
      <c r="O293" s="234" t="s">
        <v>386</v>
      </c>
      <c r="P293" s="200"/>
      <c r="Q293" s="200"/>
      <c r="R293" s="200"/>
      <c r="S293" s="201"/>
      <c r="T293" s="34"/>
      <c r="U293" s="34"/>
      <c r="V293" s="35" t="s">
        <v>65</v>
      </c>
      <c r="W293" s="195">
        <v>0</v>
      </c>
      <c r="X293" s="196">
        <f t="shared" si="24"/>
        <v>0</v>
      </c>
      <c r="Y293" s="36">
        <f>IFERROR(IF(W293="","",W293*0.0155),"")</f>
        <v>0</v>
      </c>
      <c r="Z293" s="56"/>
      <c r="AA293" s="57"/>
      <c r="AE293" s="67"/>
      <c r="BB293" s="184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customHeight="1" x14ac:dyDescent="0.25">
      <c r="A294" s="54" t="s">
        <v>387</v>
      </c>
      <c r="B294" s="54" t="s">
        <v>388</v>
      </c>
      <c r="C294" s="31">
        <v>4301135198</v>
      </c>
      <c r="D294" s="209">
        <v>4640242180663</v>
      </c>
      <c r="E294" s="201"/>
      <c r="F294" s="194">
        <v>0.9</v>
      </c>
      <c r="G294" s="32">
        <v>4</v>
      </c>
      <c r="H294" s="194">
        <v>3.6</v>
      </c>
      <c r="I294" s="194">
        <v>3.83</v>
      </c>
      <c r="J294" s="32">
        <v>84</v>
      </c>
      <c r="K294" s="32" t="s">
        <v>63</v>
      </c>
      <c r="L294" s="33" t="s">
        <v>64</v>
      </c>
      <c r="M294" s="33"/>
      <c r="N294" s="32">
        <v>180</v>
      </c>
      <c r="O294" s="385" t="s">
        <v>389</v>
      </c>
      <c r="P294" s="200"/>
      <c r="Q294" s="200"/>
      <c r="R294" s="200"/>
      <c r="S294" s="201"/>
      <c r="T294" s="34"/>
      <c r="U294" s="34"/>
      <c r="V294" s="35" t="s">
        <v>65</v>
      </c>
      <c r="W294" s="195">
        <v>0</v>
      </c>
      <c r="X294" s="196">
        <f t="shared" si="24"/>
        <v>0</v>
      </c>
      <c r="Y294" s="36">
        <f>IFERROR(IF(W294="","",W294*0.0155),"")</f>
        <v>0</v>
      </c>
      <c r="Z294" s="56"/>
      <c r="AA294" s="57"/>
      <c r="AE294" s="67"/>
      <c r="BB294" s="185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x14ac:dyDescent="0.2">
      <c r="A295" s="204"/>
      <c r="B295" s="203"/>
      <c r="C295" s="203"/>
      <c r="D295" s="203"/>
      <c r="E295" s="203"/>
      <c r="F295" s="203"/>
      <c r="G295" s="203"/>
      <c r="H295" s="203"/>
      <c r="I295" s="203"/>
      <c r="J295" s="203"/>
      <c r="K295" s="203"/>
      <c r="L295" s="203"/>
      <c r="M295" s="203"/>
      <c r="N295" s="205"/>
      <c r="O295" s="215" t="s">
        <v>66</v>
      </c>
      <c r="P295" s="216"/>
      <c r="Q295" s="216"/>
      <c r="R295" s="216"/>
      <c r="S295" s="216"/>
      <c r="T295" s="216"/>
      <c r="U295" s="217"/>
      <c r="V295" s="37" t="s">
        <v>65</v>
      </c>
      <c r="W295" s="197">
        <f>IFERROR(SUM(W272:W294),"0")</f>
        <v>352</v>
      </c>
      <c r="X295" s="197">
        <f>IFERROR(SUM(X272:X294),"0")</f>
        <v>352</v>
      </c>
      <c r="Y295" s="197">
        <f>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</f>
        <v>3.2947199999999999</v>
      </c>
      <c r="Z295" s="198"/>
      <c r="AA295" s="198"/>
    </row>
    <row r="296" spans="1:67" x14ac:dyDescent="0.2">
      <c r="A296" s="203"/>
      <c r="B296" s="203"/>
      <c r="C296" s="203"/>
      <c r="D296" s="203"/>
      <c r="E296" s="203"/>
      <c r="F296" s="203"/>
      <c r="G296" s="203"/>
      <c r="H296" s="203"/>
      <c r="I296" s="203"/>
      <c r="J296" s="203"/>
      <c r="K296" s="203"/>
      <c r="L296" s="203"/>
      <c r="M296" s="203"/>
      <c r="N296" s="205"/>
      <c r="O296" s="215" t="s">
        <v>66</v>
      </c>
      <c r="P296" s="216"/>
      <c r="Q296" s="216"/>
      <c r="R296" s="216"/>
      <c r="S296" s="216"/>
      <c r="T296" s="216"/>
      <c r="U296" s="217"/>
      <c r="V296" s="37" t="s">
        <v>67</v>
      </c>
      <c r="W296" s="197">
        <f>IFERROR(SUMPRODUCT(W272:W294*H272:H294),"0")</f>
        <v>1243.5</v>
      </c>
      <c r="X296" s="197">
        <f>IFERROR(SUMPRODUCT(X272:X294*H272:H294),"0")</f>
        <v>1243.5</v>
      </c>
      <c r="Y296" s="37"/>
      <c r="Z296" s="198"/>
      <c r="AA296" s="198"/>
    </row>
    <row r="297" spans="1:67" ht="15" customHeight="1" x14ac:dyDescent="0.2">
      <c r="A297" s="274"/>
      <c r="B297" s="203"/>
      <c r="C297" s="203"/>
      <c r="D297" s="203"/>
      <c r="E297" s="203"/>
      <c r="F297" s="203"/>
      <c r="G297" s="203"/>
      <c r="H297" s="203"/>
      <c r="I297" s="203"/>
      <c r="J297" s="203"/>
      <c r="K297" s="203"/>
      <c r="L297" s="203"/>
      <c r="M297" s="203"/>
      <c r="N297" s="243"/>
      <c r="O297" s="278" t="s">
        <v>390</v>
      </c>
      <c r="P297" s="279"/>
      <c r="Q297" s="279"/>
      <c r="R297" s="279"/>
      <c r="S297" s="279"/>
      <c r="T297" s="279"/>
      <c r="U297" s="280"/>
      <c r="V297" s="37" t="s">
        <v>67</v>
      </c>
      <c r="W297" s="197">
        <f>IFERROR(W24+W33+W41+W51+W61+W67+W72+W78+W88+W95+W103+W109+W114+W122+W127+W133+W138+W145+W150+W158+W163+W170+W175+W180+W185+W192+W199+W209+W217+W222+W228+W234+W240+W245+W253+W258+W263+W270+W296,"0")</f>
        <v>6333.2000000000007</v>
      </c>
      <c r="X297" s="197">
        <f>IFERROR(X24+X33+X41+X51+X61+X67+X72+X78+X88+X95+X103+X109+X114+X122+X127+X133+X138+X145+X150+X158+X163+X170+X175+X180+X185+X192+X199+X209+X217+X222+X228+X234+X240+X245+X253+X258+X263+X270+X296,"0")</f>
        <v>6333.2000000000007</v>
      </c>
      <c r="Y297" s="37"/>
      <c r="Z297" s="198"/>
      <c r="AA297" s="198"/>
    </row>
    <row r="298" spans="1:67" x14ac:dyDescent="0.2">
      <c r="A298" s="203"/>
      <c r="B298" s="203"/>
      <c r="C298" s="203"/>
      <c r="D298" s="203"/>
      <c r="E298" s="203"/>
      <c r="F298" s="203"/>
      <c r="G298" s="203"/>
      <c r="H298" s="203"/>
      <c r="I298" s="203"/>
      <c r="J298" s="203"/>
      <c r="K298" s="203"/>
      <c r="L298" s="203"/>
      <c r="M298" s="203"/>
      <c r="N298" s="243"/>
      <c r="O298" s="278" t="s">
        <v>391</v>
      </c>
      <c r="P298" s="279"/>
      <c r="Q298" s="279"/>
      <c r="R298" s="279"/>
      <c r="S298" s="279"/>
      <c r="T298" s="279"/>
      <c r="U298" s="280"/>
      <c r="V298" s="37" t="s">
        <v>67</v>
      </c>
      <c r="W298" s="197">
        <f>IFERROR(SUM(BL22:BL294),"0")</f>
        <v>7078.7428</v>
      </c>
      <c r="X298" s="197">
        <f>IFERROR(SUM(BM22:BM294),"0")</f>
        <v>7078.7428</v>
      </c>
      <c r="Y298" s="37"/>
      <c r="Z298" s="198"/>
      <c r="AA298" s="198"/>
    </row>
    <row r="299" spans="1:67" x14ac:dyDescent="0.2">
      <c r="A299" s="203"/>
      <c r="B299" s="203"/>
      <c r="C299" s="203"/>
      <c r="D299" s="203"/>
      <c r="E299" s="203"/>
      <c r="F299" s="203"/>
      <c r="G299" s="203"/>
      <c r="H299" s="203"/>
      <c r="I299" s="203"/>
      <c r="J299" s="203"/>
      <c r="K299" s="203"/>
      <c r="L299" s="203"/>
      <c r="M299" s="203"/>
      <c r="N299" s="243"/>
      <c r="O299" s="278" t="s">
        <v>392</v>
      </c>
      <c r="P299" s="279"/>
      <c r="Q299" s="279"/>
      <c r="R299" s="279"/>
      <c r="S299" s="279"/>
      <c r="T299" s="279"/>
      <c r="U299" s="280"/>
      <c r="V299" s="37" t="s">
        <v>393</v>
      </c>
      <c r="W299" s="38">
        <f>ROUNDUP(SUM(BN22:BN294),0)</f>
        <v>20</v>
      </c>
      <c r="X299" s="38">
        <f>ROUNDUP(SUM(BO22:BO294),0)</f>
        <v>20</v>
      </c>
      <c r="Y299" s="37"/>
      <c r="Z299" s="198"/>
      <c r="AA299" s="198"/>
    </row>
    <row r="300" spans="1:67" x14ac:dyDescent="0.2">
      <c r="A300" s="203"/>
      <c r="B300" s="203"/>
      <c r="C300" s="203"/>
      <c r="D300" s="203"/>
      <c r="E300" s="203"/>
      <c r="F300" s="203"/>
      <c r="G300" s="203"/>
      <c r="H300" s="203"/>
      <c r="I300" s="203"/>
      <c r="J300" s="203"/>
      <c r="K300" s="203"/>
      <c r="L300" s="203"/>
      <c r="M300" s="203"/>
      <c r="N300" s="243"/>
      <c r="O300" s="278" t="s">
        <v>394</v>
      </c>
      <c r="P300" s="279"/>
      <c r="Q300" s="279"/>
      <c r="R300" s="279"/>
      <c r="S300" s="279"/>
      <c r="T300" s="279"/>
      <c r="U300" s="280"/>
      <c r="V300" s="37" t="s">
        <v>67</v>
      </c>
      <c r="W300" s="197">
        <f>GrossWeightTotal+PalletQtyTotal*25</f>
        <v>7578.7428</v>
      </c>
      <c r="X300" s="197">
        <f>GrossWeightTotalR+PalletQtyTotalR*25</f>
        <v>7578.7428</v>
      </c>
      <c r="Y300" s="37"/>
      <c r="Z300" s="198"/>
      <c r="AA300" s="198"/>
    </row>
    <row r="301" spans="1:67" x14ac:dyDescent="0.2">
      <c r="A301" s="203"/>
      <c r="B301" s="203"/>
      <c r="C301" s="203"/>
      <c r="D301" s="203"/>
      <c r="E301" s="203"/>
      <c r="F301" s="203"/>
      <c r="G301" s="203"/>
      <c r="H301" s="203"/>
      <c r="I301" s="203"/>
      <c r="J301" s="203"/>
      <c r="K301" s="203"/>
      <c r="L301" s="203"/>
      <c r="M301" s="203"/>
      <c r="N301" s="243"/>
      <c r="O301" s="278" t="s">
        <v>395</v>
      </c>
      <c r="P301" s="279"/>
      <c r="Q301" s="279"/>
      <c r="R301" s="279"/>
      <c r="S301" s="279"/>
      <c r="T301" s="279"/>
      <c r="U301" s="280"/>
      <c r="V301" s="37" t="s">
        <v>393</v>
      </c>
      <c r="W301" s="197">
        <f>IFERROR(W23+W32+W40+W50+W60+W66+W71+W77+W87+W94+W102+W108+W113+W121+W126+W132+W137+W144+W149+W157+W162+W169+W174+W179+W184+W191+W198+W208+W216+W221+W227+W233+W239+W244+W252+W257+W262+W269+W295,"0")</f>
        <v>1743</v>
      </c>
      <c r="X301" s="197">
        <f>IFERROR(X23+X32+X40+X50+X60+X66+X71+X77+X87+X94+X102+X108+X113+X121+X126+X132+X137+X144+X149+X157+X162+X169+X174+X179+X184+X191+X198+X208+X216+X221+X227+X233+X239+X244+X252+X257+X262+X269+X295,"0")</f>
        <v>1743</v>
      </c>
      <c r="Y301" s="37"/>
      <c r="Z301" s="198"/>
      <c r="AA301" s="198"/>
    </row>
    <row r="302" spans="1:67" ht="14.25" customHeight="1" x14ac:dyDescent="0.2">
      <c r="A302" s="203"/>
      <c r="B302" s="203"/>
      <c r="C302" s="203"/>
      <c r="D302" s="203"/>
      <c r="E302" s="203"/>
      <c r="F302" s="203"/>
      <c r="G302" s="203"/>
      <c r="H302" s="203"/>
      <c r="I302" s="203"/>
      <c r="J302" s="203"/>
      <c r="K302" s="203"/>
      <c r="L302" s="203"/>
      <c r="M302" s="203"/>
      <c r="N302" s="243"/>
      <c r="O302" s="278" t="s">
        <v>396</v>
      </c>
      <c r="P302" s="279"/>
      <c r="Q302" s="279"/>
      <c r="R302" s="279"/>
      <c r="S302" s="279"/>
      <c r="T302" s="279"/>
      <c r="U302" s="280"/>
      <c r="V302" s="39" t="s">
        <v>397</v>
      </c>
      <c r="W302" s="37"/>
      <c r="X302" s="37"/>
      <c r="Y302" s="37">
        <f>IFERROR(Y23+Y32+Y40+Y50+Y60+Y66+Y71+Y77+Y87+Y94+Y102+Y108+Y113+Y121+Y126+Y132+Y137+Y144+Y149+Y157+Y162+Y169+Y174+Y179+Y184+Y191+Y198+Y208+Y216+Y221+Y227+Y233+Y239+Y244+Y252+Y257+Y262+Y269+Y295,"0")</f>
        <v>24.266280000000002</v>
      </c>
      <c r="Z302" s="198"/>
      <c r="AA302" s="198"/>
    </row>
    <row r="303" spans="1:67" ht="13.5" customHeight="1" thickBot="1" x14ac:dyDescent="0.25"/>
    <row r="304" spans="1:67" ht="27" customHeight="1" thickTop="1" thickBot="1" x14ac:dyDescent="0.25">
      <c r="A304" s="40" t="s">
        <v>398</v>
      </c>
      <c r="B304" s="192" t="s">
        <v>59</v>
      </c>
      <c r="C304" s="239" t="s">
        <v>68</v>
      </c>
      <c r="D304" s="253"/>
      <c r="E304" s="253"/>
      <c r="F304" s="253"/>
      <c r="G304" s="253"/>
      <c r="H304" s="253"/>
      <c r="I304" s="253"/>
      <c r="J304" s="253"/>
      <c r="K304" s="253"/>
      <c r="L304" s="253"/>
      <c r="M304" s="253"/>
      <c r="N304" s="253"/>
      <c r="O304" s="253"/>
      <c r="P304" s="253"/>
      <c r="Q304" s="253"/>
      <c r="R304" s="253"/>
      <c r="S304" s="254"/>
      <c r="T304" s="239" t="s">
        <v>196</v>
      </c>
      <c r="U304" s="253"/>
      <c r="V304" s="254"/>
      <c r="W304" s="239" t="s">
        <v>223</v>
      </c>
      <c r="X304" s="253"/>
      <c r="Y304" s="253"/>
      <c r="Z304" s="254"/>
      <c r="AA304" s="239" t="s">
        <v>240</v>
      </c>
      <c r="AB304" s="253"/>
      <c r="AC304" s="253"/>
      <c r="AD304" s="253"/>
      <c r="AE304" s="253"/>
      <c r="AF304" s="254"/>
      <c r="AG304" s="192" t="s">
        <v>283</v>
      </c>
      <c r="AH304" s="239" t="s">
        <v>287</v>
      </c>
      <c r="AI304" s="254"/>
      <c r="AJ304" s="239" t="s">
        <v>294</v>
      </c>
      <c r="AK304" s="254"/>
    </row>
    <row r="305" spans="1:37" ht="14.25" customHeight="1" thickTop="1" x14ac:dyDescent="0.2">
      <c r="A305" s="374" t="s">
        <v>399</v>
      </c>
      <c r="B305" s="239" t="s">
        <v>59</v>
      </c>
      <c r="C305" s="239" t="s">
        <v>69</v>
      </c>
      <c r="D305" s="239" t="s">
        <v>81</v>
      </c>
      <c r="E305" s="239" t="s">
        <v>91</v>
      </c>
      <c r="F305" s="239" t="s">
        <v>106</v>
      </c>
      <c r="G305" s="239" t="s">
        <v>119</v>
      </c>
      <c r="H305" s="239" t="s">
        <v>125</v>
      </c>
      <c r="I305" s="239" t="s">
        <v>129</v>
      </c>
      <c r="J305" s="239" t="s">
        <v>135</v>
      </c>
      <c r="K305" s="239" t="s">
        <v>148</v>
      </c>
      <c r="L305" s="239" t="s">
        <v>155</v>
      </c>
      <c r="M305" s="193"/>
      <c r="N305" s="239" t="s">
        <v>164</v>
      </c>
      <c r="O305" s="239" t="s">
        <v>169</v>
      </c>
      <c r="P305" s="239" t="s">
        <v>172</v>
      </c>
      <c r="Q305" s="239" t="s">
        <v>182</v>
      </c>
      <c r="R305" s="239" t="s">
        <v>185</v>
      </c>
      <c r="S305" s="239" t="s">
        <v>193</v>
      </c>
      <c r="T305" s="239" t="s">
        <v>197</v>
      </c>
      <c r="U305" s="239" t="s">
        <v>203</v>
      </c>
      <c r="V305" s="239" t="s">
        <v>206</v>
      </c>
      <c r="W305" s="239" t="s">
        <v>224</v>
      </c>
      <c r="X305" s="239" t="s">
        <v>229</v>
      </c>
      <c r="Y305" s="239" t="s">
        <v>223</v>
      </c>
      <c r="Z305" s="239" t="s">
        <v>237</v>
      </c>
      <c r="AA305" s="239" t="s">
        <v>241</v>
      </c>
      <c r="AB305" s="239" t="s">
        <v>246</v>
      </c>
      <c r="AC305" s="239" t="s">
        <v>253</v>
      </c>
      <c r="AD305" s="239" t="s">
        <v>266</v>
      </c>
      <c r="AE305" s="239" t="s">
        <v>275</v>
      </c>
      <c r="AF305" s="239" t="s">
        <v>278</v>
      </c>
      <c r="AG305" s="239" t="s">
        <v>284</v>
      </c>
      <c r="AH305" s="239" t="s">
        <v>288</v>
      </c>
      <c r="AI305" s="239" t="s">
        <v>291</v>
      </c>
      <c r="AJ305" s="239" t="s">
        <v>295</v>
      </c>
      <c r="AK305" s="239" t="s">
        <v>305</v>
      </c>
    </row>
    <row r="306" spans="1:37" ht="13.5" customHeight="1" thickBot="1" x14ac:dyDescent="0.25">
      <c r="A306" s="375"/>
      <c r="B306" s="240"/>
      <c r="C306" s="240"/>
      <c r="D306" s="240"/>
      <c r="E306" s="240"/>
      <c r="F306" s="240"/>
      <c r="G306" s="240"/>
      <c r="H306" s="240"/>
      <c r="I306" s="240"/>
      <c r="J306" s="240"/>
      <c r="K306" s="240"/>
      <c r="L306" s="240"/>
      <c r="M306" s="193"/>
      <c r="N306" s="240"/>
      <c r="O306" s="240"/>
      <c r="P306" s="240"/>
      <c r="Q306" s="240"/>
      <c r="R306" s="240"/>
      <c r="S306" s="240"/>
      <c r="T306" s="240"/>
      <c r="U306" s="240"/>
      <c r="V306" s="240"/>
      <c r="W306" s="240"/>
      <c r="X306" s="240"/>
      <c r="Y306" s="240"/>
      <c r="Z306" s="240"/>
      <c r="AA306" s="240"/>
      <c r="AB306" s="240"/>
      <c r="AC306" s="240"/>
      <c r="AD306" s="240"/>
      <c r="AE306" s="240"/>
      <c r="AF306" s="240"/>
      <c r="AG306" s="240"/>
      <c r="AH306" s="240"/>
      <c r="AI306" s="240"/>
      <c r="AJ306" s="240"/>
      <c r="AK306" s="240"/>
    </row>
    <row r="307" spans="1:37" ht="18" customHeight="1" thickTop="1" thickBot="1" x14ac:dyDescent="0.25">
      <c r="A307" s="40" t="s">
        <v>400</v>
      </c>
      <c r="B307" s="46">
        <f>IFERROR(W22*H22,"0")</f>
        <v>0</v>
      </c>
      <c r="C307" s="46">
        <f>IFERROR(W28*H28,"0")+IFERROR(W29*H29,"0")+IFERROR(W30*H30,"0")+IFERROR(W31*H31,"0")</f>
        <v>168</v>
      </c>
      <c r="D307" s="46">
        <f>IFERROR(W36*H36,"0")+IFERROR(W37*H37,"0")+IFERROR(W38*H38,"0")+IFERROR(W39*H39,"0")</f>
        <v>126</v>
      </c>
      <c r="E307" s="46">
        <f>IFERROR(W44*H44,"0")+IFERROR(W45*H45,"0")+IFERROR(W46*H46,"0")+IFERROR(W47*H47,"0")+IFERROR(W48*H48,"0")+IFERROR(W49*H49,"0")</f>
        <v>50.4</v>
      </c>
      <c r="F307" s="46">
        <f>IFERROR(W54*H54,"0")+IFERROR(W55*H55,"0")+IFERROR(W56*H56,"0")+IFERROR(W57*H57,"0")+IFERROR(W58*H58,"0")+IFERROR(W59*H59,"0")</f>
        <v>244.16</v>
      </c>
      <c r="G307" s="46">
        <f>IFERROR(W64*H64,"0")+IFERROR(W65*H65,"0")</f>
        <v>1015</v>
      </c>
      <c r="H307" s="46">
        <f>IFERROR(W70*H70,"0")</f>
        <v>0</v>
      </c>
      <c r="I307" s="46">
        <f>IFERROR(W75*H75,"0")+IFERROR(W76*H76,"0")</f>
        <v>223.20000000000002</v>
      </c>
      <c r="J307" s="46">
        <f>IFERROR(W81*H81,"0")+IFERROR(W82*H82,"0")+IFERROR(W83*H83,"0")+IFERROR(W84*H84,"0")+IFERROR(W85*H85,"0")+IFERROR(W86*H86,"0")</f>
        <v>820.68000000000006</v>
      </c>
      <c r="K307" s="46">
        <f>IFERROR(W91*H91,"0")+IFERROR(W92*H92,"0")+IFERROR(W93*H93,"0")</f>
        <v>224.6</v>
      </c>
      <c r="L307" s="46">
        <f>IFERROR(W98*H98,"0")+IFERROR(W99*H99,"0")+IFERROR(W100*H100,"0")+IFERROR(W101*H101,"0")</f>
        <v>307.36</v>
      </c>
      <c r="M307" s="193"/>
      <c r="N307" s="46">
        <f>IFERROR(W106*H106,"0")+IFERROR(W107*H107,"0")</f>
        <v>711</v>
      </c>
      <c r="O307" s="46">
        <f>IFERROR(W112*H112,"0")</f>
        <v>171</v>
      </c>
      <c r="P307" s="46">
        <f>IFERROR(W117*H117,"0")+IFERROR(W118*H118,"0")+IFERROR(W119*H119,"0")+IFERROR(W120*H120,"0")</f>
        <v>75</v>
      </c>
      <c r="Q307" s="46">
        <f>IFERROR(W125*H125,"0")</f>
        <v>129</v>
      </c>
      <c r="R307" s="46">
        <f>IFERROR(W130*H130,"0")+IFERROR(W131*H131,"0")</f>
        <v>0</v>
      </c>
      <c r="S307" s="46">
        <f>IFERROR(W136*H136,"0")</f>
        <v>0</v>
      </c>
      <c r="T307" s="46">
        <f>IFERROR(W142*H142,"0")+IFERROR(W143*H143,"0")</f>
        <v>0</v>
      </c>
      <c r="U307" s="46">
        <f>IFERROR(W148*H148,"0")</f>
        <v>0</v>
      </c>
      <c r="V307" s="46">
        <f>IFERROR(W153*H153,"0")+IFERROR(W154*H154,"0")+IFERROR(W155*H155,"0")+IFERROR(W156*H156,"0")+IFERROR(W160*H160,"0")+IFERROR(W161*H161,"0")</f>
        <v>15</v>
      </c>
      <c r="W307" s="46">
        <f>IFERROR(W167*H167,"0")+IFERROR(W168*H168,"0")</f>
        <v>336</v>
      </c>
      <c r="X307" s="46">
        <f>IFERROR(W173*H173,"0")</f>
        <v>0</v>
      </c>
      <c r="Y307" s="46">
        <f>IFERROR(W178*H178,"0")</f>
        <v>0</v>
      </c>
      <c r="Z307" s="46">
        <f>IFERROR(W183*H183,"0")</f>
        <v>15</v>
      </c>
      <c r="AA307" s="46">
        <f>IFERROR(W189*H189,"0")+IFERROR(W190*H190,"0")</f>
        <v>0</v>
      </c>
      <c r="AB307" s="46">
        <f>IFERROR(W195*H195,"0")+IFERROR(W196*H196,"0")+IFERROR(W197*H197,"0")</f>
        <v>5.6</v>
      </c>
      <c r="AC307" s="46">
        <f>IFERROR(W202*H202,"0")+IFERROR(W203*H203,"0")+IFERROR(W204*H204,"0")+IFERROR(W205*H205,"0")+IFERROR(W206*H206,"0")+IFERROR(W207*H207,"0")</f>
        <v>44.8</v>
      </c>
      <c r="AD307" s="46">
        <f>IFERROR(W212*H212,"0")+IFERROR(W213*H213,"0")+IFERROR(W214*H214,"0")+IFERROR(W215*H215,"0")</f>
        <v>21.6</v>
      </c>
      <c r="AE307" s="46">
        <f>IFERROR(W220*H220,"0")</f>
        <v>0</v>
      </c>
      <c r="AF307" s="46">
        <f>IFERROR(W225*H225,"0")+IFERROR(W226*H226,"0")</f>
        <v>0</v>
      </c>
      <c r="AG307" s="46">
        <f>IFERROR(W232*H232,"0")</f>
        <v>0</v>
      </c>
      <c r="AH307" s="46">
        <f>IFERROR(W238*H238,"0")</f>
        <v>0</v>
      </c>
      <c r="AI307" s="46">
        <f>IFERROR(W243*H243,"0")</f>
        <v>0</v>
      </c>
      <c r="AJ307" s="46">
        <f>IFERROR(W249*H249,"0")+IFERROR(W250*H250,"0")+IFERROR(W251*H251,"0")</f>
        <v>0</v>
      </c>
      <c r="AK307" s="46">
        <f>IFERROR(W256*H256,"0")+IFERROR(W260*H260,"0")+IFERROR(W261*H261,"0")+IFERROR(W265*H265,"0")+IFERROR(W266*H266,"0")+IFERROR(W267*H267,"0")+IFERROR(W268*H268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</f>
        <v>1629.8</v>
      </c>
    </row>
    <row r="308" spans="1:37" ht="13.5" customHeight="1" thickTop="1" x14ac:dyDescent="0.2">
      <c r="C308" s="193"/>
    </row>
    <row r="309" spans="1:37" ht="19.5" customHeight="1" x14ac:dyDescent="0.2">
      <c r="A309" s="58" t="s">
        <v>401</v>
      </c>
      <c r="B309" s="58" t="s">
        <v>402</v>
      </c>
      <c r="C309" s="58" t="s">
        <v>403</v>
      </c>
    </row>
    <row r="310" spans="1:37" x14ac:dyDescent="0.2">
      <c r="A310" s="59">
        <f>SUMPRODUCT(--(BB:BB="ЗПФ"),--(V:V="кор"),H:H,X:X)+SUMPRODUCT(--(BB:BB="ЗПФ"),--(V:V="кг"),X:X)</f>
        <v>1779.52</v>
      </c>
      <c r="B310" s="60">
        <f>SUMPRODUCT(--(BB:BB="ПГП"),--(V:V="кор"),H:H,X:X)+SUMPRODUCT(--(BB:BB="ПГП"),--(V:V="кг"),X:X)</f>
        <v>4553.68</v>
      </c>
      <c r="C310" s="60">
        <f>SUMPRODUCT(--(BB:BB="КИЗ"),--(V:V="кор"),H:H,X:X)+SUMPRODUCT(--(BB:BB="КИЗ"),--(V:V="кг"),X:X)</f>
        <v>0</v>
      </c>
    </row>
  </sheetData>
  <sheetProtection algorithmName="SHA-512" hashValue="WdG6WNPOiiKZcdIljm1K+rWVcfqzX/S7OjKZyz4NTMVw1McU5/ggPCcWf52LIn3Bl4MOk0Wlt01QArvJk1fEoA==" saltValue="g3zK7/MkprJZxKOED7x5+w==" spinCount="100000" sheet="1" objects="1" scenarios="1" sort="0" autoFilter="0" pivotTables="0"/>
  <autoFilter ref="B18:Y30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50">
    <mergeCell ref="J9:L9"/>
    <mergeCell ref="A254:Y254"/>
    <mergeCell ref="O126:U126"/>
    <mergeCell ref="O169:U169"/>
    <mergeCell ref="O144:U144"/>
    <mergeCell ref="Q1:S1"/>
    <mergeCell ref="A20:Y20"/>
    <mergeCell ref="D291:E291"/>
    <mergeCell ref="D266:E266"/>
    <mergeCell ref="O208:U208"/>
    <mergeCell ref="Y17:Y18"/>
    <mergeCell ref="O275:S275"/>
    <mergeCell ref="D57:E57"/>
    <mergeCell ref="U11:V11"/>
    <mergeCell ref="A8:C8"/>
    <mergeCell ref="P8:Q8"/>
    <mergeCell ref="O54:S54"/>
    <mergeCell ref="D268:E268"/>
    <mergeCell ref="O277:S277"/>
    <mergeCell ref="A186:Y186"/>
    <mergeCell ref="A10:C10"/>
    <mergeCell ref="O32:U32"/>
    <mergeCell ref="O137:U137"/>
    <mergeCell ref="O88:U88"/>
    <mergeCell ref="BB17:BB18"/>
    <mergeCell ref="T17:U17"/>
    <mergeCell ref="A69:Y69"/>
    <mergeCell ref="D196:E196"/>
    <mergeCell ref="A25:Y25"/>
    <mergeCell ref="O64:S64"/>
    <mergeCell ref="A15:L15"/>
    <mergeCell ref="O113:U113"/>
    <mergeCell ref="K305:K306"/>
    <mergeCell ref="D54:E54"/>
    <mergeCell ref="D293:E293"/>
    <mergeCell ref="H305:H306"/>
    <mergeCell ref="J305:J306"/>
    <mergeCell ref="D173:E173"/>
    <mergeCell ref="D17:E18"/>
    <mergeCell ref="A149:N150"/>
    <mergeCell ref="V17:V18"/>
    <mergeCell ref="X17:X18"/>
    <mergeCell ref="D250:E250"/>
    <mergeCell ref="A50:N51"/>
    <mergeCell ref="AC305:AC306"/>
    <mergeCell ref="D44:E44"/>
    <mergeCell ref="D286:E286"/>
    <mergeCell ref="O40:U40"/>
    <mergeCell ref="AD305:AD306"/>
    <mergeCell ref="D249:E249"/>
    <mergeCell ref="D276:E276"/>
    <mergeCell ref="AF305:AF306"/>
    <mergeCell ref="O121:U121"/>
    <mergeCell ref="A43:Y43"/>
    <mergeCell ref="O23:U23"/>
    <mergeCell ref="N17:N18"/>
    <mergeCell ref="D49:E49"/>
    <mergeCell ref="D120:E120"/>
    <mergeCell ref="F17:F18"/>
    <mergeCell ref="O258:U258"/>
    <mergeCell ref="O87:U87"/>
    <mergeCell ref="D278:E278"/>
    <mergeCell ref="D107:E107"/>
    <mergeCell ref="A201:Y201"/>
    <mergeCell ref="O24:U24"/>
    <mergeCell ref="O196:S196"/>
    <mergeCell ref="O183:S183"/>
    <mergeCell ref="F5:G5"/>
    <mergeCell ref="O125:S125"/>
    <mergeCell ref="A14:L14"/>
    <mergeCell ref="A111:Y111"/>
    <mergeCell ref="O112:S112"/>
    <mergeCell ref="O270:U270"/>
    <mergeCell ref="O245:U245"/>
    <mergeCell ref="A257:N258"/>
    <mergeCell ref="A191:N192"/>
    <mergeCell ref="O103:U103"/>
    <mergeCell ref="A246:Y246"/>
    <mergeCell ref="D29:E29"/>
    <mergeCell ref="D265:E265"/>
    <mergeCell ref="O38:S38"/>
    <mergeCell ref="A248:Y248"/>
    <mergeCell ref="O178:S178"/>
    <mergeCell ref="A104:Y104"/>
    <mergeCell ref="O249:S249"/>
    <mergeCell ref="A235:Y235"/>
    <mergeCell ref="A247:Y247"/>
    <mergeCell ref="O107:S107"/>
    <mergeCell ref="A269:N270"/>
    <mergeCell ref="A13:L13"/>
    <mergeCell ref="P5:Q5"/>
    <mergeCell ref="AK305:AK306"/>
    <mergeCell ref="D215:E215"/>
    <mergeCell ref="A182:Y182"/>
    <mergeCell ref="M17:M18"/>
    <mergeCell ref="O226:S226"/>
    <mergeCell ref="V305:V306"/>
    <mergeCell ref="O191:U191"/>
    <mergeCell ref="X305:X306"/>
    <mergeCell ref="O70:S70"/>
    <mergeCell ref="T304:V304"/>
    <mergeCell ref="A132:N133"/>
    <mergeCell ref="O184:U184"/>
    <mergeCell ref="A177:Y177"/>
    <mergeCell ref="D226:E226"/>
    <mergeCell ref="A164:Y164"/>
    <mergeCell ref="O243:S243"/>
    <mergeCell ref="O192:U192"/>
    <mergeCell ref="O101:S101"/>
    <mergeCell ref="O130:S130"/>
    <mergeCell ref="O190:S190"/>
    <mergeCell ref="D243:E243"/>
    <mergeCell ref="A116:Y116"/>
    <mergeCell ref="D99:E99"/>
    <mergeCell ref="O117:S117"/>
    <mergeCell ref="A9:C9"/>
    <mergeCell ref="D202:E202"/>
    <mergeCell ref="D58:E58"/>
    <mergeCell ref="O251:S251"/>
    <mergeCell ref="O189:S189"/>
    <mergeCell ref="A237:Y237"/>
    <mergeCell ref="D294:E294"/>
    <mergeCell ref="O238:S238"/>
    <mergeCell ref="U6:V9"/>
    <mergeCell ref="O278:S278"/>
    <mergeCell ref="O82:S82"/>
    <mergeCell ref="A27:Y27"/>
    <mergeCell ref="D6:L6"/>
    <mergeCell ref="O86:S86"/>
    <mergeCell ref="O244:U244"/>
    <mergeCell ref="D155:E155"/>
    <mergeCell ref="D84:E84"/>
    <mergeCell ref="D22:E22"/>
    <mergeCell ref="O66:U66"/>
    <mergeCell ref="D86:E86"/>
    <mergeCell ref="A230:Y230"/>
    <mergeCell ref="O102:U102"/>
    <mergeCell ref="D213:E213"/>
    <mergeCell ref="A262:N263"/>
    <mergeCell ref="H10:L10"/>
    <mergeCell ref="A159:Y159"/>
    <mergeCell ref="A97:Y97"/>
    <mergeCell ref="A224:Y224"/>
    <mergeCell ref="O98:S98"/>
    <mergeCell ref="O225:S225"/>
    <mergeCell ref="O285:S285"/>
    <mergeCell ref="O299:U299"/>
    <mergeCell ref="D288:E288"/>
    <mergeCell ref="O156:S156"/>
    <mergeCell ref="D136:E136"/>
    <mergeCell ref="O78:U78"/>
    <mergeCell ref="D154:E154"/>
    <mergeCell ref="D225:E225"/>
    <mergeCell ref="O170:U170"/>
    <mergeCell ref="O145:U145"/>
    <mergeCell ref="D292:E292"/>
    <mergeCell ref="O239:U239"/>
    <mergeCell ref="D10:E10"/>
    <mergeCell ref="F10:G10"/>
    <mergeCell ref="A53:Y53"/>
    <mergeCell ref="A12:L12"/>
    <mergeCell ref="O83:S83"/>
    <mergeCell ref="D101:E101"/>
    <mergeCell ref="AG305:AG306"/>
    <mergeCell ref="AI305:AI306"/>
    <mergeCell ref="O276:S276"/>
    <mergeCell ref="O143:S143"/>
    <mergeCell ref="O214:S214"/>
    <mergeCell ref="U12:V12"/>
    <mergeCell ref="D212:E212"/>
    <mergeCell ref="O157:U157"/>
    <mergeCell ref="A146:Y146"/>
    <mergeCell ref="O222:U222"/>
    <mergeCell ref="O234:U234"/>
    <mergeCell ref="A157:N158"/>
    <mergeCell ref="D83:E83"/>
    <mergeCell ref="O221:U221"/>
    <mergeCell ref="D143:E143"/>
    <mergeCell ref="A221:N222"/>
    <mergeCell ref="D256:E256"/>
    <mergeCell ref="D207:E207"/>
    <mergeCell ref="D85:E85"/>
    <mergeCell ref="O94:U94"/>
    <mergeCell ref="G17:G18"/>
    <mergeCell ref="O283:S283"/>
    <mergeCell ref="O161:S161"/>
    <mergeCell ref="O288:S288"/>
    <mergeCell ref="AA17:AA18"/>
    <mergeCell ref="A193:Y193"/>
    <mergeCell ref="A264:Y264"/>
    <mergeCell ref="A169:N170"/>
    <mergeCell ref="A89:Y89"/>
    <mergeCell ref="O50:U50"/>
    <mergeCell ref="L305:L306"/>
    <mergeCell ref="N305:N306"/>
    <mergeCell ref="A162:N163"/>
    <mergeCell ref="P305:P306"/>
    <mergeCell ref="A233:N234"/>
    <mergeCell ref="A227:N228"/>
    <mergeCell ref="D153:E153"/>
    <mergeCell ref="D65:E65"/>
    <mergeCell ref="A147:Y147"/>
    <mergeCell ref="O148:S148"/>
    <mergeCell ref="O250:S250"/>
    <mergeCell ref="A211:Y211"/>
    <mergeCell ref="O212:S212"/>
    <mergeCell ref="Z17:Z18"/>
    <mergeCell ref="O206:S206"/>
    <mergeCell ref="O302:U302"/>
    <mergeCell ref="A305:A306"/>
    <mergeCell ref="O300:U300"/>
    <mergeCell ref="AH305:AH306"/>
    <mergeCell ref="D285:E285"/>
    <mergeCell ref="AJ305:AJ306"/>
    <mergeCell ref="H1:P1"/>
    <mergeCell ref="D64:E64"/>
    <mergeCell ref="S5:T5"/>
    <mergeCell ref="O76:S76"/>
    <mergeCell ref="U5:V5"/>
    <mergeCell ref="O203:S203"/>
    <mergeCell ref="A252:N253"/>
    <mergeCell ref="A74:Y74"/>
    <mergeCell ref="O217:U217"/>
    <mergeCell ref="A139:Y139"/>
    <mergeCell ref="A210:Y210"/>
    <mergeCell ref="A66:N67"/>
    <mergeCell ref="O267:S267"/>
    <mergeCell ref="D203:E203"/>
    <mergeCell ref="A108:N109"/>
    <mergeCell ref="O204:S204"/>
    <mergeCell ref="A179:N180"/>
    <mergeCell ref="P10:Q10"/>
    <mergeCell ref="A140:Y140"/>
    <mergeCell ref="D267:E267"/>
    <mergeCell ref="A63:Y63"/>
    <mergeCell ref="D7:L7"/>
    <mergeCell ref="O281:S281"/>
    <mergeCell ref="A19:Y19"/>
    <mergeCell ref="O256:S256"/>
    <mergeCell ref="AE305:AE306"/>
    <mergeCell ref="D48:E48"/>
    <mergeCell ref="O22:S22"/>
    <mergeCell ref="A295:N296"/>
    <mergeCell ref="D125:E125"/>
    <mergeCell ref="O263:U263"/>
    <mergeCell ref="D283:E283"/>
    <mergeCell ref="D112:E112"/>
    <mergeCell ref="A79:Y79"/>
    <mergeCell ref="O47:S47"/>
    <mergeCell ref="D56:E56"/>
    <mergeCell ref="P13:Q13"/>
    <mergeCell ref="H17:H18"/>
    <mergeCell ref="D204:E204"/>
    <mergeCell ref="O149:U149"/>
    <mergeCell ref="O305:O306"/>
    <mergeCell ref="D75:E75"/>
    <mergeCell ref="D206:E206"/>
    <mergeCell ref="O280:S280"/>
    <mergeCell ref="O59:S59"/>
    <mergeCell ref="Z305:Z306"/>
    <mergeCell ref="D282:E282"/>
    <mergeCell ref="AB305:AB306"/>
    <mergeCell ref="A200:Y200"/>
    <mergeCell ref="A134:Y134"/>
    <mergeCell ref="D183:E183"/>
    <mergeCell ref="O72:U72"/>
    <mergeCell ref="O199:U199"/>
    <mergeCell ref="O266:S266"/>
    <mergeCell ref="D275:E275"/>
    <mergeCell ref="O197:S197"/>
    <mergeCell ref="D277:E277"/>
    <mergeCell ref="A73:Y73"/>
    <mergeCell ref="O261:S261"/>
    <mergeCell ref="A124:Y124"/>
    <mergeCell ref="A94:N95"/>
    <mergeCell ref="D130:E130"/>
    <mergeCell ref="O252:U252"/>
    <mergeCell ref="A198:N199"/>
    <mergeCell ref="D178:E178"/>
    <mergeCell ref="A151:Y151"/>
    <mergeCell ref="O279:S279"/>
    <mergeCell ref="A188:Y188"/>
    <mergeCell ref="A259:Y259"/>
    <mergeCell ref="P12:Q12"/>
    <mergeCell ref="D251:E251"/>
    <mergeCell ref="O119:S119"/>
    <mergeCell ref="A208:N209"/>
    <mergeCell ref="O133:U133"/>
    <mergeCell ref="O37:S37"/>
    <mergeCell ref="O198:U198"/>
    <mergeCell ref="A87:N88"/>
    <mergeCell ref="C304:S304"/>
    <mergeCell ref="D280:E280"/>
    <mergeCell ref="D119:E119"/>
    <mergeCell ref="D190:E190"/>
    <mergeCell ref="D46:E46"/>
    <mergeCell ref="O262:U262"/>
    <mergeCell ref="O122:U122"/>
    <mergeCell ref="O55:S55"/>
    <mergeCell ref="A40:N41"/>
    <mergeCell ref="O41:U41"/>
    <mergeCell ref="D59:E59"/>
    <mergeCell ref="A42:Y42"/>
    <mergeCell ref="O60:U60"/>
    <mergeCell ref="D36:E36"/>
    <mergeCell ref="O45:S45"/>
    <mergeCell ref="D273:E273"/>
    <mergeCell ref="O269:U269"/>
    <mergeCell ref="O205:S205"/>
    <mergeCell ref="A123:Y123"/>
    <mergeCell ref="D106:E106"/>
    <mergeCell ref="A110:Y110"/>
    <mergeCell ref="D93:E93"/>
    <mergeCell ref="E305:E306"/>
    <mergeCell ref="D220:E220"/>
    <mergeCell ref="O213:S213"/>
    <mergeCell ref="G305:G306"/>
    <mergeCell ref="A187:Y187"/>
    <mergeCell ref="O282:S282"/>
    <mergeCell ref="O232:S232"/>
    <mergeCell ref="O296:U296"/>
    <mergeCell ref="O153:S153"/>
    <mergeCell ref="C305:C306"/>
    <mergeCell ref="U305:U306"/>
    <mergeCell ref="W305:W306"/>
    <mergeCell ref="O294:S294"/>
    <mergeCell ref="D279:E279"/>
    <mergeCell ref="O272:S272"/>
    <mergeCell ref="B305:B306"/>
    <mergeCell ref="O274:S274"/>
    <mergeCell ref="A219:Y219"/>
    <mergeCell ref="A194:Y194"/>
    <mergeCell ref="O260:S260"/>
    <mergeCell ref="O185:U185"/>
    <mergeCell ref="A96:Y96"/>
    <mergeCell ref="O209:U209"/>
    <mergeCell ref="A52:Y52"/>
    <mergeCell ref="O49:S49"/>
    <mergeCell ref="O93:S93"/>
    <mergeCell ref="D91:E91"/>
    <mergeCell ref="D156:E156"/>
    <mergeCell ref="A68:Y68"/>
    <mergeCell ref="D76:E76"/>
    <mergeCell ref="AH304:AI304"/>
    <mergeCell ref="O15:S16"/>
    <mergeCell ref="AJ304:AK304"/>
    <mergeCell ref="O108:U108"/>
    <mergeCell ref="O173:S173"/>
    <mergeCell ref="A218:Y218"/>
    <mergeCell ref="O175:U175"/>
    <mergeCell ref="O162:U162"/>
    <mergeCell ref="O233:U233"/>
    <mergeCell ref="D260:E260"/>
    <mergeCell ref="A60:N61"/>
    <mergeCell ref="A105:Y105"/>
    <mergeCell ref="D148:E148"/>
    <mergeCell ref="A26:Y26"/>
    <mergeCell ref="O297:U297"/>
    <mergeCell ref="A242:Y242"/>
    <mergeCell ref="D261:E261"/>
    <mergeCell ref="O228:U228"/>
    <mergeCell ref="A126:N127"/>
    <mergeCell ref="A171:Y171"/>
    <mergeCell ref="A231:Y231"/>
    <mergeCell ref="A165:Y165"/>
    <mergeCell ref="O39:S39"/>
    <mergeCell ref="A115:Y115"/>
    <mergeCell ref="D1:F1"/>
    <mergeCell ref="A172:Y172"/>
    <mergeCell ref="J17:J18"/>
    <mergeCell ref="D82:E82"/>
    <mergeCell ref="O100:S100"/>
    <mergeCell ref="L17:L18"/>
    <mergeCell ref="O287:S287"/>
    <mergeCell ref="A236:Y236"/>
    <mergeCell ref="O174:U174"/>
    <mergeCell ref="A223:Y223"/>
    <mergeCell ref="A174:N175"/>
    <mergeCell ref="D100:E100"/>
    <mergeCell ref="A239:N240"/>
    <mergeCell ref="O160:S160"/>
    <mergeCell ref="O253:U253"/>
    <mergeCell ref="D31:E31"/>
    <mergeCell ref="O240:U240"/>
    <mergeCell ref="A32:N33"/>
    <mergeCell ref="D160:E160"/>
    <mergeCell ref="I17:I18"/>
    <mergeCell ref="A176:Y176"/>
    <mergeCell ref="A6:C6"/>
    <mergeCell ref="P9:Q9"/>
    <mergeCell ref="A5:C5"/>
    <mergeCell ref="AE17:AE18"/>
    <mergeCell ref="O67:U67"/>
    <mergeCell ref="A152:Y152"/>
    <mergeCell ref="A184:N185"/>
    <mergeCell ref="A244:N245"/>
    <mergeCell ref="A297:N302"/>
    <mergeCell ref="A23:N24"/>
    <mergeCell ref="D272:E272"/>
    <mergeCell ref="A121:N122"/>
    <mergeCell ref="O298:U298"/>
    <mergeCell ref="D274:E274"/>
    <mergeCell ref="O292:S292"/>
    <mergeCell ref="A241:Y241"/>
    <mergeCell ref="O58:S58"/>
    <mergeCell ref="O227:U227"/>
    <mergeCell ref="O301:U301"/>
    <mergeCell ref="O289:S289"/>
    <mergeCell ref="O180:U180"/>
    <mergeCell ref="A229:Y229"/>
    <mergeCell ref="O290:S290"/>
    <mergeCell ref="O168:S168"/>
    <mergeCell ref="O118:S118"/>
    <mergeCell ref="A166:Y166"/>
    <mergeCell ref="O167:S167"/>
    <mergeCell ref="AB17:AD18"/>
    <mergeCell ref="S305:S306"/>
    <mergeCell ref="D117:E117"/>
    <mergeCell ref="D92:E92"/>
    <mergeCell ref="D55:E55"/>
    <mergeCell ref="D30:E30"/>
    <mergeCell ref="D5:E5"/>
    <mergeCell ref="D290:E290"/>
    <mergeCell ref="O106:S106"/>
    <mergeCell ref="O120:S120"/>
    <mergeCell ref="D8:L8"/>
    <mergeCell ref="D305:D306"/>
    <mergeCell ref="F305:F306"/>
    <mergeCell ref="P11:Q11"/>
    <mergeCell ref="Y305:Y306"/>
    <mergeCell ref="AA305:AA306"/>
    <mergeCell ref="K17:K18"/>
    <mergeCell ref="O132:U132"/>
    <mergeCell ref="D37:E37"/>
    <mergeCell ref="D168:E168"/>
    <mergeCell ref="D9:E9"/>
    <mergeCell ref="D118:E118"/>
    <mergeCell ref="F9:G9"/>
    <mergeCell ref="D167:E167"/>
    <mergeCell ref="O295:U295"/>
    <mergeCell ref="O95:U95"/>
    <mergeCell ref="AA304:AF304"/>
    <mergeCell ref="A71:N72"/>
    <mergeCell ref="O257:U257"/>
    <mergeCell ref="O61:U61"/>
    <mergeCell ref="D81:E81"/>
    <mergeCell ref="O155:S155"/>
    <mergeCell ref="R305:R306"/>
    <mergeCell ref="A113:N114"/>
    <mergeCell ref="T305:T306"/>
    <mergeCell ref="O284:S284"/>
    <mergeCell ref="W304:Z304"/>
    <mergeCell ref="O99:S99"/>
    <mergeCell ref="A77:N78"/>
    <mergeCell ref="O286:S286"/>
    <mergeCell ref="D214:E214"/>
    <mergeCell ref="D284:E284"/>
    <mergeCell ref="O179:U179"/>
    <mergeCell ref="A102:N103"/>
    <mergeCell ref="Q305:Q306"/>
    <mergeCell ref="D161:E161"/>
    <mergeCell ref="D232:E232"/>
    <mergeCell ref="A128:Y128"/>
    <mergeCell ref="I305:I306"/>
    <mergeCell ref="O215:S215"/>
    <mergeCell ref="D195:E195"/>
    <mergeCell ref="S6:T9"/>
    <mergeCell ref="D189:E189"/>
    <mergeCell ref="O2:V3"/>
    <mergeCell ref="D287:E287"/>
    <mergeCell ref="A34:Y34"/>
    <mergeCell ref="O77:U77"/>
    <mergeCell ref="O84:S84"/>
    <mergeCell ref="D197:E197"/>
    <mergeCell ref="O75:S75"/>
    <mergeCell ref="D47:E47"/>
    <mergeCell ref="D289:E289"/>
    <mergeCell ref="O142:S142"/>
    <mergeCell ref="W17:W18"/>
    <mergeCell ref="O273:S273"/>
    <mergeCell ref="A271:Y271"/>
    <mergeCell ref="A216:N217"/>
    <mergeCell ref="D142:E142"/>
    <mergeCell ref="O158:U158"/>
    <mergeCell ref="A80:Y80"/>
    <mergeCell ref="O81:S81"/>
    <mergeCell ref="U10:V10"/>
    <mergeCell ref="O291:S291"/>
    <mergeCell ref="O91:S91"/>
    <mergeCell ref="O85:S85"/>
    <mergeCell ref="H5:L5"/>
    <mergeCell ref="O57:S57"/>
    <mergeCell ref="O51:U51"/>
    <mergeCell ref="O293:S293"/>
    <mergeCell ref="O220:S220"/>
    <mergeCell ref="A129:Y129"/>
    <mergeCell ref="O71:U71"/>
    <mergeCell ref="O195:S195"/>
    <mergeCell ref="O163:U163"/>
    <mergeCell ref="A181:Y181"/>
    <mergeCell ref="B17:B18"/>
    <mergeCell ref="O138:U138"/>
    <mergeCell ref="D131:E131"/>
    <mergeCell ref="O268:S268"/>
    <mergeCell ref="O17:S18"/>
    <mergeCell ref="D28:E28"/>
    <mergeCell ref="A17:A18"/>
    <mergeCell ref="C17:C18"/>
    <mergeCell ref="A255:Y255"/>
    <mergeCell ref="O127:U127"/>
    <mergeCell ref="D38:E38"/>
    <mergeCell ref="H9:I9"/>
    <mergeCell ref="O207:S207"/>
    <mergeCell ref="O92:S92"/>
    <mergeCell ref="O30:S30"/>
    <mergeCell ref="D281:E281"/>
    <mergeCell ref="O150:U150"/>
    <mergeCell ref="P6:Q6"/>
    <mergeCell ref="O29:S29"/>
    <mergeCell ref="O265:S265"/>
    <mergeCell ref="O65:S65"/>
    <mergeCell ref="D70:E70"/>
    <mergeCell ref="O44:S44"/>
    <mergeCell ref="O202:S202"/>
    <mergeCell ref="O31:S31"/>
    <mergeCell ref="D238:E238"/>
    <mergeCell ref="O216:U216"/>
    <mergeCell ref="D205:E205"/>
    <mergeCell ref="O56:S56"/>
    <mergeCell ref="O154:S154"/>
    <mergeCell ref="A137:N138"/>
    <mergeCell ref="A90:Y90"/>
    <mergeCell ref="D98:E98"/>
    <mergeCell ref="O114:U114"/>
    <mergeCell ref="A21:Y21"/>
    <mergeCell ref="O28:S28"/>
    <mergeCell ref="A141:Y141"/>
    <mergeCell ref="A144:N145"/>
    <mergeCell ref="A135:Y135"/>
    <mergeCell ref="A35:Y35"/>
    <mergeCell ref="O136:S136"/>
    <mergeCell ref="A62:Y62"/>
    <mergeCell ref="O36:S36"/>
    <mergeCell ref="D45:E45"/>
    <mergeCell ref="O131:S131"/>
    <mergeCell ref="O109:U109"/>
    <mergeCell ref="O33:U33"/>
    <mergeCell ref="O46:S46"/>
    <mergeCell ref="D39:E39"/>
    <mergeCell ref="O48:S4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404</v>
      </c>
      <c r="H1" s="52"/>
    </row>
    <row r="3" spans="2:8" x14ac:dyDescent="0.2">
      <c r="B3" s="47" t="s">
        <v>405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406</v>
      </c>
      <c r="D6" s="47" t="s">
        <v>407</v>
      </c>
      <c r="E6" s="47"/>
    </row>
    <row r="7" spans="2:8" x14ac:dyDescent="0.2">
      <c r="B7" s="47" t="s">
        <v>408</v>
      </c>
      <c r="C7" s="47" t="s">
        <v>409</v>
      </c>
      <c r="D7" s="47" t="s">
        <v>410</v>
      </c>
      <c r="E7" s="47"/>
    </row>
    <row r="8" spans="2:8" x14ac:dyDescent="0.2">
      <c r="B8" s="47" t="s">
        <v>411</v>
      </c>
      <c r="C8" s="47" t="s">
        <v>412</v>
      </c>
      <c r="D8" s="47" t="s">
        <v>413</v>
      </c>
      <c r="E8" s="47"/>
    </row>
    <row r="9" spans="2:8" x14ac:dyDescent="0.2">
      <c r="B9" s="47" t="s">
        <v>414</v>
      </c>
      <c r="C9" s="47" t="s">
        <v>415</v>
      </c>
      <c r="D9" s="47" t="s">
        <v>416</v>
      </c>
      <c r="E9" s="47"/>
    </row>
    <row r="10" spans="2:8" x14ac:dyDescent="0.2">
      <c r="B10" s="47" t="s">
        <v>417</v>
      </c>
      <c r="C10" s="47" t="s">
        <v>418</v>
      </c>
      <c r="D10" s="47" t="s">
        <v>419</v>
      </c>
      <c r="E10" s="47"/>
    </row>
    <row r="11" spans="2:8" x14ac:dyDescent="0.2">
      <c r="B11" s="47" t="s">
        <v>420</v>
      </c>
      <c r="C11" s="47" t="s">
        <v>421</v>
      </c>
      <c r="D11" s="47" t="s">
        <v>192</v>
      </c>
      <c r="E11" s="47"/>
    </row>
    <row r="13" spans="2:8" x14ac:dyDescent="0.2">
      <c r="B13" s="47" t="s">
        <v>422</v>
      </c>
      <c r="C13" s="47" t="s">
        <v>406</v>
      </c>
      <c r="D13" s="47"/>
      <c r="E13" s="47"/>
    </row>
    <row r="15" spans="2:8" x14ac:dyDescent="0.2">
      <c r="B15" s="47" t="s">
        <v>423</v>
      </c>
      <c r="C15" s="47" t="s">
        <v>409</v>
      </c>
      <c r="D15" s="47"/>
      <c r="E15" s="47"/>
    </row>
    <row r="17" spans="2:5" x14ac:dyDescent="0.2">
      <c r="B17" s="47" t="s">
        <v>424</v>
      </c>
      <c r="C17" s="47" t="s">
        <v>412</v>
      </c>
      <c r="D17" s="47"/>
      <c r="E17" s="47"/>
    </row>
    <row r="19" spans="2:5" x14ac:dyDescent="0.2">
      <c r="B19" s="47" t="s">
        <v>425</v>
      </c>
      <c r="C19" s="47" t="s">
        <v>415</v>
      </c>
      <c r="D19" s="47"/>
      <c r="E19" s="47"/>
    </row>
    <row r="21" spans="2:5" x14ac:dyDescent="0.2">
      <c r="B21" s="47" t="s">
        <v>426</v>
      </c>
      <c r="C21" s="47" t="s">
        <v>418</v>
      </c>
      <c r="D21" s="47"/>
      <c r="E21" s="47"/>
    </row>
    <row r="23" spans="2:5" x14ac:dyDescent="0.2">
      <c r="B23" s="47" t="s">
        <v>427</v>
      </c>
      <c r="C23" s="47" t="s">
        <v>421</v>
      </c>
      <c r="D23" s="47"/>
      <c r="E23" s="47"/>
    </row>
    <row r="25" spans="2:5" x14ac:dyDescent="0.2">
      <c r="B25" s="47" t="s">
        <v>428</v>
      </c>
      <c r="C25" s="47"/>
      <c r="D25" s="47"/>
      <c r="E25" s="47"/>
    </row>
    <row r="26" spans="2:5" x14ac:dyDescent="0.2">
      <c r="B26" s="47" t="s">
        <v>429</v>
      </c>
      <c r="C26" s="47"/>
      <c r="D26" s="47"/>
      <c r="E26" s="47"/>
    </row>
    <row r="27" spans="2:5" x14ac:dyDescent="0.2">
      <c r="B27" s="47" t="s">
        <v>430</v>
      </c>
      <c r="C27" s="47"/>
      <c r="D27" s="47"/>
      <c r="E27" s="47"/>
    </row>
    <row r="28" spans="2:5" x14ac:dyDescent="0.2">
      <c r="B28" s="47" t="s">
        <v>431</v>
      </c>
      <c r="C28" s="47"/>
      <c r="D28" s="47"/>
      <c r="E28" s="47"/>
    </row>
    <row r="29" spans="2:5" x14ac:dyDescent="0.2">
      <c r="B29" s="47" t="s">
        <v>432</v>
      </c>
      <c r="C29" s="47"/>
      <c r="D29" s="47"/>
      <c r="E29" s="47"/>
    </row>
    <row r="30" spans="2:5" x14ac:dyDescent="0.2">
      <c r="B30" s="47" t="s">
        <v>433</v>
      </c>
      <c r="C30" s="47"/>
      <c r="D30" s="47"/>
      <c r="E30" s="47"/>
    </row>
    <row r="31" spans="2:5" x14ac:dyDescent="0.2">
      <c r="B31" s="47" t="s">
        <v>434</v>
      </c>
      <c r="C31" s="47"/>
      <c r="D31" s="47"/>
      <c r="E31" s="47"/>
    </row>
    <row r="32" spans="2:5" x14ac:dyDescent="0.2">
      <c r="B32" s="47" t="s">
        <v>435</v>
      </c>
      <c r="C32" s="47"/>
      <c r="D32" s="47"/>
      <c r="E32" s="47"/>
    </row>
    <row r="33" spans="2:5" x14ac:dyDescent="0.2">
      <c r="B33" s="47" t="s">
        <v>436</v>
      </c>
      <c r="C33" s="47"/>
      <c r="D33" s="47"/>
      <c r="E33" s="47"/>
    </row>
    <row r="34" spans="2:5" x14ac:dyDescent="0.2">
      <c r="B34" s="47" t="s">
        <v>437</v>
      </c>
      <c r="C34" s="47"/>
      <c r="D34" s="47"/>
      <c r="E34" s="47"/>
    </row>
    <row r="35" spans="2:5" x14ac:dyDescent="0.2">
      <c r="B35" s="47" t="s">
        <v>438</v>
      </c>
      <c r="C35" s="47"/>
      <c r="D35" s="47"/>
      <c r="E35" s="47"/>
    </row>
  </sheetData>
  <sheetProtection algorithmName="SHA-512" hashValue="T8vWC9xHmOj6XCl03uC2udu/Ak9yz5cZGbQ491GV4OtvAtzwjyoSGVxJpe98SgBQVCF/GTq0jIAtflPo4s6PVw==" saltValue="rNWhtuiQjtGdyLUZ5VN7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2024-06-07T09:26:28Z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