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5AEAB85-7147-4CE3-9A1E-F00B2BA534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O225" i="1"/>
  <c r="X222" i="1"/>
  <c r="W222" i="1"/>
  <c r="Y221" i="1"/>
  <c r="W221" i="1"/>
  <c r="BN220" i="1"/>
  <c r="BL220" i="1"/>
  <c r="Y220" i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X217" i="1" s="1"/>
  <c r="O213" i="1"/>
  <c r="BO212" i="1"/>
  <c r="BN212" i="1"/>
  <c r="BM212" i="1"/>
  <c r="BL212" i="1"/>
  <c r="Y212" i="1"/>
  <c r="Y216" i="1" s="1"/>
  <c r="X212" i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X199" i="1"/>
  <c r="W199" i="1"/>
  <c r="Y198" i="1"/>
  <c r="W198" i="1"/>
  <c r="BN197" i="1"/>
  <c r="BL197" i="1"/>
  <c r="Y197" i="1"/>
  <c r="X197" i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50" i="1" s="1"/>
  <c r="O148" i="1"/>
  <c r="W145" i="1"/>
  <c r="Y144" i="1"/>
  <c r="W144" i="1"/>
  <c r="BN143" i="1"/>
  <c r="BL143" i="1"/>
  <c r="Y143" i="1"/>
  <c r="X143" i="1"/>
  <c r="BO143" i="1" s="1"/>
  <c r="BN142" i="1"/>
  <c r="BL142" i="1"/>
  <c r="Y142" i="1"/>
  <c r="X142" i="1"/>
  <c r="X145" i="1" s="1"/>
  <c r="O142" i="1"/>
  <c r="W138" i="1"/>
  <c r="Y137" i="1"/>
  <c r="W137" i="1"/>
  <c r="BN136" i="1"/>
  <c r="BL136" i="1"/>
  <c r="Y136" i="1"/>
  <c r="X136" i="1"/>
  <c r="X138" i="1" s="1"/>
  <c r="O136" i="1"/>
  <c r="W133" i="1"/>
  <c r="W132" i="1"/>
  <c r="BN131" i="1"/>
  <c r="BL131" i="1"/>
  <c r="Y131" i="1"/>
  <c r="X131" i="1"/>
  <c r="X133" i="1" s="1"/>
  <c r="O131" i="1"/>
  <c r="BO130" i="1"/>
  <c r="BN130" i="1"/>
  <c r="BM130" i="1"/>
  <c r="BL130" i="1"/>
  <c r="Y130" i="1"/>
  <c r="Y132" i="1" s="1"/>
  <c r="X130" i="1"/>
  <c r="X132" i="1" s="1"/>
  <c r="O130" i="1"/>
  <c r="W127" i="1"/>
  <c r="X126" i="1"/>
  <c r="W126" i="1"/>
  <c r="BO125" i="1"/>
  <c r="BN125" i="1"/>
  <c r="BM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Y121" i="1" s="1"/>
  <c r="X117" i="1"/>
  <c r="X121" i="1" s="1"/>
  <c r="O117" i="1"/>
  <c r="W114" i="1"/>
  <c r="Y113" i="1"/>
  <c r="W113" i="1"/>
  <c r="BN112" i="1"/>
  <c r="BL112" i="1"/>
  <c r="Y112" i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X108" i="1" s="1"/>
  <c r="O106" i="1"/>
  <c r="W103" i="1"/>
  <c r="W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Y98" i="1"/>
  <c r="Y102" i="1" s="1"/>
  <c r="X98" i="1"/>
  <c r="X102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X88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297" i="1" s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BM28" i="1"/>
  <c r="BO28" i="1"/>
  <c r="BM30" i="1"/>
  <c r="X33" i="1"/>
  <c r="X297" i="1" s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16" i="1"/>
  <c r="X221" i="1"/>
  <c r="BO220" i="1"/>
  <c r="BM220" i="1"/>
  <c r="Y227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<sst xmlns="http://schemas.openxmlformats.org/spreadsheetml/2006/main" count="1147" uniqueCount="439">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</sst>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5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0</v>
      </c>
      <c r="X30" s="196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0</v>
      </c>
      <c r="X32" s="197">
        <f>IFERROR(SUM(X28:X31),"0")</f>
        <v>0</v>
      </c>
      <c r="Y32" s="197">
        <f>IFERROR(IF(Y28="",0,Y28),"0")+IFERROR(IF(Y29="",0,Y29),"0")+IFERROR(IF(Y30="",0,Y30),"0")+IFERROR(IF(Y31="",0,Y31),"0")</f>
        <v>0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0</v>
      </c>
      <c r="X33" s="197">
        <f>IFERROR(SUMPRODUCT(X28:X31*H28:H31),"0")</f>
        <v>0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50</v>
      </c>
      <c r="X59" s="196">
        <f t="shared" si="6"/>
        <v>50</v>
      </c>
      <c r="Y59" s="36">
        <f t="shared" si="7"/>
        <v>0.77500000000000002</v>
      </c>
      <c r="Z59" s="56"/>
      <c r="AA59" s="57"/>
      <c r="AE59" s="67"/>
      <c r="BB59" s="88" t="s">
        <v>1</v>
      </c>
      <c r="BL59" s="67">
        <f t="shared" si="8"/>
        <v>374.3</v>
      </c>
      <c r="BM59" s="67">
        <f t="shared" si="9"/>
        <v>374.3</v>
      </c>
      <c r="BN59" s="67">
        <f t="shared" si="10"/>
        <v>0.59523809523809523</v>
      </c>
      <c r="BO59" s="67">
        <f t="shared" si="11"/>
        <v>0.59523809523809523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50</v>
      </c>
      <c r="X60" s="197">
        <f>IFERROR(SUM(X54:X59),"0")</f>
        <v>50</v>
      </c>
      <c r="Y60" s="197">
        <f>IFERROR(IF(Y54="",0,Y54),"0")+IFERROR(IF(Y55="",0,Y55),"0")+IFERROR(IF(Y56="",0,Y56),"0")+IFERROR(IF(Y57="",0,Y57),"0")+IFERROR(IF(Y58="",0,Y58),"0")+IFERROR(IF(Y59="",0,Y59),"0")</f>
        <v>0.77500000000000002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360</v>
      </c>
      <c r="X61" s="197">
        <f>IFERROR(SUMPRODUCT(X54:X59*H54:H59),"0")</f>
        <v>360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160</v>
      </c>
      <c r="X65" s="196">
        <f>IFERROR(IF(W65="","",W65),"")</f>
        <v>160</v>
      </c>
      <c r="Y65" s="36">
        <f>IFERROR(IF(W65="","",W65*0.00866),"")</f>
        <v>1.3855999999999999</v>
      </c>
      <c r="Z65" s="56"/>
      <c r="AA65" s="57"/>
      <c r="AE65" s="67"/>
      <c r="BB65" s="90" t="s">
        <v>1</v>
      </c>
      <c r="BL65" s="67">
        <f>IFERROR(W65*I65,"0")</f>
        <v>834.11199999999997</v>
      </c>
      <c r="BM65" s="67">
        <f>IFERROR(X65*I65,"0")</f>
        <v>834.11199999999997</v>
      </c>
      <c r="BN65" s="67">
        <f>IFERROR(W65/J65,"0")</f>
        <v>1.1111111111111112</v>
      </c>
      <c r="BO65" s="67">
        <f>IFERROR(X65/J65,"0")</f>
        <v>1.1111111111111112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160</v>
      </c>
      <c r="X66" s="197">
        <f>IFERROR(SUM(X64:X65),"0")</f>
        <v>160</v>
      </c>
      <c r="Y66" s="197">
        <f>IFERROR(IF(Y64="",0,Y64),"0")+IFERROR(IF(Y65="",0,Y65),"0")</f>
        <v>1.3855999999999999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800</v>
      </c>
      <c r="X67" s="197">
        <f>IFERROR(SUMPRODUCT(X64:X65*H64:H65),"0")</f>
        <v>800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0</v>
      </c>
      <c r="X83" s="196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0</v>
      </c>
      <c r="X86" s="196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0</v>
      </c>
      <c r="X87" s="197">
        <f>IFERROR(SUM(X81:X86),"0")</f>
        <v>0</v>
      </c>
      <c r="Y87" s="197">
        <f>IFERROR(IF(Y81="",0,Y81),"0")+IFERROR(IF(Y82="",0,Y82),"0")+IFERROR(IF(Y83="",0,Y83),"0")+IFERROR(IF(Y84="",0,Y84),"0")+IFERROR(IF(Y85="",0,Y85),"0")+IFERROR(IF(Y86="",0,Y86),"0")</f>
        <v>0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0</v>
      </c>
      <c r="X88" s="197">
        <f>IFERROR(SUMPRODUCT(X81:X86*H81:H86),"0")</f>
        <v>0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50</v>
      </c>
      <c r="X99" s="196">
        <f>IFERROR(IF(W99="","",W99),"")</f>
        <v>50</v>
      </c>
      <c r="Y99" s="36">
        <f>IFERROR(IF(W99="","",W99*0.0155),"")</f>
        <v>0.77500000000000002</v>
      </c>
      <c r="Z99" s="56"/>
      <c r="AA99" s="57"/>
      <c r="AE99" s="67"/>
      <c r="BB99" s="104" t="s">
        <v>1</v>
      </c>
      <c r="BL99" s="67">
        <f>IFERROR(W99*I99,"0")</f>
        <v>374.3</v>
      </c>
      <c r="BM99" s="67">
        <f>IFERROR(X99*I99,"0")</f>
        <v>374.3</v>
      </c>
      <c r="BN99" s="67">
        <f>IFERROR(W99/J99,"0")</f>
        <v>0.59523809523809523</v>
      </c>
      <c r="BO99" s="67">
        <f>IFERROR(X99/J99,"0")</f>
        <v>0.59523809523809523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0</v>
      </c>
      <c r="X101" s="196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50</v>
      </c>
      <c r="X102" s="197">
        <f>IFERROR(SUM(X98:X101),"0")</f>
        <v>50</v>
      </c>
      <c r="Y102" s="197">
        <f>IFERROR(IF(Y98="",0,Y98),"0")+IFERROR(IF(Y99="",0,Y99),"0")+IFERROR(IF(Y100="",0,Y100),"0")+IFERROR(IF(Y101="",0,Y101),"0")</f>
        <v>0.77500000000000002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360</v>
      </c>
      <c r="X103" s="197">
        <f>IFERROR(SUMPRODUCT(X98:X101*H98:H101),"0")</f>
        <v>360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0</v>
      </c>
      <c r="X106" s="196">
        <f>IFERROR(IF(W106="","",W106),"")</f>
        <v>0</v>
      </c>
      <c r="Y106" s="36">
        <f>IFERROR(IF(W106="","",W106*0.01788),"")</f>
        <v>0</v>
      </c>
      <c r="Z106" s="56"/>
      <c r="AA106" s="57"/>
      <c r="AE106" s="67"/>
      <c r="BB106" s="107" t="s">
        <v>74</v>
      </c>
      <c r="BL106" s="67">
        <f>IFERROR(W106*I106,"0")</f>
        <v>0</v>
      </c>
      <c r="BM106" s="67">
        <f>IFERROR(X106*I106,"0")</f>
        <v>0</v>
      </c>
      <c r="BN106" s="67">
        <f>IFERROR(W106/J106,"0")</f>
        <v>0</v>
      </c>
      <c r="BO106" s="67">
        <f>IFERROR(X106/J106,"0")</f>
        <v>0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0</v>
      </c>
      <c r="X107" s="196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74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0</v>
      </c>
      <c r="X108" s="197">
        <f>IFERROR(SUM(X106:X107),"0")</f>
        <v>0</v>
      </c>
      <c r="Y108" s="197">
        <f>IFERROR(IF(Y106="",0,Y106),"0")+IFERROR(IF(Y107="",0,Y107),"0")</f>
        <v>0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0</v>
      </c>
      <c r="X109" s="197">
        <f>IFERROR(SUMPRODUCT(X106:X107*H106:H107),"0")</f>
        <v>0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0</v>
      </c>
      <c r="X155" s="196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0</v>
      </c>
      <c r="X157" s="197">
        <f>IFERROR(SUM(X153:X156),"0")</f>
        <v>0</v>
      </c>
      <c r="Y157" s="197">
        <f>IFERROR(IF(Y153="",0,Y153),"0")+IFERROR(IF(Y154="",0,Y154),"0")+IFERROR(IF(Y155="",0,Y155),"0")+IFERROR(IF(Y156="",0,Y156),"0")</f>
        <v>0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0</v>
      </c>
      <c r="X158" s="197">
        <f>IFERROR(SUMPRODUCT(X153:X156*H153:H156),"0")</f>
        <v>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50</v>
      </c>
      <c r="X195" s="196">
        <f>IFERROR(IF(W195="","",W195),"")</f>
        <v>50</v>
      </c>
      <c r="Y195" s="36">
        <f>IFERROR(IF(W195="","",W195*0.0155),"")</f>
        <v>0.77500000000000002</v>
      </c>
      <c r="Z195" s="56"/>
      <c r="AA195" s="57"/>
      <c r="AE195" s="67"/>
      <c r="BB195" s="134" t="s">
        <v>1</v>
      </c>
      <c r="BL195" s="67">
        <f>IFERROR(W195*I195,"0")</f>
        <v>293.5</v>
      </c>
      <c r="BM195" s="67">
        <f>IFERROR(X195*I195,"0")</f>
        <v>293.5</v>
      </c>
      <c r="BN195" s="67">
        <f>IFERROR(W195/J195,"0")</f>
        <v>0.59523809523809523</v>
      </c>
      <c r="BO195" s="67">
        <f>IFERROR(X195/J195,"0")</f>
        <v>0.59523809523809523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50</v>
      </c>
      <c r="X198" s="197">
        <f>IFERROR(SUM(X195:X197),"0")</f>
        <v>50</v>
      </c>
      <c r="Y198" s="197">
        <f>IFERROR(IF(Y195="",0,Y195),"0")+IFERROR(IF(Y196="",0,Y196),"0")+IFERROR(IF(Y197="",0,Y197),"0")</f>
        <v>0.77500000000000002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280</v>
      </c>
      <c r="X199" s="197">
        <f>IFERROR(SUMPRODUCT(X195:X197*H195:H197),"0")</f>
        <v>280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0</v>
      </c>
      <c r="X267" s="196">
        <f>IFERROR(IF(W267="","",W267),"")</f>
        <v>0</v>
      </c>
      <c r="Y267" s="36">
        <f>IFERROR(IF(W267="","",W267*0.0155),"")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0</v>
      </c>
      <c r="X269" s="197">
        <f>IFERROR(SUM(X265:X268),"0")</f>
        <v>0</v>
      </c>
      <c r="Y269" s="197">
        <f>IFERROR(IF(Y265="",0,Y265),"0")+IFERROR(IF(Y266="",0,Y266),"0")+IFERROR(IF(Y267="",0,Y267),"0")+IFERROR(IF(Y268="",0,Y268),"0")</f>
        <v>0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0</v>
      </c>
      <c r="X270" s="197">
        <f>IFERROR(SUMPRODUCT(X265:X268*H265:H268),"0")</f>
        <v>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0</v>
      </c>
      <c r="X295" s="197">
        <f>IFERROR(SUM(X272:X294),"0")</f>
        <v>0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0</v>
      </c>
      <c r="X296" s="197">
        <f>IFERROR(SUMPRODUCT(X272:X294*H272:H294),"0")</f>
        <v>0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1800</v>
      </c>
      <c r="X297" s="197">
        <f>IFERROR(X24+X33+X41+X51+X61+X67+X72+X78+X88+X95+X103+X109+X114+X122+X127+X133+X138+X145+X150+X158+X163+X170+X175+X180+X185+X192+X199+X209+X217+X222+X228+X234+X240+X245+X253+X258+X263+X270+X296,"0")</f>
        <v>1800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1876.212</v>
      </c>
      <c r="X298" s="197">
        <f>IFERROR(SUM(BM22:BM294),"0")</f>
        <v>1876.212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3</v>
      </c>
      <c r="X299" s="38">
        <f>ROUNDUP(SUM(BO22:BO294),0)</f>
        <v>3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1951.212</v>
      </c>
      <c r="X300" s="197">
        <f>GrossWeightTotalR+PalletQtyTotalR*25</f>
        <v>1951.212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310</v>
      </c>
      <c r="X301" s="197">
        <f>IFERROR(X23+X32+X40+X50+X60+X66+X71+X77+X87+X94+X102+X108+X113+X121+X126+X132+X137+X144+X149+X157+X162+X169+X174+X179+X184+X191+X198+X208+X216+X221+X227+X233+X239+X244+X252+X257+X262+X269+X295,"0")</f>
        <v>310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3.7105999999999999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0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360</v>
      </c>
      <c r="G307" s="46">
        <f>IFERROR(W64*H64,"0")+IFERROR(W65*H65,"0")</f>
        <v>800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0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360</v>
      </c>
      <c r="M307" s="193"/>
      <c r="N307" s="46">
        <f>IFERROR(W106*H106,"0")+IFERROR(W107*H107,"0")</f>
        <v>0</v>
      </c>
      <c r="O307" s="46">
        <f>IFERROR(W112*H112,"0")</f>
        <v>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280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1800</v>
      </c>
      <c r="B310" s="60">
        <f>SUMPRODUCT(--(BB:BB="ПГП"),--(V:V="кор"),H:H,X:X)+SUMPRODUCT(--(BB:BB="ПГП"),--(V:V="кг"),X:X)</f>
        <v>0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