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5,24\27,05,24 ПОКОМ КИ Сочи\машина\"/>
    </mc:Choice>
  </mc:AlternateContent>
  <xr:revisionPtr revIDLastSave="0" documentId="13_ncr:1_{A7334379-03CA-4B32-B9AE-783F22EBC9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BO479" i="1" s="1"/>
  <c r="O479" i="1"/>
  <c r="W477" i="1"/>
  <c r="W476" i="1"/>
  <c r="BN475" i="1"/>
  <c r="BL475" i="1"/>
  <c r="X475" i="1"/>
  <c r="BO475" i="1" s="1"/>
  <c r="O475" i="1"/>
  <c r="BN474" i="1"/>
  <c r="BL474" i="1"/>
  <c r="X474" i="1"/>
  <c r="X476" i="1" s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BO415" i="1" s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BO384" i="1" s="1"/>
  <c r="O384" i="1"/>
  <c r="W380" i="1"/>
  <c r="W379" i="1"/>
  <c r="BN378" i="1"/>
  <c r="BL378" i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BO362" i="1" s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X310" i="1" s="1"/>
  <c r="O309" i="1"/>
  <c r="W306" i="1"/>
  <c r="W305" i="1"/>
  <c r="BN304" i="1"/>
  <c r="BL304" i="1"/>
  <c r="X304" i="1"/>
  <c r="BO304" i="1" s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BO287" i="1" s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X253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N204" i="1"/>
  <c r="BL204" i="1"/>
  <c r="X204" i="1"/>
  <c r="O204" i="1"/>
  <c r="BN203" i="1"/>
  <c r="BL203" i="1"/>
  <c r="X203" i="1"/>
  <c r="BO203" i="1" s="1"/>
  <c r="O203" i="1"/>
  <c r="BN202" i="1"/>
  <c r="BL202" i="1"/>
  <c r="X202" i="1"/>
  <c r="BO202" i="1" s="1"/>
  <c r="O202" i="1"/>
  <c r="BN201" i="1"/>
  <c r="BL201" i="1"/>
  <c r="X201" i="1"/>
  <c r="X205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X160" i="1" s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Y145" i="1" l="1"/>
  <c r="BM145" i="1"/>
  <c r="Y247" i="1"/>
  <c r="BM247" i="1"/>
  <c r="Y415" i="1"/>
  <c r="BM415" i="1"/>
  <c r="Y31" i="1"/>
  <c r="BM31" i="1"/>
  <c r="Y72" i="1"/>
  <c r="BM72" i="1"/>
  <c r="Y114" i="1"/>
  <c r="BM114" i="1"/>
  <c r="Y177" i="1"/>
  <c r="BM177" i="1"/>
  <c r="X199" i="1"/>
  <c r="Y226" i="1"/>
  <c r="BM226" i="1"/>
  <c r="Y287" i="1"/>
  <c r="BM287" i="1"/>
  <c r="Y378" i="1"/>
  <c r="Y379" i="1" s="1"/>
  <c r="BM378" i="1"/>
  <c r="BO378" i="1"/>
  <c r="X379" i="1"/>
  <c r="Y384" i="1"/>
  <c r="BM384" i="1"/>
  <c r="Y463" i="1"/>
  <c r="BM463" i="1"/>
  <c r="B550" i="1"/>
  <c r="W542" i="1"/>
  <c r="E550" i="1"/>
  <c r="Y80" i="1"/>
  <c r="BM80" i="1"/>
  <c r="Y102" i="1"/>
  <c r="BM102" i="1"/>
  <c r="Y126" i="1"/>
  <c r="BM126" i="1"/>
  <c r="Y158" i="1"/>
  <c r="BM158" i="1"/>
  <c r="Y187" i="1"/>
  <c r="BM187" i="1"/>
  <c r="Y211" i="1"/>
  <c r="BM211" i="1"/>
  <c r="Y239" i="1"/>
  <c r="BM239" i="1"/>
  <c r="Y265" i="1"/>
  <c r="BM265" i="1"/>
  <c r="Y304" i="1"/>
  <c r="BM304" i="1"/>
  <c r="Y362" i="1"/>
  <c r="BM362" i="1"/>
  <c r="Y396" i="1"/>
  <c r="BM396" i="1"/>
  <c r="Y430" i="1"/>
  <c r="BM430" i="1"/>
  <c r="Y475" i="1"/>
  <c r="BM475" i="1"/>
  <c r="Y479" i="1"/>
  <c r="BM479" i="1"/>
  <c r="BO84" i="1"/>
  <c r="BM84" i="1"/>
  <c r="BO98" i="1"/>
  <c r="BM98" i="1"/>
  <c r="Y98" i="1"/>
  <c r="BO118" i="1"/>
  <c r="BM118" i="1"/>
  <c r="Y118" i="1"/>
  <c r="BO154" i="1"/>
  <c r="BM154" i="1"/>
  <c r="Y154" i="1"/>
  <c r="BO183" i="1"/>
  <c r="BM183" i="1"/>
  <c r="Y183" i="1"/>
  <c r="BO204" i="1"/>
  <c r="BM204" i="1"/>
  <c r="Y204" i="1"/>
  <c r="BO235" i="1"/>
  <c r="BM235" i="1"/>
  <c r="Y235" i="1"/>
  <c r="BO257" i="1"/>
  <c r="BM257" i="1"/>
  <c r="Y257" i="1"/>
  <c r="BO296" i="1"/>
  <c r="BM296" i="1"/>
  <c r="Y296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Y68" i="1"/>
  <c r="BM68" i="1"/>
  <c r="Y76" i="1"/>
  <c r="BM76" i="1"/>
  <c r="Y84" i="1"/>
  <c r="BO110" i="1"/>
  <c r="BM110" i="1"/>
  <c r="Y110" i="1"/>
  <c r="BO135" i="1"/>
  <c r="BM135" i="1"/>
  <c r="Y135" i="1"/>
  <c r="I550" i="1"/>
  <c r="BO169" i="1"/>
  <c r="BM169" i="1"/>
  <c r="Y169" i="1"/>
  <c r="BO191" i="1"/>
  <c r="BM191" i="1"/>
  <c r="Y191" i="1"/>
  <c r="BO219" i="1"/>
  <c r="BM219" i="1"/>
  <c r="Y219" i="1"/>
  <c r="BO243" i="1"/>
  <c r="BM243" i="1"/>
  <c r="Y243" i="1"/>
  <c r="BO269" i="1"/>
  <c r="BM269" i="1"/>
  <c r="Y269" i="1"/>
  <c r="BO315" i="1"/>
  <c r="BM315" i="1"/>
  <c r="Y315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X130" i="1"/>
  <c r="X230" i="1"/>
  <c r="X272" i="1"/>
  <c r="X316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W541" i="1"/>
  <c r="W543" i="1" s="1"/>
  <c r="Y23" i="1"/>
  <c r="BM23" i="1"/>
  <c r="W540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X120" i="1"/>
  <c r="Y108" i="1"/>
  <c r="BM108" i="1"/>
  <c r="Y112" i="1"/>
  <c r="BM112" i="1"/>
  <c r="Y116" i="1"/>
  <c r="BM116" i="1"/>
  <c r="Y124" i="1"/>
  <c r="BM124" i="1"/>
  <c r="Y128" i="1"/>
  <c r="BM128" i="1"/>
  <c r="F550" i="1"/>
  <c r="Y137" i="1"/>
  <c r="BM137" i="1"/>
  <c r="G550" i="1"/>
  <c r="Y152" i="1"/>
  <c r="BM152" i="1"/>
  <c r="Y156" i="1"/>
  <c r="BM156" i="1"/>
  <c r="Y165" i="1"/>
  <c r="BM165" i="1"/>
  <c r="X171" i="1"/>
  <c r="Y175" i="1"/>
  <c r="BM175" i="1"/>
  <c r="Y181" i="1"/>
  <c r="BM181" i="1"/>
  <c r="BO181" i="1"/>
  <c r="Y185" i="1"/>
  <c r="BM185" i="1"/>
  <c r="Y189" i="1"/>
  <c r="BM189" i="1"/>
  <c r="Y193" i="1"/>
  <c r="BM193" i="1"/>
  <c r="Y202" i="1"/>
  <c r="BM202" i="1"/>
  <c r="Y209" i="1"/>
  <c r="BM209" i="1"/>
  <c r="X216" i="1"/>
  <c r="Y213" i="1"/>
  <c r="BM213" i="1"/>
  <c r="Y224" i="1"/>
  <c r="BM224" i="1"/>
  <c r="BO224" i="1"/>
  <c r="X231" i="1"/>
  <c r="Y228" i="1"/>
  <c r="BM228" i="1"/>
  <c r="X249" i="1"/>
  <c r="Y237" i="1"/>
  <c r="BM237" i="1"/>
  <c r="Y241" i="1"/>
  <c r="BM241" i="1"/>
  <c r="Y245" i="1"/>
  <c r="BM245" i="1"/>
  <c r="Y251" i="1"/>
  <c r="Y252" i="1" s="1"/>
  <c r="BM251" i="1"/>
  <c r="BO251" i="1"/>
  <c r="X252" i="1"/>
  <c r="Y255" i="1"/>
  <c r="BM255" i="1"/>
  <c r="BO255" i="1"/>
  <c r="X260" i="1"/>
  <c r="Y263" i="1"/>
  <c r="BM263" i="1"/>
  <c r="Y267" i="1"/>
  <c r="BM267" i="1"/>
  <c r="Y275" i="1"/>
  <c r="BM275" i="1"/>
  <c r="Y280" i="1"/>
  <c r="BM280" i="1"/>
  <c r="Y281" i="1"/>
  <c r="BM281" i="1"/>
  <c r="X290" i="1"/>
  <c r="Y294" i="1"/>
  <c r="BM294" i="1"/>
  <c r="Y298" i="1"/>
  <c r="BM298" i="1"/>
  <c r="Y309" i="1"/>
  <c r="Y310" i="1" s="1"/>
  <c r="BM309" i="1"/>
  <c r="BO309" i="1"/>
  <c r="Y313" i="1"/>
  <c r="BM313" i="1"/>
  <c r="BO313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T550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Y195" i="1"/>
  <c r="BM195" i="1"/>
  <c r="Y197" i="1"/>
  <c r="BM197" i="1"/>
  <c r="X198" i="1"/>
  <c r="Y201" i="1"/>
  <c r="BM201" i="1"/>
  <c r="BO201" i="1"/>
  <c r="Y203" i="1"/>
  <c r="BM203" i="1"/>
  <c r="X206" i="1"/>
  <c r="J550" i="1"/>
  <c r="Y210" i="1"/>
  <c r="Y215" i="1" s="1"/>
  <c r="BM210" i="1"/>
  <c r="BO210" i="1"/>
  <c r="Y212" i="1"/>
  <c r="BM212" i="1"/>
  <c r="Y214" i="1"/>
  <c r="BM214" i="1"/>
  <c r="X215" i="1"/>
  <c r="Y218" i="1"/>
  <c r="Y220" i="1" s="1"/>
  <c r="BM218" i="1"/>
  <c r="BO218" i="1"/>
  <c r="X221" i="1"/>
  <c r="Y225" i="1"/>
  <c r="Y230" i="1" s="1"/>
  <c r="BM225" i="1"/>
  <c r="BO225" i="1"/>
  <c r="Y227" i="1"/>
  <c r="BM227" i="1"/>
  <c r="Y229" i="1"/>
  <c r="BM229" i="1"/>
  <c r="Y234" i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Y256" i="1"/>
  <c r="Y259" i="1" s="1"/>
  <c r="BM256" i="1"/>
  <c r="BO256" i="1"/>
  <c r="Y258" i="1"/>
  <c r="BM258" i="1"/>
  <c r="Y262" i="1"/>
  <c r="BO266" i="1"/>
  <c r="BM266" i="1"/>
  <c r="Y266" i="1"/>
  <c r="BO270" i="1"/>
  <c r="BM270" i="1"/>
  <c r="Y270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Y316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Y418" i="1"/>
  <c r="BO416" i="1"/>
  <c r="BM416" i="1"/>
  <c r="Y416" i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BM164" i="1"/>
  <c r="BO164" i="1"/>
  <c r="X167" i="1"/>
  <c r="Y170" i="1"/>
  <c r="BM170" i="1"/>
  <c r="Y174" i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L550" i="1"/>
  <c r="N550" i="1"/>
  <c r="X248" i="1"/>
  <c r="X271" i="1"/>
  <c r="BO262" i="1"/>
  <c r="BM262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X363" i="1"/>
  <c r="BO367" i="1"/>
  <c r="BM367" i="1"/>
  <c r="Y367" i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289" i="1" l="1"/>
  <c r="Y408" i="1"/>
  <c r="Y368" i="1"/>
  <c r="Y363" i="1"/>
  <c r="Y171" i="1"/>
  <c r="Y198" i="1"/>
  <c r="Y103" i="1"/>
  <c r="Y523" i="1"/>
  <c r="Y375" i="1"/>
  <c r="Y339" i="1"/>
  <c r="Y178" i="1"/>
  <c r="Y166" i="1"/>
  <c r="Y130" i="1"/>
  <c r="Y93" i="1"/>
  <c r="Y86" i="1"/>
  <c r="Y61" i="1"/>
  <c r="Y34" i="1"/>
  <c r="Y485" i="1"/>
  <c r="Y507" i="1"/>
  <c r="Y514" i="1"/>
  <c r="Y471" i="1"/>
  <c r="Y454" i="1"/>
  <c r="Y434" i="1"/>
  <c r="Y402" i="1"/>
  <c r="Y160" i="1"/>
  <c r="Y147" i="1"/>
  <c r="Y139" i="1"/>
  <c r="Y120" i="1"/>
  <c r="X540" i="1"/>
  <c r="X542" i="1"/>
  <c r="Y277" i="1"/>
  <c r="Y271" i="1"/>
  <c r="Y248" i="1"/>
  <c r="Y205" i="1"/>
  <c r="X544" i="1"/>
  <c r="X541" i="1"/>
  <c r="X543" i="1" s="1"/>
  <c r="Y538" i="1"/>
  <c r="Y491" i="1"/>
  <c r="Y300" i="1"/>
  <c r="Y545" i="1" l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<sst xmlns="http://schemas.openxmlformats.org/spreadsheetml/2006/main" count="2336" uniqueCount="776">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</sst>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2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topLeftCell="A4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1" customWidth="1"/>
    <col min="18" max="18" width="6.140625" style="37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1" customWidth="1"/>
    <col min="24" max="24" width="11" style="371" customWidth="1"/>
    <col min="25" max="25" width="10" style="371" customWidth="1"/>
    <col min="26" max="26" width="11.5703125" style="371" customWidth="1"/>
    <col min="27" max="27" width="10.42578125" style="37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1" customWidth="1"/>
    <col min="32" max="32" width="9.140625" style="371" customWidth="1"/>
    <col min="33" max="16384" width="9.140625" style="371"/>
  </cols>
  <sheetData>
    <row r="1" spans="1:30" s="366" customFormat="1" ht="45" customHeight="1" x14ac:dyDescent="0.2">
      <c r="A1" s="41"/>
      <c r="B1" s="41"/>
      <c r="C1" s="41"/>
      <c r="D1" s="544" t="s">
        <v>0</v>
      </c>
      <c r="E1" s="385"/>
      <c r="F1" s="385"/>
      <c r="G1" s="12" t="s">
        <v>1</v>
      </c>
      <c r="H1" s="544" t="s">
        <v>2</v>
      </c>
      <c r="I1" s="385"/>
      <c r="J1" s="385"/>
      <c r="K1" s="385"/>
      <c r="L1" s="385"/>
      <c r="M1" s="385"/>
      <c r="N1" s="385"/>
      <c r="O1" s="385"/>
      <c r="P1" s="385"/>
      <c r="Q1" s="384" t="s">
        <v>3</v>
      </c>
      <c r="R1" s="385"/>
      <c r="S1" s="3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6"/>
      <c r="X2" s="16"/>
      <c r="Y2" s="16"/>
      <c r="Z2" s="16"/>
      <c r="AA2" s="51"/>
      <c r="AB2" s="51"/>
      <c r="AC2" s="51"/>
    </row>
    <row r="3" spans="1:30" s="36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7"/>
      <c r="P3" s="387"/>
      <c r="Q3" s="387"/>
      <c r="R3" s="387"/>
      <c r="S3" s="387"/>
      <c r="T3" s="387"/>
      <c r="U3" s="387"/>
      <c r="V3" s="387"/>
      <c r="W3" s="16"/>
      <c r="X3" s="16"/>
      <c r="Y3" s="16"/>
      <c r="Z3" s="16"/>
      <c r="AA3" s="51"/>
      <c r="AB3" s="51"/>
      <c r="AC3" s="51"/>
    </row>
    <row r="4" spans="1:30" s="36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6" customFormat="1" ht="23.45" customHeight="1" x14ac:dyDescent="0.2">
      <c r="A5" s="636" t="s">
        <v>8</v>
      </c>
      <c r="B5" s="417"/>
      <c r="C5" s="418"/>
      <c r="D5" s="690"/>
      <c r="E5" s="691"/>
      <c r="F5" s="455" t="s">
        <v>9</v>
      </c>
      <c r="G5" s="418"/>
      <c r="H5" s="690"/>
      <c r="I5" s="725"/>
      <c r="J5" s="725"/>
      <c r="K5" s="725"/>
      <c r="L5" s="691"/>
      <c r="M5" s="58"/>
      <c r="O5" s="24" t="s">
        <v>10</v>
      </c>
      <c r="P5" s="402">
        <v>45430</v>
      </c>
      <c r="Q5" s="403"/>
      <c r="S5" s="550" t="s">
        <v>11</v>
      </c>
      <c r="T5" s="475"/>
      <c r="U5" s="553" t="s">
        <v>12</v>
      </c>
      <c r="V5" s="403"/>
      <c r="AA5" s="51"/>
      <c r="AB5" s="51"/>
      <c r="AC5" s="51"/>
    </row>
    <row r="6" spans="1:30" s="366" customFormat="1" ht="24" customHeight="1" x14ac:dyDescent="0.2">
      <c r="A6" s="636" t="s">
        <v>13</v>
      </c>
      <c r="B6" s="417"/>
      <c r="C6" s="418"/>
      <c r="D6" s="494" t="s">
        <v>14</v>
      </c>
      <c r="E6" s="495"/>
      <c r="F6" s="495"/>
      <c r="G6" s="495"/>
      <c r="H6" s="495"/>
      <c r="I6" s="495"/>
      <c r="J6" s="495"/>
      <c r="K6" s="495"/>
      <c r="L6" s="403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Суббота</v>
      </c>
      <c r="Q6" s="383"/>
      <c r="S6" s="747" t="s">
        <v>16</v>
      </c>
      <c r="T6" s="475"/>
      <c r="U6" s="507" t="s">
        <v>17</v>
      </c>
      <c r="V6" s="508"/>
      <c r="AA6" s="51"/>
      <c r="AB6" s="51"/>
      <c r="AC6" s="51"/>
    </row>
    <row r="7" spans="1:30" s="366" customFormat="1" ht="21.75" hidden="1" customHeight="1" x14ac:dyDescent="0.2">
      <c r="A7" s="55"/>
      <c r="B7" s="55"/>
      <c r="C7" s="55"/>
      <c r="D7" s="584" t="str">
        <f>IFERROR(VLOOKUP(DeliveryAddress,Table,3,0),1)</f>
        <v>5</v>
      </c>
      <c r="E7" s="585"/>
      <c r="F7" s="585"/>
      <c r="G7" s="585"/>
      <c r="H7" s="585"/>
      <c r="I7" s="585"/>
      <c r="J7" s="585"/>
      <c r="K7" s="585"/>
      <c r="L7" s="398"/>
      <c r="M7" s="60"/>
      <c r="O7" s="24"/>
      <c r="P7" s="42"/>
      <c r="Q7" s="42"/>
      <c r="S7" s="387"/>
      <c r="T7" s="475"/>
      <c r="U7" s="509"/>
      <c r="V7" s="510"/>
      <c r="AA7" s="51"/>
      <c r="AB7" s="51"/>
      <c r="AC7" s="51"/>
    </row>
    <row r="8" spans="1:30" s="366" customFormat="1" ht="25.5" customHeight="1" x14ac:dyDescent="0.2">
      <c r="A8" s="396" t="s">
        <v>18</v>
      </c>
      <c r="B8" s="380"/>
      <c r="C8" s="381"/>
      <c r="D8" s="698"/>
      <c r="E8" s="699"/>
      <c r="F8" s="699"/>
      <c r="G8" s="699"/>
      <c r="H8" s="699"/>
      <c r="I8" s="699"/>
      <c r="J8" s="699"/>
      <c r="K8" s="699"/>
      <c r="L8" s="700"/>
      <c r="M8" s="61"/>
      <c r="O8" s="24" t="s">
        <v>19</v>
      </c>
      <c r="P8" s="397">
        <v>0.33333333333333331</v>
      </c>
      <c r="Q8" s="398"/>
      <c r="S8" s="387"/>
      <c r="T8" s="475"/>
      <c r="U8" s="509"/>
      <c r="V8" s="510"/>
      <c r="AA8" s="51"/>
      <c r="AB8" s="51"/>
      <c r="AC8" s="51"/>
    </row>
    <row r="9" spans="1:30" s="366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595"/>
      <c r="E9" s="405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64"/>
      <c r="O9" s="26" t="s">
        <v>20</v>
      </c>
      <c r="P9" s="647"/>
      <c r="Q9" s="395"/>
      <c r="S9" s="387"/>
      <c r="T9" s="475"/>
      <c r="U9" s="511"/>
      <c r="V9" s="512"/>
      <c r="W9" s="43"/>
      <c r="X9" s="43"/>
      <c r="Y9" s="43"/>
      <c r="Z9" s="43"/>
      <c r="AA9" s="51"/>
      <c r="AB9" s="51"/>
      <c r="AC9" s="51"/>
    </row>
    <row r="10" spans="1:30" s="366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595"/>
      <c r="E10" s="405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87" t="str">
        <f>IFERROR(VLOOKUP($D$10,Proxy,2,FALSE),"")</f>
        <v/>
      </c>
      <c r="I10" s="387"/>
      <c r="J10" s="387"/>
      <c r="K10" s="387"/>
      <c r="L10" s="387"/>
      <c r="M10" s="365"/>
      <c r="O10" s="26" t="s">
        <v>21</v>
      </c>
      <c r="P10" s="556"/>
      <c r="Q10" s="557"/>
      <c r="T10" s="24" t="s">
        <v>22</v>
      </c>
      <c r="U10" s="715" t="s">
        <v>23</v>
      </c>
      <c r="V10" s="508"/>
      <c r="W10" s="44"/>
      <c r="X10" s="44"/>
      <c r="Y10" s="44"/>
      <c r="Z10" s="44"/>
      <c r="AA10" s="51"/>
      <c r="AB10" s="51"/>
      <c r="AC10" s="51"/>
    </row>
    <row r="11" spans="1:30" s="36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9"/>
      <c r="Q11" s="403"/>
      <c r="T11" s="24" t="s">
        <v>26</v>
      </c>
      <c r="U11" s="394" t="s">
        <v>27</v>
      </c>
      <c r="V11" s="395"/>
      <c r="W11" s="45"/>
      <c r="X11" s="45"/>
      <c r="Y11" s="45"/>
      <c r="Z11" s="45"/>
      <c r="AA11" s="51"/>
      <c r="AB11" s="51"/>
      <c r="AC11" s="51"/>
    </row>
    <row r="12" spans="1:30" s="366" customFormat="1" ht="18.600000000000001" customHeight="1" x14ac:dyDescent="0.2">
      <c r="A12" s="416" t="s">
        <v>28</v>
      </c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8"/>
      <c r="M12" s="62"/>
      <c r="O12" s="24" t="s">
        <v>29</v>
      </c>
      <c r="P12" s="397"/>
      <c r="Q12" s="398"/>
      <c r="R12" s="23"/>
      <c r="T12" s="24"/>
      <c r="U12" s="385"/>
      <c r="V12" s="387"/>
      <c r="AA12" s="51"/>
      <c r="AB12" s="51"/>
      <c r="AC12" s="51"/>
    </row>
    <row r="13" spans="1:30" s="366" customFormat="1" ht="23.25" customHeight="1" x14ac:dyDescent="0.2">
      <c r="A13" s="416" t="s">
        <v>30</v>
      </c>
      <c r="B13" s="417"/>
      <c r="C13" s="417"/>
      <c r="D13" s="417"/>
      <c r="E13" s="417"/>
      <c r="F13" s="417"/>
      <c r="G13" s="417"/>
      <c r="H13" s="417"/>
      <c r="I13" s="417"/>
      <c r="J13" s="417"/>
      <c r="K13" s="417"/>
      <c r="L13" s="418"/>
      <c r="M13" s="62"/>
      <c r="N13" s="26"/>
      <c r="O13" s="26" t="s">
        <v>31</v>
      </c>
      <c r="P13" s="394"/>
      <c r="Q13" s="395"/>
      <c r="R13" s="23"/>
      <c r="W13" s="49"/>
      <c r="X13" s="49"/>
      <c r="Y13" s="49"/>
      <c r="Z13" s="49"/>
      <c r="AA13" s="51"/>
      <c r="AB13" s="51"/>
      <c r="AC13" s="51"/>
    </row>
    <row r="14" spans="1:30" s="366" customFormat="1" ht="18.600000000000001" customHeight="1" x14ac:dyDescent="0.2">
      <c r="A14" s="416" t="s">
        <v>32</v>
      </c>
      <c r="B14" s="417"/>
      <c r="C14" s="417"/>
      <c r="D14" s="417"/>
      <c r="E14" s="417"/>
      <c r="F14" s="417"/>
      <c r="G14" s="417"/>
      <c r="H14" s="417"/>
      <c r="I14" s="417"/>
      <c r="J14" s="417"/>
      <c r="K14" s="417"/>
      <c r="L14" s="418"/>
      <c r="M14" s="62"/>
      <c r="W14" s="50"/>
      <c r="X14" s="50"/>
      <c r="Y14" s="50"/>
      <c r="Z14" s="50"/>
      <c r="AA14" s="51"/>
      <c r="AB14" s="51"/>
      <c r="AC14" s="51"/>
    </row>
    <row r="15" spans="1:30" s="366" customFormat="1" ht="22.5" customHeight="1" x14ac:dyDescent="0.2">
      <c r="A15" s="424" t="s">
        <v>33</v>
      </c>
      <c r="B15" s="417"/>
      <c r="C15" s="417"/>
      <c r="D15" s="417"/>
      <c r="E15" s="417"/>
      <c r="F15" s="417"/>
      <c r="G15" s="417"/>
      <c r="H15" s="417"/>
      <c r="I15" s="417"/>
      <c r="J15" s="417"/>
      <c r="K15" s="417"/>
      <c r="L15" s="418"/>
      <c r="M15" s="63"/>
      <c r="O15" s="702" t="s">
        <v>34</v>
      </c>
      <c r="P15" s="385"/>
      <c r="Q15" s="385"/>
      <c r="R15" s="385"/>
      <c r="S15" s="3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03"/>
      <c r="P16" s="703"/>
      <c r="Q16" s="703"/>
      <c r="R16" s="703"/>
      <c r="S16" s="70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1" t="s">
        <v>35</v>
      </c>
      <c r="B17" s="391" t="s">
        <v>36</v>
      </c>
      <c r="C17" s="643" t="s">
        <v>37</v>
      </c>
      <c r="D17" s="391" t="s">
        <v>38</v>
      </c>
      <c r="E17" s="443"/>
      <c r="F17" s="391" t="s">
        <v>39</v>
      </c>
      <c r="G17" s="391" t="s">
        <v>40</v>
      </c>
      <c r="H17" s="391" t="s">
        <v>41</v>
      </c>
      <c r="I17" s="391" t="s">
        <v>42</v>
      </c>
      <c r="J17" s="391" t="s">
        <v>43</v>
      </c>
      <c r="K17" s="391" t="s">
        <v>44</v>
      </c>
      <c r="L17" s="391" t="s">
        <v>45</v>
      </c>
      <c r="M17" s="391" t="s">
        <v>46</v>
      </c>
      <c r="N17" s="391" t="s">
        <v>47</v>
      </c>
      <c r="O17" s="391" t="s">
        <v>48</v>
      </c>
      <c r="P17" s="706"/>
      <c r="Q17" s="706"/>
      <c r="R17" s="706"/>
      <c r="S17" s="443"/>
      <c r="T17" s="421" t="s">
        <v>49</v>
      </c>
      <c r="U17" s="418"/>
      <c r="V17" s="391" t="s">
        <v>50</v>
      </c>
      <c r="W17" s="391" t="s">
        <v>51</v>
      </c>
      <c r="X17" s="377" t="s">
        <v>52</v>
      </c>
      <c r="Y17" s="391" t="s">
        <v>53</v>
      </c>
      <c r="Z17" s="432" t="s">
        <v>54</v>
      </c>
      <c r="AA17" s="432" t="s">
        <v>55</v>
      </c>
      <c r="AB17" s="432" t="s">
        <v>56</v>
      </c>
      <c r="AC17" s="433"/>
      <c r="AD17" s="434"/>
      <c r="AE17" s="681"/>
      <c r="BB17" s="420" t="s">
        <v>57</v>
      </c>
    </row>
    <row r="18" spans="1:67" ht="14.25" customHeight="1" x14ac:dyDescent="0.2">
      <c r="A18" s="392"/>
      <c r="B18" s="392"/>
      <c r="C18" s="392"/>
      <c r="D18" s="444"/>
      <c r="E18" s="445"/>
      <c r="F18" s="392"/>
      <c r="G18" s="392"/>
      <c r="H18" s="392"/>
      <c r="I18" s="392"/>
      <c r="J18" s="392"/>
      <c r="K18" s="392"/>
      <c r="L18" s="392"/>
      <c r="M18" s="392"/>
      <c r="N18" s="392"/>
      <c r="O18" s="444"/>
      <c r="P18" s="707"/>
      <c r="Q18" s="707"/>
      <c r="R18" s="707"/>
      <c r="S18" s="445"/>
      <c r="T18" s="367" t="s">
        <v>58</v>
      </c>
      <c r="U18" s="367" t="s">
        <v>59</v>
      </c>
      <c r="V18" s="392"/>
      <c r="W18" s="392"/>
      <c r="X18" s="378"/>
      <c r="Y18" s="392"/>
      <c r="Z18" s="523"/>
      <c r="AA18" s="523"/>
      <c r="AB18" s="435"/>
      <c r="AC18" s="436"/>
      <c r="AD18" s="437"/>
      <c r="AE18" s="682"/>
      <c r="BB18" s="387"/>
    </row>
    <row r="19" spans="1:67" ht="27.75" hidden="1" customHeight="1" x14ac:dyDescent="0.2">
      <c r="A19" s="492" t="s">
        <v>60</v>
      </c>
      <c r="B19" s="493"/>
      <c r="C19" s="493"/>
      <c r="D19" s="493"/>
      <c r="E19" s="493"/>
      <c r="F19" s="493"/>
      <c r="G19" s="493"/>
      <c r="H19" s="493"/>
      <c r="I19" s="493"/>
      <c r="J19" s="493"/>
      <c r="K19" s="493"/>
      <c r="L19" s="493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8"/>
      <c r="AA19" s="48"/>
    </row>
    <row r="20" spans="1:67" ht="16.5" hidden="1" customHeight="1" x14ac:dyDescent="0.25">
      <c r="A20" s="386" t="s">
        <v>60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68"/>
      <c r="AA20" s="368"/>
    </row>
    <row r="21" spans="1:67" ht="14.25" hidden="1" customHeight="1" x14ac:dyDescent="0.25">
      <c r="A21" s="390" t="s">
        <v>61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69"/>
      <c r="AA21" s="369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2">
        <v>4680115885004</v>
      </c>
      <c r="E22" s="383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7" t="s">
        <v>66</v>
      </c>
      <c r="P22" s="389"/>
      <c r="Q22" s="389"/>
      <c r="R22" s="389"/>
      <c r="S22" s="383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2">
        <v>4607091389258</v>
      </c>
      <c r="E23" s="383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9"/>
      <c r="Q23" s="389"/>
      <c r="R23" s="389"/>
      <c r="S23" s="383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9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410"/>
      <c r="O24" s="379" t="s">
        <v>72</v>
      </c>
      <c r="P24" s="380"/>
      <c r="Q24" s="380"/>
      <c r="R24" s="380"/>
      <c r="S24" s="380"/>
      <c r="T24" s="380"/>
      <c r="U24" s="38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7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410"/>
      <c r="O25" s="379" t="s">
        <v>72</v>
      </c>
      <c r="P25" s="380"/>
      <c r="Q25" s="380"/>
      <c r="R25" s="380"/>
      <c r="S25" s="380"/>
      <c r="T25" s="380"/>
      <c r="U25" s="38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90" t="s">
        <v>74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69"/>
      <c r="AA26" s="369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2">
        <v>4607091383881</v>
      </c>
      <c r="E27" s="383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83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2">
        <v>4607091388237</v>
      </c>
      <c r="E28" s="383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83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82">
        <v>4607091383935</v>
      </c>
      <c r="E29" s="383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9"/>
      <c r="Q29" s="389"/>
      <c r="R29" s="389"/>
      <c r="S29" s="383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82">
        <v>4607091383935</v>
      </c>
      <c r="E30" s="383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9"/>
      <c r="Q30" s="389"/>
      <c r="R30" s="389"/>
      <c r="S30" s="383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2">
        <v>4680115881853</v>
      </c>
      <c r="E31" s="383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83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2">
        <v>4607091383911</v>
      </c>
      <c r="E32" s="383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83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2">
        <v>4607091388244</v>
      </c>
      <c r="E33" s="383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83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9"/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410"/>
      <c r="O34" s="379" t="s">
        <v>72</v>
      </c>
      <c r="P34" s="380"/>
      <c r="Q34" s="380"/>
      <c r="R34" s="380"/>
      <c r="S34" s="380"/>
      <c r="T34" s="380"/>
      <c r="U34" s="38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7"/>
      <c r="B35" s="387"/>
      <c r="C35" s="387"/>
      <c r="D35" s="387"/>
      <c r="E35" s="387"/>
      <c r="F35" s="387"/>
      <c r="G35" s="387"/>
      <c r="H35" s="387"/>
      <c r="I35" s="387"/>
      <c r="J35" s="387"/>
      <c r="K35" s="387"/>
      <c r="L35" s="387"/>
      <c r="M35" s="387"/>
      <c r="N35" s="410"/>
      <c r="O35" s="379" t="s">
        <v>72</v>
      </c>
      <c r="P35" s="380"/>
      <c r="Q35" s="380"/>
      <c r="R35" s="380"/>
      <c r="S35" s="380"/>
      <c r="T35" s="380"/>
      <c r="U35" s="38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90" t="s">
        <v>88</v>
      </c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7"/>
      <c r="R36" s="387"/>
      <c r="S36" s="387"/>
      <c r="T36" s="387"/>
      <c r="U36" s="387"/>
      <c r="V36" s="387"/>
      <c r="W36" s="387"/>
      <c r="X36" s="387"/>
      <c r="Y36" s="387"/>
      <c r="Z36" s="369"/>
      <c r="AA36" s="369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82">
        <v>4607091388503</v>
      </c>
      <c r="E37" s="383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83"/>
      <c r="T37" s="34"/>
      <c r="U37" s="34"/>
      <c r="V37" s="35" t="s">
        <v>67</v>
      </c>
      <c r="W37" s="373">
        <v>5</v>
      </c>
      <c r="X37" s="374">
        <f>IFERROR(IF(W37="",0,CEILING((W37/$H37),1)*$H37),"")</f>
        <v>5.3999999999999995</v>
      </c>
      <c r="Y37" s="36">
        <f>IFERROR(IF(X37=0,"",ROUNDUP(X37/H37,0)*0.00753),"")</f>
        <v>6.7769999999999997E-2</v>
      </c>
      <c r="Z37" s="56"/>
      <c r="AA37" s="57"/>
      <c r="AE37" s="64"/>
      <c r="BB37" s="74" t="s">
        <v>92</v>
      </c>
      <c r="BL37" s="64">
        <f>IFERROR(W37*I37/H37,"0")</f>
        <v>7.0166666666666666</v>
      </c>
      <c r="BM37" s="64">
        <f>IFERROR(X37*I37/H37,"0")</f>
        <v>7.5779999999999994</v>
      </c>
      <c r="BN37" s="64">
        <f>IFERROR(1/J37*(W37/H37),"0")</f>
        <v>5.3418803418803423E-2</v>
      </c>
      <c r="BO37" s="64">
        <f>IFERROR(1/J37*(X37/H37),"0")</f>
        <v>5.7692307692307689E-2</v>
      </c>
    </row>
    <row r="38" spans="1:67" x14ac:dyDescent="0.2">
      <c r="A38" s="409"/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410"/>
      <c r="O38" s="379" t="s">
        <v>72</v>
      </c>
      <c r="P38" s="380"/>
      <c r="Q38" s="380"/>
      <c r="R38" s="380"/>
      <c r="S38" s="380"/>
      <c r="T38" s="380"/>
      <c r="U38" s="381"/>
      <c r="V38" s="37" t="s">
        <v>73</v>
      </c>
      <c r="W38" s="375">
        <f>IFERROR(W37/H37,"0")</f>
        <v>8.3333333333333339</v>
      </c>
      <c r="X38" s="375">
        <f>IFERROR(X37/H37,"0")</f>
        <v>9</v>
      </c>
      <c r="Y38" s="375">
        <f>IFERROR(IF(Y37="",0,Y37),"0")</f>
        <v>6.7769999999999997E-2</v>
      </c>
      <c r="Z38" s="376"/>
      <c r="AA38" s="376"/>
    </row>
    <row r="39" spans="1:67" x14ac:dyDescent="0.2">
      <c r="A39" s="387"/>
      <c r="B39" s="387"/>
      <c r="C39" s="387"/>
      <c r="D39" s="387"/>
      <c r="E39" s="387"/>
      <c r="F39" s="387"/>
      <c r="G39" s="387"/>
      <c r="H39" s="387"/>
      <c r="I39" s="387"/>
      <c r="J39" s="387"/>
      <c r="K39" s="387"/>
      <c r="L39" s="387"/>
      <c r="M39" s="387"/>
      <c r="N39" s="410"/>
      <c r="O39" s="379" t="s">
        <v>72</v>
      </c>
      <c r="P39" s="380"/>
      <c r="Q39" s="380"/>
      <c r="R39" s="380"/>
      <c r="S39" s="380"/>
      <c r="T39" s="380"/>
      <c r="U39" s="381"/>
      <c r="V39" s="37" t="s">
        <v>67</v>
      </c>
      <c r="W39" s="375">
        <f>IFERROR(SUM(W37:W37),"0")</f>
        <v>5</v>
      </c>
      <c r="X39" s="375">
        <f>IFERROR(SUM(X37:X37),"0")</f>
        <v>5.3999999999999995</v>
      </c>
      <c r="Y39" s="37"/>
      <c r="Z39" s="376"/>
      <c r="AA39" s="376"/>
    </row>
    <row r="40" spans="1:67" ht="14.25" hidden="1" customHeight="1" x14ac:dyDescent="0.25">
      <c r="A40" s="390" t="s">
        <v>93</v>
      </c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69"/>
      <c r="AA40" s="369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2">
        <v>4607091388282</v>
      </c>
      <c r="E41" s="383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83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9"/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410"/>
      <c r="O42" s="379" t="s">
        <v>72</v>
      </c>
      <c r="P42" s="380"/>
      <c r="Q42" s="380"/>
      <c r="R42" s="380"/>
      <c r="S42" s="380"/>
      <c r="T42" s="380"/>
      <c r="U42" s="38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7"/>
      <c r="B43" s="387"/>
      <c r="C43" s="387"/>
      <c r="D43" s="387"/>
      <c r="E43" s="387"/>
      <c r="F43" s="387"/>
      <c r="G43" s="387"/>
      <c r="H43" s="387"/>
      <c r="I43" s="387"/>
      <c r="J43" s="387"/>
      <c r="K43" s="387"/>
      <c r="L43" s="387"/>
      <c r="M43" s="387"/>
      <c r="N43" s="410"/>
      <c r="O43" s="379" t="s">
        <v>72</v>
      </c>
      <c r="P43" s="380"/>
      <c r="Q43" s="380"/>
      <c r="R43" s="380"/>
      <c r="S43" s="380"/>
      <c r="T43" s="380"/>
      <c r="U43" s="38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90" t="s">
        <v>97</v>
      </c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69"/>
      <c r="AA44" s="369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82">
        <v>4607091389111</v>
      </c>
      <c r="E45" s="383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83"/>
      <c r="T45" s="34"/>
      <c r="U45" s="34"/>
      <c r="V45" s="35" t="s">
        <v>67</v>
      </c>
      <c r="W45" s="373">
        <v>2</v>
      </c>
      <c r="X45" s="374">
        <f>IFERROR(IF(W45="",0,CEILING((W45/$H45),1)*$H45),"")</f>
        <v>2</v>
      </c>
      <c r="Y45" s="36">
        <f>IFERROR(IF(X45=0,"",ROUNDUP(X45/H45,0)*0.00753),"")</f>
        <v>6.0240000000000002E-2</v>
      </c>
      <c r="Z45" s="56"/>
      <c r="AA45" s="57"/>
      <c r="AE45" s="64"/>
      <c r="BB45" s="76" t="s">
        <v>92</v>
      </c>
      <c r="BL45" s="64">
        <f>IFERROR(W45*I45/H45,"0")</f>
        <v>3.9359999999999999</v>
      </c>
      <c r="BM45" s="64">
        <f>IFERROR(X45*I45/H45,"0")</f>
        <v>3.9359999999999999</v>
      </c>
      <c r="BN45" s="64">
        <f>IFERROR(1/J45*(W45/H45),"0")</f>
        <v>5.128205128205128E-2</v>
      </c>
      <c r="BO45" s="64">
        <f>IFERROR(1/J45*(X45/H45),"0")</f>
        <v>5.128205128205128E-2</v>
      </c>
    </row>
    <row r="46" spans="1:67" x14ac:dyDescent="0.2">
      <c r="A46" s="409"/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410"/>
      <c r="O46" s="379" t="s">
        <v>72</v>
      </c>
      <c r="P46" s="380"/>
      <c r="Q46" s="380"/>
      <c r="R46" s="380"/>
      <c r="S46" s="380"/>
      <c r="T46" s="380"/>
      <c r="U46" s="381"/>
      <c r="V46" s="37" t="s">
        <v>73</v>
      </c>
      <c r="W46" s="375">
        <f>IFERROR(W45/H45,"0")</f>
        <v>8</v>
      </c>
      <c r="X46" s="375">
        <f>IFERROR(X45/H45,"0")</f>
        <v>8</v>
      </c>
      <c r="Y46" s="375">
        <f>IFERROR(IF(Y45="",0,Y45),"0")</f>
        <v>6.0240000000000002E-2</v>
      </c>
      <c r="Z46" s="376"/>
      <c r="AA46" s="376"/>
    </row>
    <row r="47" spans="1:67" x14ac:dyDescent="0.2">
      <c r="A47" s="387"/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410"/>
      <c r="O47" s="379" t="s">
        <v>72</v>
      </c>
      <c r="P47" s="380"/>
      <c r="Q47" s="380"/>
      <c r="R47" s="380"/>
      <c r="S47" s="380"/>
      <c r="T47" s="380"/>
      <c r="U47" s="381"/>
      <c r="V47" s="37" t="s">
        <v>67</v>
      </c>
      <c r="W47" s="375">
        <f>IFERROR(SUM(W45:W45),"0")</f>
        <v>2</v>
      </c>
      <c r="X47" s="375">
        <f>IFERROR(SUM(X45:X45),"0")</f>
        <v>2</v>
      </c>
      <c r="Y47" s="37"/>
      <c r="Z47" s="376"/>
      <c r="AA47" s="376"/>
    </row>
    <row r="48" spans="1:67" ht="27.75" hidden="1" customHeight="1" x14ac:dyDescent="0.2">
      <c r="A48" s="492" t="s">
        <v>100</v>
      </c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8"/>
      <c r="AA48" s="48"/>
    </row>
    <row r="49" spans="1:67" ht="16.5" hidden="1" customHeight="1" x14ac:dyDescent="0.25">
      <c r="A49" s="386" t="s">
        <v>101</v>
      </c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87"/>
      <c r="P49" s="387"/>
      <c r="Q49" s="387"/>
      <c r="R49" s="387"/>
      <c r="S49" s="387"/>
      <c r="T49" s="387"/>
      <c r="U49" s="387"/>
      <c r="V49" s="387"/>
      <c r="W49" s="387"/>
      <c r="X49" s="387"/>
      <c r="Y49" s="387"/>
      <c r="Z49" s="368"/>
      <c r="AA49" s="368"/>
    </row>
    <row r="50" spans="1:67" ht="14.25" hidden="1" customHeight="1" x14ac:dyDescent="0.25">
      <c r="A50" s="390" t="s">
        <v>102</v>
      </c>
      <c r="B50" s="387"/>
      <c r="C50" s="387"/>
      <c r="D50" s="387"/>
      <c r="E50" s="387"/>
      <c r="F50" s="387"/>
      <c r="G50" s="387"/>
      <c r="H50" s="387"/>
      <c r="I50" s="387"/>
      <c r="J50" s="387"/>
      <c r="K50" s="387"/>
      <c r="L50" s="387"/>
      <c r="M50" s="387"/>
      <c r="N50" s="387"/>
      <c r="O50" s="387"/>
      <c r="P50" s="387"/>
      <c r="Q50" s="387"/>
      <c r="R50" s="387"/>
      <c r="S50" s="387"/>
      <c r="T50" s="387"/>
      <c r="U50" s="387"/>
      <c r="V50" s="387"/>
      <c r="W50" s="387"/>
      <c r="X50" s="387"/>
      <c r="Y50" s="387"/>
      <c r="Z50" s="369"/>
      <c r="AA50" s="369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2">
        <v>4680115881440</v>
      </c>
      <c r="E51" s="383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83"/>
      <c r="T51" s="34"/>
      <c r="U51" s="34"/>
      <c r="V51" s="35" t="s">
        <v>67</v>
      </c>
      <c r="W51" s="373">
        <v>400</v>
      </c>
      <c r="X51" s="374">
        <f>IFERROR(IF(W51="",0,CEILING((W51/$H51),1)*$H51),"")</f>
        <v>410.40000000000003</v>
      </c>
      <c r="Y51" s="36">
        <f>IFERROR(IF(X51=0,"",ROUNDUP(X51/H51,0)*0.02175),"")</f>
        <v>0.8264999999999999</v>
      </c>
      <c r="Z51" s="56"/>
      <c r="AA51" s="57"/>
      <c r="AE51" s="64"/>
      <c r="BB51" s="77" t="s">
        <v>1</v>
      </c>
      <c r="BL51" s="64">
        <f>IFERROR(W51*I51/H51,"0")</f>
        <v>417.77777777777777</v>
      </c>
      <c r="BM51" s="64">
        <f>IFERROR(X51*I51/H51,"0")</f>
        <v>428.64</v>
      </c>
      <c r="BN51" s="64">
        <f>IFERROR(1/J51*(W51/H51),"0")</f>
        <v>0.66137566137566139</v>
      </c>
      <c r="BO51" s="64">
        <f>IFERROR(1/J51*(X51/H51),"0")</f>
        <v>0.67857142857142849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2">
        <v>4680115881433</v>
      </c>
      <c r="E52" s="383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83"/>
      <c r="T52" s="34"/>
      <c r="U52" s="34"/>
      <c r="V52" s="35" t="s">
        <v>67</v>
      </c>
      <c r="W52" s="373">
        <v>45</v>
      </c>
      <c r="X52" s="374">
        <f>IFERROR(IF(W52="",0,CEILING((W52/$H52),1)*$H52),"")</f>
        <v>45.900000000000006</v>
      </c>
      <c r="Y52" s="36">
        <f>IFERROR(IF(X52=0,"",ROUNDUP(X52/H52,0)*0.00753),"")</f>
        <v>0.12801000000000001</v>
      </c>
      <c r="Z52" s="56"/>
      <c r="AA52" s="57"/>
      <c r="AE52" s="64"/>
      <c r="BB52" s="78" t="s">
        <v>1</v>
      </c>
      <c r="BL52" s="64">
        <f>IFERROR(W52*I52/H52,"0")</f>
        <v>48.333333333333329</v>
      </c>
      <c r="BM52" s="64">
        <f>IFERROR(X52*I52/H52,"0")</f>
        <v>49.300000000000004</v>
      </c>
      <c r="BN52" s="64">
        <f>IFERROR(1/J52*(W52/H52),"0")</f>
        <v>0.10683760683760682</v>
      </c>
      <c r="BO52" s="64">
        <f>IFERROR(1/J52*(X52/H52),"0")</f>
        <v>0.10897435897435898</v>
      </c>
    </row>
    <row r="53" spans="1:67" x14ac:dyDescent="0.2">
      <c r="A53" s="409"/>
      <c r="B53" s="387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  <c r="N53" s="410"/>
      <c r="O53" s="379" t="s">
        <v>72</v>
      </c>
      <c r="P53" s="380"/>
      <c r="Q53" s="380"/>
      <c r="R53" s="380"/>
      <c r="S53" s="380"/>
      <c r="T53" s="380"/>
      <c r="U53" s="381"/>
      <c r="V53" s="37" t="s">
        <v>73</v>
      </c>
      <c r="W53" s="375">
        <f>IFERROR(W51/H51,"0")+IFERROR(W52/H52,"0")</f>
        <v>53.703703703703702</v>
      </c>
      <c r="X53" s="375">
        <f>IFERROR(X51/H51,"0")+IFERROR(X52/H52,"0")</f>
        <v>55</v>
      </c>
      <c r="Y53" s="375">
        <f>IFERROR(IF(Y51="",0,Y51),"0")+IFERROR(IF(Y52="",0,Y52),"0")</f>
        <v>0.95450999999999997</v>
      </c>
      <c r="Z53" s="376"/>
      <c r="AA53" s="376"/>
    </row>
    <row r="54" spans="1:67" x14ac:dyDescent="0.2">
      <c r="A54" s="387"/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410"/>
      <c r="O54" s="379" t="s">
        <v>72</v>
      </c>
      <c r="P54" s="380"/>
      <c r="Q54" s="380"/>
      <c r="R54" s="380"/>
      <c r="S54" s="380"/>
      <c r="T54" s="380"/>
      <c r="U54" s="381"/>
      <c r="V54" s="37" t="s">
        <v>67</v>
      </c>
      <c r="W54" s="375">
        <f>IFERROR(SUM(W51:W52),"0")</f>
        <v>445</v>
      </c>
      <c r="X54" s="375">
        <f>IFERROR(SUM(X51:X52),"0")</f>
        <v>456.30000000000007</v>
      </c>
      <c r="Y54" s="37"/>
      <c r="Z54" s="376"/>
      <c r="AA54" s="376"/>
    </row>
    <row r="55" spans="1:67" ht="16.5" hidden="1" customHeight="1" x14ac:dyDescent="0.25">
      <c r="A55" s="386" t="s">
        <v>109</v>
      </c>
      <c r="B55" s="387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  <c r="N55" s="387"/>
      <c r="O55" s="387"/>
      <c r="P55" s="387"/>
      <c r="Q55" s="387"/>
      <c r="R55" s="387"/>
      <c r="S55" s="387"/>
      <c r="T55" s="387"/>
      <c r="U55" s="387"/>
      <c r="V55" s="387"/>
      <c r="W55" s="387"/>
      <c r="X55" s="387"/>
      <c r="Y55" s="387"/>
      <c r="Z55" s="368"/>
      <c r="AA55" s="368"/>
    </row>
    <row r="56" spans="1:67" ht="14.25" hidden="1" customHeight="1" x14ac:dyDescent="0.25">
      <c r="A56" s="390" t="s">
        <v>110</v>
      </c>
      <c r="B56" s="387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  <c r="N56" s="387"/>
      <c r="O56" s="387"/>
      <c r="P56" s="387"/>
      <c r="Q56" s="387"/>
      <c r="R56" s="387"/>
      <c r="S56" s="387"/>
      <c r="T56" s="387"/>
      <c r="U56" s="387"/>
      <c r="V56" s="387"/>
      <c r="W56" s="387"/>
      <c r="X56" s="387"/>
      <c r="Y56" s="387"/>
      <c r="Z56" s="369"/>
      <c r="AA56" s="369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2">
        <v>4680115881426</v>
      </c>
      <c r="E57" s="383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83"/>
      <c r="T57" s="34"/>
      <c r="U57" s="34"/>
      <c r="V57" s="35" t="s">
        <v>67</v>
      </c>
      <c r="W57" s="373">
        <v>61</v>
      </c>
      <c r="X57" s="374">
        <f>IFERROR(IF(W57="",0,CEILING((W57/$H57),1)*$H57),"")</f>
        <v>64.800000000000011</v>
      </c>
      <c r="Y57" s="36">
        <f>IFERROR(IF(X57=0,"",ROUNDUP(X57/H57,0)*0.02175),"")</f>
        <v>0.1305</v>
      </c>
      <c r="Z57" s="56"/>
      <c r="AA57" s="57"/>
      <c r="AE57" s="64"/>
      <c r="BB57" s="79" t="s">
        <v>1</v>
      </c>
      <c r="BL57" s="64">
        <f>IFERROR(W57*I57/H57,"0")</f>
        <v>63.711111111111101</v>
      </c>
      <c r="BM57" s="64">
        <f>IFERROR(X57*I57/H57,"0")</f>
        <v>67.680000000000007</v>
      </c>
      <c r="BN57" s="64">
        <f>IFERROR(1/J57*(W57/H57),"0")</f>
        <v>0.10085978835978834</v>
      </c>
      <c r="BO57" s="64">
        <f>IFERROR(1/J57*(X57/H57),"0")</f>
        <v>0.10714285714285715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2">
        <v>4680115881426</v>
      </c>
      <c r="E58" s="383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83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2">
        <v>4680115881419</v>
      </c>
      <c r="E59" s="383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83"/>
      <c r="T59" s="34"/>
      <c r="U59" s="34"/>
      <c r="V59" s="35" t="s">
        <v>67</v>
      </c>
      <c r="W59" s="373">
        <v>135</v>
      </c>
      <c r="X59" s="374">
        <f>IFERROR(IF(W59="",0,CEILING((W59/$H59),1)*$H59),"")</f>
        <v>135</v>
      </c>
      <c r="Y59" s="36">
        <f>IFERROR(IF(X59=0,"",ROUNDUP(X59/H59,0)*0.00937),"")</f>
        <v>0.28110000000000002</v>
      </c>
      <c r="Z59" s="56"/>
      <c r="AA59" s="57"/>
      <c r="AE59" s="64"/>
      <c r="BB59" s="81" t="s">
        <v>1</v>
      </c>
      <c r="BL59" s="64">
        <f>IFERROR(W59*I59/H59,"0")</f>
        <v>142.19999999999999</v>
      </c>
      <c r="BM59" s="64">
        <f>IFERROR(X59*I59/H59,"0")</f>
        <v>142.19999999999999</v>
      </c>
      <c r="BN59" s="64">
        <f>IFERROR(1/J59*(W59/H59),"0")</f>
        <v>0.25</v>
      </c>
      <c r="BO59" s="64">
        <f>IFERROR(1/J59*(X59/H59),"0")</f>
        <v>0.25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2">
        <v>4680115881525</v>
      </c>
      <c r="E60" s="383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31" t="s">
        <v>119</v>
      </c>
      <c r="P60" s="389"/>
      <c r="Q60" s="389"/>
      <c r="R60" s="389"/>
      <c r="S60" s="383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9"/>
      <c r="B61" s="387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410"/>
      <c r="O61" s="379" t="s">
        <v>72</v>
      </c>
      <c r="P61" s="380"/>
      <c r="Q61" s="380"/>
      <c r="R61" s="380"/>
      <c r="S61" s="380"/>
      <c r="T61" s="380"/>
      <c r="U61" s="381"/>
      <c r="V61" s="37" t="s">
        <v>73</v>
      </c>
      <c r="W61" s="375">
        <f>IFERROR(W57/H57,"0")+IFERROR(W58/H58,"0")+IFERROR(W59/H59,"0")+IFERROR(W60/H60,"0")</f>
        <v>35.648148148148145</v>
      </c>
      <c r="X61" s="375">
        <f>IFERROR(X57/H57,"0")+IFERROR(X58/H58,"0")+IFERROR(X59/H59,"0")+IFERROR(X60/H60,"0")</f>
        <v>36</v>
      </c>
      <c r="Y61" s="375">
        <f>IFERROR(IF(Y57="",0,Y57),"0")+IFERROR(IF(Y58="",0,Y58),"0")+IFERROR(IF(Y59="",0,Y59),"0")+IFERROR(IF(Y60="",0,Y60),"0")</f>
        <v>0.41160000000000002</v>
      </c>
      <c r="Z61" s="376"/>
      <c r="AA61" s="376"/>
    </row>
    <row r="62" spans="1:67" x14ac:dyDescent="0.2">
      <c r="A62" s="387"/>
      <c r="B62" s="387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  <c r="N62" s="410"/>
      <c r="O62" s="379" t="s">
        <v>72</v>
      </c>
      <c r="P62" s="380"/>
      <c r="Q62" s="380"/>
      <c r="R62" s="380"/>
      <c r="S62" s="380"/>
      <c r="T62" s="380"/>
      <c r="U62" s="381"/>
      <c r="V62" s="37" t="s">
        <v>67</v>
      </c>
      <c r="W62" s="375">
        <f>IFERROR(SUM(W57:W60),"0")</f>
        <v>196</v>
      </c>
      <c r="X62" s="375">
        <f>IFERROR(SUM(X57:X60),"0")</f>
        <v>199.8</v>
      </c>
      <c r="Y62" s="37"/>
      <c r="Z62" s="376"/>
      <c r="AA62" s="376"/>
    </row>
    <row r="63" spans="1:67" ht="16.5" hidden="1" customHeight="1" x14ac:dyDescent="0.25">
      <c r="A63" s="386" t="s">
        <v>100</v>
      </c>
      <c r="B63" s="387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387"/>
      <c r="O63" s="387"/>
      <c r="P63" s="387"/>
      <c r="Q63" s="387"/>
      <c r="R63" s="387"/>
      <c r="S63" s="387"/>
      <c r="T63" s="387"/>
      <c r="U63" s="387"/>
      <c r="V63" s="387"/>
      <c r="W63" s="387"/>
      <c r="X63" s="387"/>
      <c r="Y63" s="387"/>
      <c r="Z63" s="368"/>
      <c r="AA63" s="368"/>
    </row>
    <row r="64" spans="1:67" ht="14.25" hidden="1" customHeight="1" x14ac:dyDescent="0.25">
      <c r="A64" s="390" t="s">
        <v>110</v>
      </c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87"/>
      <c r="P64" s="387"/>
      <c r="Q64" s="387"/>
      <c r="R64" s="387"/>
      <c r="S64" s="387"/>
      <c r="T64" s="387"/>
      <c r="U64" s="387"/>
      <c r="V64" s="387"/>
      <c r="W64" s="387"/>
      <c r="X64" s="387"/>
      <c r="Y64" s="387"/>
      <c r="Z64" s="369"/>
      <c r="AA64" s="369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2">
        <v>4607091382945</v>
      </c>
      <c r="E65" s="383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83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82">
        <v>4607091385670</v>
      </c>
      <c r="E66" s="383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9"/>
      <c r="Q66" s="389"/>
      <c r="R66" s="389"/>
      <c r="S66" s="383"/>
      <c r="T66" s="34"/>
      <c r="U66" s="34"/>
      <c r="V66" s="35" t="s">
        <v>67</v>
      </c>
      <c r="W66" s="373">
        <v>59</v>
      </c>
      <c r="X66" s="374">
        <f t="shared" si="6"/>
        <v>67.199999999999989</v>
      </c>
      <c r="Y66" s="36">
        <f t="shared" si="7"/>
        <v>0.1305</v>
      </c>
      <c r="Z66" s="56"/>
      <c r="AA66" s="57"/>
      <c r="AE66" s="64"/>
      <c r="BB66" s="84" t="s">
        <v>1</v>
      </c>
      <c r="BL66" s="64">
        <f t="shared" si="8"/>
        <v>61.528571428571432</v>
      </c>
      <c r="BM66" s="64">
        <f t="shared" si="9"/>
        <v>70.079999999999984</v>
      </c>
      <c r="BN66" s="64">
        <f t="shared" si="10"/>
        <v>9.4068877551020405E-2</v>
      </c>
      <c r="BO66" s="64">
        <f t="shared" si="11"/>
        <v>0.10714285714285712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82">
        <v>4607091385670</v>
      </c>
      <c r="E67" s="383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9"/>
      <c r="Q67" s="389"/>
      <c r="R67" s="389"/>
      <c r="S67" s="383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2">
        <v>4680115883956</v>
      </c>
      <c r="E68" s="383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83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2">
        <v>4680115881327</v>
      </c>
      <c r="E69" s="383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4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83"/>
      <c r="T69" s="34"/>
      <c r="U69" s="34"/>
      <c r="V69" s="35" t="s">
        <v>67</v>
      </c>
      <c r="W69" s="373">
        <v>20</v>
      </c>
      <c r="X69" s="374">
        <f t="shared" si="6"/>
        <v>21.6</v>
      </c>
      <c r="Y69" s="36">
        <f t="shared" si="7"/>
        <v>4.3499999999999997E-2</v>
      </c>
      <c r="Z69" s="56"/>
      <c r="AA69" s="57"/>
      <c r="AE69" s="64"/>
      <c r="BB69" s="87" t="s">
        <v>1</v>
      </c>
      <c r="BL69" s="64">
        <f t="shared" si="8"/>
        <v>20.888888888888886</v>
      </c>
      <c r="BM69" s="64">
        <f t="shared" si="9"/>
        <v>22.56</v>
      </c>
      <c r="BN69" s="64">
        <f t="shared" si="10"/>
        <v>3.306878306878306E-2</v>
      </c>
      <c r="BO69" s="64">
        <f t="shared" si="11"/>
        <v>3.5714285714285712E-2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82">
        <v>4680115882133</v>
      </c>
      <c r="E70" s="383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83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82">
        <v>4680115882133</v>
      </c>
      <c r="E71" s="383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83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2">
        <v>4607091382952</v>
      </c>
      <c r="E72" s="383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83"/>
      <c r="T72" s="34"/>
      <c r="U72" s="34"/>
      <c r="V72" s="35" t="s">
        <v>67</v>
      </c>
      <c r="W72" s="373">
        <v>75</v>
      </c>
      <c r="X72" s="374">
        <f t="shared" si="6"/>
        <v>75</v>
      </c>
      <c r="Y72" s="36">
        <f>IFERROR(IF(X72=0,"",ROUNDUP(X72/H72,0)*0.00753),"")</f>
        <v>0.18825</v>
      </c>
      <c r="Z72" s="56"/>
      <c r="AA72" s="57"/>
      <c r="AE72" s="64"/>
      <c r="BB72" s="90" t="s">
        <v>1</v>
      </c>
      <c r="BL72" s="64">
        <f t="shared" si="8"/>
        <v>80</v>
      </c>
      <c r="BM72" s="64">
        <f t="shared" si="9"/>
        <v>80</v>
      </c>
      <c r="BN72" s="64">
        <f t="shared" si="10"/>
        <v>0.16025641025641024</v>
      </c>
      <c r="BO72" s="64">
        <f t="shared" si="11"/>
        <v>0.16025641025641024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2">
        <v>4607091385687</v>
      </c>
      <c r="E73" s="383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9"/>
      <c r="Q73" s="389"/>
      <c r="R73" s="389"/>
      <c r="S73" s="383"/>
      <c r="T73" s="34"/>
      <c r="U73" s="34"/>
      <c r="V73" s="35" t="s">
        <v>67</v>
      </c>
      <c r="W73" s="373">
        <v>160</v>
      </c>
      <c r="X73" s="374">
        <f t="shared" si="6"/>
        <v>160</v>
      </c>
      <c r="Y73" s="36">
        <f t="shared" ref="Y73:Y79" si="12">IFERROR(IF(X73=0,"",ROUNDUP(X73/H73,0)*0.00937),"")</f>
        <v>0.37480000000000002</v>
      </c>
      <c r="Z73" s="56"/>
      <c r="AA73" s="57"/>
      <c r="AE73" s="64"/>
      <c r="BB73" s="91" t="s">
        <v>1</v>
      </c>
      <c r="BL73" s="64">
        <f t="shared" si="8"/>
        <v>169.60000000000002</v>
      </c>
      <c r="BM73" s="64">
        <f t="shared" si="9"/>
        <v>169.60000000000002</v>
      </c>
      <c r="BN73" s="64">
        <f t="shared" si="10"/>
        <v>0.33333333333333331</v>
      </c>
      <c r="BO73" s="64">
        <f t="shared" si="11"/>
        <v>0.33333333333333331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2">
        <v>4680115882539</v>
      </c>
      <c r="E74" s="383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9"/>
      <c r="Q74" s="389"/>
      <c r="R74" s="389"/>
      <c r="S74" s="383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82">
        <v>4607091384604</v>
      </c>
      <c r="E75" s="383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83"/>
      <c r="T75" s="34"/>
      <c r="U75" s="34"/>
      <c r="V75" s="35" t="s">
        <v>67</v>
      </c>
      <c r="W75" s="373">
        <v>60</v>
      </c>
      <c r="X75" s="374">
        <f t="shared" si="6"/>
        <v>60</v>
      </c>
      <c r="Y75" s="36">
        <f t="shared" si="12"/>
        <v>0.14055000000000001</v>
      </c>
      <c r="Z75" s="56"/>
      <c r="AA75" s="57"/>
      <c r="AE75" s="64"/>
      <c r="BB75" s="93" t="s">
        <v>1</v>
      </c>
      <c r="BL75" s="64">
        <f t="shared" si="8"/>
        <v>63.6</v>
      </c>
      <c r="BM75" s="64">
        <f t="shared" si="9"/>
        <v>63.6</v>
      </c>
      <c r="BN75" s="64">
        <f t="shared" si="10"/>
        <v>0.125</v>
      </c>
      <c r="BO75" s="64">
        <f t="shared" si="11"/>
        <v>0.125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2">
        <v>4680115880283</v>
      </c>
      <c r="E76" s="383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83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2">
        <v>4680115883949</v>
      </c>
      <c r="E77" s="383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83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2">
        <v>4680115881518</v>
      </c>
      <c r="E78" s="383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9"/>
      <c r="Q78" s="389"/>
      <c r="R78" s="389"/>
      <c r="S78" s="383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2">
        <v>4680115881303</v>
      </c>
      <c r="E79" s="383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9"/>
      <c r="Q79" s="389"/>
      <c r="R79" s="389"/>
      <c r="S79" s="383"/>
      <c r="T79" s="34"/>
      <c r="U79" s="34"/>
      <c r="V79" s="35" t="s">
        <v>67</v>
      </c>
      <c r="W79" s="373">
        <v>158</v>
      </c>
      <c r="X79" s="374">
        <f t="shared" si="6"/>
        <v>162</v>
      </c>
      <c r="Y79" s="36">
        <f t="shared" si="12"/>
        <v>0.33732000000000001</v>
      </c>
      <c r="Z79" s="56"/>
      <c r="AA79" s="57"/>
      <c r="AE79" s="64"/>
      <c r="BB79" s="97" t="s">
        <v>1</v>
      </c>
      <c r="BL79" s="64">
        <f t="shared" si="8"/>
        <v>165.37333333333333</v>
      </c>
      <c r="BM79" s="64">
        <f t="shared" si="9"/>
        <v>169.56</v>
      </c>
      <c r="BN79" s="64">
        <f t="shared" si="10"/>
        <v>0.29259259259259263</v>
      </c>
      <c r="BO79" s="64">
        <f t="shared" si="11"/>
        <v>0.3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2">
        <v>4680115882577</v>
      </c>
      <c r="E80" s="383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9"/>
      <c r="Q80" s="389"/>
      <c r="R80" s="389"/>
      <c r="S80" s="383"/>
      <c r="T80" s="34"/>
      <c r="U80" s="34"/>
      <c r="V80" s="35" t="s">
        <v>67</v>
      </c>
      <c r="W80" s="373">
        <v>32</v>
      </c>
      <c r="X80" s="374">
        <f t="shared" si="6"/>
        <v>32</v>
      </c>
      <c r="Y80" s="36">
        <f>IFERROR(IF(X80=0,"",ROUNDUP(X80/H80,0)*0.00753),"")</f>
        <v>7.5300000000000006E-2</v>
      </c>
      <c r="Z80" s="56"/>
      <c r="AA80" s="57"/>
      <c r="AE80" s="64"/>
      <c r="BB80" s="98" t="s">
        <v>1</v>
      </c>
      <c r="BL80" s="64">
        <f t="shared" si="8"/>
        <v>34</v>
      </c>
      <c r="BM80" s="64">
        <f t="shared" si="9"/>
        <v>34</v>
      </c>
      <c r="BN80" s="64">
        <f t="shared" si="10"/>
        <v>6.4102564102564097E-2</v>
      </c>
      <c r="BO80" s="64">
        <f t="shared" si="11"/>
        <v>6.4102564102564097E-2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2">
        <v>4680115882577</v>
      </c>
      <c r="E81" s="383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9"/>
      <c r="Q81" s="389"/>
      <c r="R81" s="389"/>
      <c r="S81" s="383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2">
        <v>4680115882720</v>
      </c>
      <c r="E82" s="383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9"/>
      <c r="Q82" s="389"/>
      <c r="R82" s="389"/>
      <c r="S82" s="383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2">
        <v>4680115880269</v>
      </c>
      <c r="E83" s="383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9"/>
      <c r="Q83" s="389"/>
      <c r="R83" s="389"/>
      <c r="S83" s="383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2">
        <v>4680115880429</v>
      </c>
      <c r="E84" s="383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9"/>
      <c r="Q84" s="389"/>
      <c r="R84" s="389"/>
      <c r="S84" s="383"/>
      <c r="T84" s="34"/>
      <c r="U84" s="34"/>
      <c r="V84" s="35" t="s">
        <v>67</v>
      </c>
      <c r="W84" s="373">
        <v>113</v>
      </c>
      <c r="X84" s="374">
        <f t="shared" si="6"/>
        <v>117</v>
      </c>
      <c r="Y84" s="36">
        <f>IFERROR(IF(X84=0,"",ROUNDUP(X84/H84,0)*0.00937),"")</f>
        <v>0.24362</v>
      </c>
      <c r="Z84" s="56"/>
      <c r="AA84" s="57"/>
      <c r="AE84" s="64"/>
      <c r="BB84" s="102" t="s">
        <v>1</v>
      </c>
      <c r="BL84" s="64">
        <f t="shared" si="8"/>
        <v>119.02666666666667</v>
      </c>
      <c r="BM84" s="64">
        <f t="shared" si="9"/>
        <v>123.24000000000001</v>
      </c>
      <c r="BN84" s="64">
        <f t="shared" si="10"/>
        <v>0.20925925925925926</v>
      </c>
      <c r="BO84" s="64">
        <f t="shared" si="11"/>
        <v>0.21666666666666667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2">
        <v>4680115881457</v>
      </c>
      <c r="E85" s="383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9"/>
      <c r="Q85" s="389"/>
      <c r="R85" s="389"/>
      <c r="S85" s="383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9"/>
      <c r="B86" s="387"/>
      <c r="C86" s="387"/>
      <c r="D86" s="387"/>
      <c r="E86" s="387"/>
      <c r="F86" s="387"/>
      <c r="G86" s="387"/>
      <c r="H86" s="387"/>
      <c r="I86" s="387"/>
      <c r="J86" s="387"/>
      <c r="K86" s="387"/>
      <c r="L86" s="387"/>
      <c r="M86" s="387"/>
      <c r="N86" s="410"/>
      <c r="O86" s="379" t="s">
        <v>72</v>
      </c>
      <c r="P86" s="380"/>
      <c r="Q86" s="380"/>
      <c r="R86" s="380"/>
      <c r="S86" s="380"/>
      <c r="T86" s="380"/>
      <c r="U86" s="38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157.34193121693121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160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1.5338399999999999</v>
      </c>
      <c r="Z86" s="376"/>
      <c r="AA86" s="376"/>
    </row>
    <row r="87" spans="1:67" x14ac:dyDescent="0.2">
      <c r="A87" s="387"/>
      <c r="B87" s="387"/>
      <c r="C87" s="387"/>
      <c r="D87" s="387"/>
      <c r="E87" s="387"/>
      <c r="F87" s="387"/>
      <c r="G87" s="387"/>
      <c r="H87" s="387"/>
      <c r="I87" s="387"/>
      <c r="J87" s="387"/>
      <c r="K87" s="387"/>
      <c r="L87" s="387"/>
      <c r="M87" s="387"/>
      <c r="N87" s="410"/>
      <c r="O87" s="379" t="s">
        <v>72</v>
      </c>
      <c r="P87" s="380"/>
      <c r="Q87" s="380"/>
      <c r="R87" s="380"/>
      <c r="S87" s="380"/>
      <c r="T87" s="380"/>
      <c r="U87" s="381"/>
      <c r="V87" s="37" t="s">
        <v>67</v>
      </c>
      <c r="W87" s="375">
        <f>IFERROR(SUM(W65:W85),"0")</f>
        <v>677</v>
      </c>
      <c r="X87" s="375">
        <f>IFERROR(SUM(X65:X85),"0")</f>
        <v>694.8</v>
      </c>
      <c r="Y87" s="37"/>
      <c r="Z87" s="376"/>
      <c r="AA87" s="376"/>
    </row>
    <row r="88" spans="1:67" ht="14.25" hidden="1" customHeight="1" x14ac:dyDescent="0.25">
      <c r="A88" s="390" t="s">
        <v>102</v>
      </c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387"/>
      <c r="O88" s="387"/>
      <c r="P88" s="387"/>
      <c r="Q88" s="387"/>
      <c r="R88" s="387"/>
      <c r="S88" s="387"/>
      <c r="T88" s="387"/>
      <c r="U88" s="387"/>
      <c r="V88" s="387"/>
      <c r="W88" s="387"/>
      <c r="X88" s="387"/>
      <c r="Y88" s="387"/>
      <c r="Z88" s="369"/>
      <c r="AA88" s="369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2">
        <v>4680115881488</v>
      </c>
      <c r="E89" s="383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9"/>
      <c r="Q89" s="389"/>
      <c r="R89" s="389"/>
      <c r="S89" s="383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2">
        <v>4680115882751</v>
      </c>
      <c r="E90" s="383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2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9"/>
      <c r="Q90" s="389"/>
      <c r="R90" s="389"/>
      <c r="S90" s="383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82">
        <v>4680115882775</v>
      </c>
      <c r="E91" s="383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83"/>
      <c r="T91" s="34"/>
      <c r="U91" s="34"/>
      <c r="V91" s="35" t="s">
        <v>67</v>
      </c>
      <c r="W91" s="373">
        <v>8</v>
      </c>
      <c r="X91" s="374">
        <f>IFERROR(IF(W91="",0,CEILING((W91/$H91),1)*$H91),"")</f>
        <v>9.6</v>
      </c>
      <c r="Y91" s="36">
        <f>IFERROR(IF(X91=0,"",ROUNDUP(X91/H91,0)*0.00502),"")</f>
        <v>2.0080000000000001E-2</v>
      </c>
      <c r="Z91" s="56"/>
      <c r="AA91" s="57"/>
      <c r="AE91" s="64"/>
      <c r="BB91" s="106" t="s">
        <v>1</v>
      </c>
      <c r="BL91" s="64">
        <f>IFERROR(W91*I91/H91,"0")</f>
        <v>8.3333333333333339</v>
      </c>
      <c r="BM91" s="64">
        <f>IFERROR(X91*I91/H91,"0")</f>
        <v>10</v>
      </c>
      <c r="BN91" s="64">
        <f>IFERROR(1/J91*(W91/H91),"0")</f>
        <v>1.4245014245014247E-2</v>
      </c>
      <c r="BO91" s="64">
        <f>IFERROR(1/J91*(X91/H91),"0")</f>
        <v>1.7094017094017096E-2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2">
        <v>4680115880658</v>
      </c>
      <c r="E92" s="383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83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9"/>
      <c r="B93" s="387"/>
      <c r="C93" s="387"/>
      <c r="D93" s="387"/>
      <c r="E93" s="387"/>
      <c r="F93" s="387"/>
      <c r="G93" s="387"/>
      <c r="H93" s="387"/>
      <c r="I93" s="387"/>
      <c r="J93" s="387"/>
      <c r="K93" s="387"/>
      <c r="L93" s="387"/>
      <c r="M93" s="387"/>
      <c r="N93" s="410"/>
      <c r="O93" s="379" t="s">
        <v>72</v>
      </c>
      <c r="P93" s="380"/>
      <c r="Q93" s="380"/>
      <c r="R93" s="380"/>
      <c r="S93" s="380"/>
      <c r="T93" s="380"/>
      <c r="U93" s="381"/>
      <c r="V93" s="37" t="s">
        <v>73</v>
      </c>
      <c r="W93" s="375">
        <f>IFERROR(W89/H89,"0")+IFERROR(W90/H90,"0")+IFERROR(W91/H91,"0")+IFERROR(W92/H92,"0")</f>
        <v>3.3333333333333335</v>
      </c>
      <c r="X93" s="375">
        <f>IFERROR(X89/H89,"0")+IFERROR(X90/H90,"0")+IFERROR(X91/H91,"0")+IFERROR(X92/H92,"0")</f>
        <v>4</v>
      </c>
      <c r="Y93" s="375">
        <f>IFERROR(IF(Y89="",0,Y89),"0")+IFERROR(IF(Y90="",0,Y90),"0")+IFERROR(IF(Y91="",0,Y91),"0")+IFERROR(IF(Y92="",0,Y92),"0")</f>
        <v>2.0080000000000001E-2</v>
      </c>
      <c r="Z93" s="376"/>
      <c r="AA93" s="376"/>
    </row>
    <row r="94" spans="1:67" x14ac:dyDescent="0.2">
      <c r="A94" s="387"/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410"/>
      <c r="O94" s="379" t="s">
        <v>72</v>
      </c>
      <c r="P94" s="380"/>
      <c r="Q94" s="380"/>
      <c r="R94" s="380"/>
      <c r="S94" s="380"/>
      <c r="T94" s="380"/>
      <c r="U94" s="381"/>
      <c r="V94" s="37" t="s">
        <v>67</v>
      </c>
      <c r="W94" s="375">
        <f>IFERROR(SUM(W89:W92),"0")</f>
        <v>8</v>
      </c>
      <c r="X94" s="375">
        <f>IFERROR(SUM(X89:X92),"0")</f>
        <v>9.6</v>
      </c>
      <c r="Y94" s="37"/>
      <c r="Z94" s="376"/>
      <c r="AA94" s="376"/>
    </row>
    <row r="95" spans="1:67" ht="14.25" hidden="1" customHeight="1" x14ac:dyDescent="0.25">
      <c r="A95" s="390" t="s">
        <v>61</v>
      </c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387"/>
      <c r="O95" s="387"/>
      <c r="P95" s="387"/>
      <c r="Q95" s="387"/>
      <c r="R95" s="387"/>
      <c r="S95" s="387"/>
      <c r="T95" s="387"/>
      <c r="U95" s="387"/>
      <c r="V95" s="387"/>
      <c r="W95" s="387"/>
      <c r="X95" s="387"/>
      <c r="Y95" s="387"/>
      <c r="Z95" s="369"/>
      <c r="AA95" s="369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2">
        <v>4607091387667</v>
      </c>
      <c r="E96" s="383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83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2">
        <v>4607091387636</v>
      </c>
      <c r="E97" s="383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83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82">
        <v>4607091382426</v>
      </c>
      <c r="E98" s="383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83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2">
        <v>4607091386547</v>
      </c>
      <c r="E99" s="383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83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2">
        <v>4607091382464</v>
      </c>
      <c r="E100" s="383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83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2">
        <v>4680115883444</v>
      </c>
      <c r="E101" s="383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83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82">
        <v>4680115883444</v>
      </c>
      <c r="E102" s="383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83"/>
      <c r="T102" s="34"/>
      <c r="U102" s="34"/>
      <c r="V102" s="35" t="s">
        <v>67</v>
      </c>
      <c r="W102" s="373">
        <v>22</v>
      </c>
      <c r="X102" s="374">
        <f t="shared" si="13"/>
        <v>22.4</v>
      </c>
      <c r="Y102" s="36">
        <f>IFERROR(IF(X102=0,"",ROUNDUP(X102/H102,0)*0.00753),"")</f>
        <v>6.0240000000000002E-2</v>
      </c>
      <c r="Z102" s="56"/>
      <c r="AA102" s="57"/>
      <c r="AE102" s="64"/>
      <c r="BB102" s="114" t="s">
        <v>1</v>
      </c>
      <c r="BL102" s="64">
        <f t="shared" si="14"/>
        <v>24.262857142857147</v>
      </c>
      <c r="BM102" s="64">
        <f t="shared" si="15"/>
        <v>24.704000000000001</v>
      </c>
      <c r="BN102" s="64">
        <f t="shared" si="16"/>
        <v>5.0366300366300368E-2</v>
      </c>
      <c r="BO102" s="64">
        <f t="shared" si="17"/>
        <v>5.128205128205128E-2</v>
      </c>
    </row>
    <row r="103" spans="1:67" x14ac:dyDescent="0.2">
      <c r="A103" s="409"/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7"/>
      <c r="N103" s="410"/>
      <c r="O103" s="379" t="s">
        <v>72</v>
      </c>
      <c r="P103" s="380"/>
      <c r="Q103" s="380"/>
      <c r="R103" s="380"/>
      <c r="S103" s="380"/>
      <c r="T103" s="380"/>
      <c r="U103" s="381"/>
      <c r="V103" s="37" t="s">
        <v>73</v>
      </c>
      <c r="W103" s="375">
        <f>IFERROR(W96/H96,"0")+IFERROR(W97/H97,"0")+IFERROR(W98/H98,"0")+IFERROR(W99/H99,"0")+IFERROR(W100/H100,"0")+IFERROR(W101/H101,"0")+IFERROR(W102/H102,"0")</f>
        <v>7.8571428571428577</v>
      </c>
      <c r="X103" s="375">
        <f>IFERROR(X96/H96,"0")+IFERROR(X97/H97,"0")+IFERROR(X98/H98,"0")+IFERROR(X99/H99,"0")+IFERROR(X100/H100,"0")+IFERROR(X101/H101,"0")+IFERROR(X102/H102,"0")</f>
        <v>8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6.0240000000000002E-2</v>
      </c>
      <c r="Z103" s="376"/>
      <c r="AA103" s="376"/>
    </row>
    <row r="104" spans="1:67" x14ac:dyDescent="0.2">
      <c r="A104" s="387"/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410"/>
      <c r="O104" s="379" t="s">
        <v>72</v>
      </c>
      <c r="P104" s="380"/>
      <c r="Q104" s="380"/>
      <c r="R104" s="380"/>
      <c r="S104" s="380"/>
      <c r="T104" s="380"/>
      <c r="U104" s="381"/>
      <c r="V104" s="37" t="s">
        <v>67</v>
      </c>
      <c r="W104" s="375">
        <f>IFERROR(SUM(W96:W102),"0")</f>
        <v>22</v>
      </c>
      <c r="X104" s="375">
        <f>IFERROR(SUM(X96:X102),"0")</f>
        <v>22.4</v>
      </c>
      <c r="Y104" s="37"/>
      <c r="Z104" s="376"/>
      <c r="AA104" s="376"/>
    </row>
    <row r="105" spans="1:67" ht="14.25" hidden="1" customHeight="1" x14ac:dyDescent="0.25">
      <c r="A105" s="390" t="s">
        <v>74</v>
      </c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  <c r="X105" s="387"/>
      <c r="Y105" s="387"/>
      <c r="Z105" s="369"/>
      <c r="AA105" s="369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82">
        <v>4680115884915</v>
      </c>
      <c r="E106" s="383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92" t="s">
        <v>184</v>
      </c>
      <c r="P106" s="389"/>
      <c r="Q106" s="389"/>
      <c r="R106" s="389"/>
      <c r="S106" s="383"/>
      <c r="T106" s="34"/>
      <c r="U106" s="34"/>
      <c r="V106" s="35" t="s">
        <v>67</v>
      </c>
      <c r="W106" s="373">
        <v>21</v>
      </c>
      <c r="X106" s="374">
        <f t="shared" ref="X106:X119" si="18">IFERROR(IF(W106="",0,CEILING((W106/$H106),1)*$H106),"")</f>
        <v>21.6</v>
      </c>
      <c r="Y106" s="36">
        <f>IFERROR(IF(X106=0,"",ROUNDUP(X106/H106,0)*0.00753),"")</f>
        <v>9.0359999999999996E-2</v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23.333333333333332</v>
      </c>
      <c r="BM106" s="64">
        <f t="shared" ref="BM106:BM119" si="20">IFERROR(X106*I106/H106,"0")</f>
        <v>24</v>
      </c>
      <c r="BN106" s="64">
        <f t="shared" ref="BN106:BN119" si="21">IFERROR(1/J106*(W106/H106),"0")</f>
        <v>7.4786324786324784E-2</v>
      </c>
      <c r="BO106" s="64">
        <f t="shared" ref="BO106:BO119" si="22">IFERROR(1/J106*(X106/H106),"0")</f>
        <v>7.6923076923076927E-2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82">
        <v>4680115884311</v>
      </c>
      <c r="E107" s="383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609" t="s">
        <v>187</v>
      </c>
      <c r="P107" s="389"/>
      <c r="Q107" s="389"/>
      <c r="R107" s="389"/>
      <c r="S107" s="383"/>
      <c r="T107" s="34"/>
      <c r="U107" s="34"/>
      <c r="V107" s="35" t="s">
        <v>67</v>
      </c>
      <c r="W107" s="373">
        <v>21</v>
      </c>
      <c r="X107" s="374">
        <f t="shared" si="18"/>
        <v>21.6</v>
      </c>
      <c r="Y107" s="36">
        <f>IFERROR(IF(X107=0,"",ROUNDUP(X107/H107,0)*0.00753),"")</f>
        <v>9.0359999999999996E-2</v>
      </c>
      <c r="Z107" s="56"/>
      <c r="AA107" s="57" t="s">
        <v>68</v>
      </c>
      <c r="AE107" s="64"/>
      <c r="BB107" s="116" t="s">
        <v>1</v>
      </c>
      <c r="BL107" s="64">
        <f t="shared" si="19"/>
        <v>24.103333333333332</v>
      </c>
      <c r="BM107" s="64">
        <f t="shared" si="20"/>
        <v>24.791999999999998</v>
      </c>
      <c r="BN107" s="64">
        <f t="shared" si="21"/>
        <v>7.4786324786324784E-2</v>
      </c>
      <c r="BO107" s="64">
        <f t="shared" si="22"/>
        <v>7.6923076923076927E-2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2">
        <v>4607091386967</v>
      </c>
      <c r="E108" s="383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9"/>
      <c r="Q108" s="389"/>
      <c r="R108" s="389"/>
      <c r="S108" s="383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4301051543</v>
      </c>
      <c r="D109" s="382">
        <v>4607091386967</v>
      </c>
      <c r="E109" s="383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9"/>
      <c r="Q109" s="389"/>
      <c r="R109" s="389"/>
      <c r="S109" s="383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82">
        <v>4607091385304</v>
      </c>
      <c r="E110" s="383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9"/>
      <c r="Q110" s="389"/>
      <c r="R110" s="389"/>
      <c r="S110" s="383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82">
        <v>4607091386264</v>
      </c>
      <c r="E111" s="383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9"/>
      <c r="Q111" s="389"/>
      <c r="R111" s="389"/>
      <c r="S111" s="383"/>
      <c r="T111" s="34"/>
      <c r="U111" s="34"/>
      <c r="V111" s="35" t="s">
        <v>67</v>
      </c>
      <c r="W111" s="373">
        <v>9</v>
      </c>
      <c r="X111" s="374">
        <f t="shared" si="18"/>
        <v>9</v>
      </c>
      <c r="Y111" s="36">
        <f>IFERROR(IF(X111=0,"",ROUNDUP(X111/H111,0)*0.00753),"")</f>
        <v>2.2589999999999999E-2</v>
      </c>
      <c r="Z111" s="56"/>
      <c r="AA111" s="57"/>
      <c r="AE111" s="64"/>
      <c r="BB111" s="120" t="s">
        <v>1</v>
      </c>
      <c r="BL111" s="64">
        <f t="shared" si="19"/>
        <v>9.8339999999999996</v>
      </c>
      <c r="BM111" s="64">
        <f t="shared" si="20"/>
        <v>9.8339999999999996</v>
      </c>
      <c r="BN111" s="64">
        <f t="shared" si="21"/>
        <v>1.9230769230769232E-2</v>
      </c>
      <c r="BO111" s="64">
        <f t="shared" si="22"/>
        <v>1.9230769230769232E-2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2">
        <v>4680115882584</v>
      </c>
      <c r="E112" s="383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9"/>
      <c r="Q112" s="389"/>
      <c r="R112" s="389"/>
      <c r="S112" s="383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82">
        <v>4680115882584</v>
      </c>
      <c r="E113" s="383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9"/>
      <c r="Q113" s="389"/>
      <c r="R113" s="389"/>
      <c r="S113" s="383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2">
        <v>4607091385731</v>
      </c>
      <c r="E114" s="383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9"/>
      <c r="Q114" s="389"/>
      <c r="R114" s="389"/>
      <c r="S114" s="383"/>
      <c r="T114" s="34"/>
      <c r="U114" s="34"/>
      <c r="V114" s="35" t="s">
        <v>67</v>
      </c>
      <c r="W114" s="373">
        <v>90</v>
      </c>
      <c r="X114" s="374">
        <f t="shared" si="18"/>
        <v>91.800000000000011</v>
      </c>
      <c r="Y114" s="36">
        <f>IFERROR(IF(X114=0,"",ROUNDUP(X114/H114,0)*0.00753),"")</f>
        <v>0.25602000000000003</v>
      </c>
      <c r="Z114" s="56"/>
      <c r="AA114" s="57"/>
      <c r="AE114" s="64"/>
      <c r="BB114" s="123" t="s">
        <v>1</v>
      </c>
      <c r="BL114" s="64">
        <f t="shared" si="19"/>
        <v>99.066666666666663</v>
      </c>
      <c r="BM114" s="64">
        <f t="shared" si="20"/>
        <v>101.048</v>
      </c>
      <c r="BN114" s="64">
        <f t="shared" si="21"/>
        <v>0.21367521367521364</v>
      </c>
      <c r="BO114" s="64">
        <f t="shared" si="22"/>
        <v>0.21794871794871795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2">
        <v>4680115880214</v>
      </c>
      <c r="E115" s="383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9"/>
      <c r="Q115" s="389"/>
      <c r="R115" s="389"/>
      <c r="S115" s="383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2">
        <v>4680115880894</v>
      </c>
      <c r="E116" s="383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3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9"/>
      <c r="Q116" s="389"/>
      <c r="R116" s="389"/>
      <c r="S116" s="383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2">
        <v>4607091385427</v>
      </c>
      <c r="E117" s="383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83"/>
      <c r="T117" s="34"/>
      <c r="U117" s="34"/>
      <c r="V117" s="35" t="s">
        <v>67</v>
      </c>
      <c r="W117" s="373">
        <v>12</v>
      </c>
      <c r="X117" s="374">
        <f t="shared" si="18"/>
        <v>12</v>
      </c>
      <c r="Y117" s="36">
        <f>IFERROR(IF(X117=0,"",ROUNDUP(X117/H117,0)*0.00753),"")</f>
        <v>3.0120000000000001E-2</v>
      </c>
      <c r="Z117" s="56"/>
      <c r="AA117" s="57"/>
      <c r="AE117" s="64"/>
      <c r="BB117" s="126" t="s">
        <v>1</v>
      </c>
      <c r="BL117" s="64">
        <f t="shared" si="19"/>
        <v>13.087999999999999</v>
      </c>
      <c r="BM117" s="64">
        <f t="shared" si="20"/>
        <v>13.087999999999999</v>
      </c>
      <c r="BN117" s="64">
        <f t="shared" si="21"/>
        <v>2.564102564102564E-2</v>
      </c>
      <c r="BO117" s="64">
        <f t="shared" si="22"/>
        <v>2.564102564102564E-2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2">
        <v>4680115882645</v>
      </c>
      <c r="E118" s="383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83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2">
        <v>4680115884403</v>
      </c>
      <c r="E119" s="383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61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9"/>
      <c r="Q119" s="389"/>
      <c r="R119" s="389"/>
      <c r="S119" s="383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9"/>
      <c r="B120" s="387"/>
      <c r="C120" s="387"/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410"/>
      <c r="O120" s="379" t="s">
        <v>72</v>
      </c>
      <c r="P120" s="380"/>
      <c r="Q120" s="380"/>
      <c r="R120" s="380"/>
      <c r="S120" s="380"/>
      <c r="T120" s="380"/>
      <c r="U120" s="38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63.666666666666657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65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0.48945</v>
      </c>
      <c r="Z120" s="376"/>
      <c r="AA120" s="376"/>
    </row>
    <row r="121" spans="1:67" x14ac:dyDescent="0.2">
      <c r="A121" s="387"/>
      <c r="B121" s="387"/>
      <c r="C121" s="387"/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410"/>
      <c r="O121" s="379" t="s">
        <v>72</v>
      </c>
      <c r="P121" s="380"/>
      <c r="Q121" s="380"/>
      <c r="R121" s="380"/>
      <c r="S121" s="380"/>
      <c r="T121" s="380"/>
      <c r="U121" s="381"/>
      <c r="V121" s="37" t="s">
        <v>67</v>
      </c>
      <c r="W121" s="375">
        <f>IFERROR(SUM(W106:W119),"0")</f>
        <v>153</v>
      </c>
      <c r="X121" s="375">
        <f>IFERROR(SUM(X106:X119),"0")</f>
        <v>156</v>
      </c>
      <c r="Y121" s="37"/>
      <c r="Z121" s="376"/>
      <c r="AA121" s="376"/>
    </row>
    <row r="122" spans="1:67" ht="14.25" hidden="1" customHeight="1" x14ac:dyDescent="0.25">
      <c r="A122" s="390" t="s">
        <v>210</v>
      </c>
      <c r="B122" s="387"/>
      <c r="C122" s="387"/>
      <c r="D122" s="387"/>
      <c r="E122" s="387"/>
      <c r="F122" s="387"/>
      <c r="G122" s="387"/>
      <c r="H122" s="387"/>
      <c r="I122" s="387"/>
      <c r="J122" s="387"/>
      <c r="K122" s="387"/>
      <c r="L122" s="387"/>
      <c r="M122" s="387"/>
      <c r="N122" s="387"/>
      <c r="O122" s="387"/>
      <c r="P122" s="387"/>
      <c r="Q122" s="387"/>
      <c r="R122" s="387"/>
      <c r="S122" s="387"/>
      <c r="T122" s="387"/>
      <c r="U122" s="387"/>
      <c r="V122" s="387"/>
      <c r="W122" s="387"/>
      <c r="X122" s="387"/>
      <c r="Y122" s="387"/>
      <c r="Z122" s="369"/>
      <c r="AA122" s="369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2">
        <v>4607091383065</v>
      </c>
      <c r="E123" s="383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9"/>
      <c r="Q123" s="389"/>
      <c r="R123" s="389"/>
      <c r="S123" s="383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82">
        <v>4680115881532</v>
      </c>
      <c r="E124" s="383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60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9"/>
      <c r="Q124" s="389"/>
      <c r="R124" s="389"/>
      <c r="S124" s="383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82">
        <v>4680115881532</v>
      </c>
      <c r="E125" s="383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83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82">
        <v>4680115881532</v>
      </c>
      <c r="E126" s="383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3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83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2">
        <v>4680115882652</v>
      </c>
      <c r="E127" s="383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6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83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82">
        <v>4680115880238</v>
      </c>
      <c r="E128" s="383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5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83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2">
        <v>4680115881464</v>
      </c>
      <c r="E129" s="383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83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409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410"/>
      <c r="O130" s="379" t="s">
        <v>72</v>
      </c>
      <c r="P130" s="380"/>
      <c r="Q130" s="380"/>
      <c r="R130" s="380"/>
      <c r="S130" s="380"/>
      <c r="T130" s="380"/>
      <c r="U130" s="38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7"/>
      <c r="N131" s="410"/>
      <c r="O131" s="379" t="s">
        <v>72</v>
      </c>
      <c r="P131" s="380"/>
      <c r="Q131" s="380"/>
      <c r="R131" s="380"/>
      <c r="S131" s="380"/>
      <c r="T131" s="380"/>
      <c r="U131" s="38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386" t="s">
        <v>223</v>
      </c>
      <c r="B132" s="387"/>
      <c r="C132" s="387"/>
      <c r="D132" s="387"/>
      <c r="E132" s="387"/>
      <c r="F132" s="387"/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  <c r="U132" s="387"/>
      <c r="V132" s="387"/>
      <c r="W132" s="387"/>
      <c r="X132" s="387"/>
      <c r="Y132" s="387"/>
      <c r="Z132" s="368"/>
      <c r="AA132" s="368"/>
    </row>
    <row r="133" spans="1:67" ht="14.25" hidden="1" customHeight="1" x14ac:dyDescent="0.25">
      <c r="A133" s="390" t="s">
        <v>74</v>
      </c>
      <c r="B133" s="387"/>
      <c r="C133" s="387"/>
      <c r="D133" s="387"/>
      <c r="E133" s="387"/>
      <c r="F133" s="387"/>
      <c r="G133" s="387"/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  <c r="U133" s="387"/>
      <c r="V133" s="387"/>
      <c r="W133" s="387"/>
      <c r="X133" s="387"/>
      <c r="Y133" s="387"/>
      <c r="Z133" s="369"/>
      <c r="AA133" s="369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82">
        <v>4607091385168</v>
      </c>
      <c r="E134" s="383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83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4301051612</v>
      </c>
      <c r="D135" s="382">
        <v>4607091385168</v>
      </c>
      <c r="E135" s="383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2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83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2">
        <v>4607091383256</v>
      </c>
      <c r="E136" s="383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83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2">
        <v>4607091385748</v>
      </c>
      <c r="E137" s="383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6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83"/>
      <c r="T137" s="34"/>
      <c r="U137" s="34"/>
      <c r="V137" s="35" t="s">
        <v>67</v>
      </c>
      <c r="W137" s="373">
        <v>90</v>
      </c>
      <c r="X137" s="374">
        <f>IFERROR(IF(W137="",0,CEILING((W137/$H137),1)*$H137),"")</f>
        <v>91.800000000000011</v>
      </c>
      <c r="Y137" s="36">
        <f>IFERROR(IF(X137=0,"",ROUNDUP(X137/H137,0)*0.00753),"")</f>
        <v>0.25602000000000003</v>
      </c>
      <c r="Z137" s="56"/>
      <c r="AA137" s="57"/>
      <c r="AE137" s="64"/>
      <c r="BB137" s="139" t="s">
        <v>1</v>
      </c>
      <c r="BL137" s="64">
        <f>IFERROR(W137*I137/H137,"0")</f>
        <v>99.066666666666663</v>
      </c>
      <c r="BM137" s="64">
        <f>IFERROR(X137*I137/H137,"0")</f>
        <v>101.048</v>
      </c>
      <c r="BN137" s="64">
        <f>IFERROR(1/J137*(W137/H137),"0")</f>
        <v>0.21367521367521364</v>
      </c>
      <c r="BO137" s="64">
        <f>IFERROR(1/J137*(X137/H137),"0")</f>
        <v>0.21794871794871795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2">
        <v>4680115884533</v>
      </c>
      <c r="E138" s="383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83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9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410"/>
      <c r="O139" s="379" t="s">
        <v>72</v>
      </c>
      <c r="P139" s="380"/>
      <c r="Q139" s="380"/>
      <c r="R139" s="380"/>
      <c r="S139" s="380"/>
      <c r="T139" s="380"/>
      <c r="U139" s="381"/>
      <c r="V139" s="37" t="s">
        <v>73</v>
      </c>
      <c r="W139" s="375">
        <f>IFERROR(W134/H134,"0")+IFERROR(W135/H135,"0")+IFERROR(W136/H136,"0")+IFERROR(W137/H137,"0")+IFERROR(W138/H138,"0")</f>
        <v>33.333333333333329</v>
      </c>
      <c r="X139" s="375">
        <f>IFERROR(X134/H134,"0")+IFERROR(X135/H135,"0")+IFERROR(X136/H136,"0")+IFERROR(X137/H137,"0")+IFERROR(X138/H138,"0")</f>
        <v>34</v>
      </c>
      <c r="Y139" s="375">
        <f>IFERROR(IF(Y134="",0,Y134),"0")+IFERROR(IF(Y135="",0,Y135),"0")+IFERROR(IF(Y136="",0,Y136),"0")+IFERROR(IF(Y137="",0,Y137),"0")+IFERROR(IF(Y138="",0,Y138),"0")</f>
        <v>0.25602000000000003</v>
      </c>
      <c r="Z139" s="376"/>
      <c r="AA139" s="376"/>
    </row>
    <row r="140" spans="1:67" x14ac:dyDescent="0.2">
      <c r="A140" s="387"/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410"/>
      <c r="O140" s="379" t="s">
        <v>72</v>
      </c>
      <c r="P140" s="380"/>
      <c r="Q140" s="380"/>
      <c r="R140" s="380"/>
      <c r="S140" s="380"/>
      <c r="T140" s="380"/>
      <c r="U140" s="381"/>
      <c r="V140" s="37" t="s">
        <v>67</v>
      </c>
      <c r="W140" s="375">
        <f>IFERROR(SUM(W134:W138),"0")</f>
        <v>90</v>
      </c>
      <c r="X140" s="375">
        <f>IFERROR(SUM(X134:X138),"0")</f>
        <v>91.800000000000011</v>
      </c>
      <c r="Y140" s="37"/>
      <c r="Z140" s="376"/>
      <c r="AA140" s="376"/>
    </row>
    <row r="141" spans="1:67" ht="27.75" hidden="1" customHeight="1" x14ac:dyDescent="0.2">
      <c r="A141" s="492" t="s">
        <v>233</v>
      </c>
      <c r="B141" s="493"/>
      <c r="C141" s="493"/>
      <c r="D141" s="493"/>
      <c r="E141" s="493"/>
      <c r="F141" s="493"/>
      <c r="G141" s="493"/>
      <c r="H141" s="493"/>
      <c r="I141" s="493"/>
      <c r="J141" s="493"/>
      <c r="K141" s="493"/>
      <c r="L141" s="493"/>
      <c r="M141" s="493"/>
      <c r="N141" s="493"/>
      <c r="O141" s="493"/>
      <c r="P141" s="493"/>
      <c r="Q141" s="493"/>
      <c r="R141" s="493"/>
      <c r="S141" s="493"/>
      <c r="T141" s="493"/>
      <c r="U141" s="493"/>
      <c r="V141" s="493"/>
      <c r="W141" s="493"/>
      <c r="X141" s="493"/>
      <c r="Y141" s="493"/>
      <c r="Z141" s="48"/>
      <c r="AA141" s="48"/>
    </row>
    <row r="142" spans="1:67" ht="16.5" hidden="1" customHeight="1" x14ac:dyDescent="0.25">
      <c r="A142" s="386" t="s">
        <v>234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368"/>
      <c r="AA142" s="368"/>
    </row>
    <row r="143" spans="1:67" ht="14.25" hidden="1" customHeight="1" x14ac:dyDescent="0.25">
      <c r="A143" s="390" t="s">
        <v>110</v>
      </c>
      <c r="B143" s="387"/>
      <c r="C143" s="387"/>
      <c r="D143" s="387"/>
      <c r="E143" s="387"/>
      <c r="F143" s="387"/>
      <c r="G143" s="387"/>
      <c r="H143" s="387"/>
      <c r="I143" s="387"/>
      <c r="J143" s="387"/>
      <c r="K143" s="387"/>
      <c r="L143" s="387"/>
      <c r="M143" s="387"/>
      <c r="N143" s="387"/>
      <c r="O143" s="387"/>
      <c r="P143" s="387"/>
      <c r="Q143" s="387"/>
      <c r="R143" s="387"/>
      <c r="S143" s="387"/>
      <c r="T143" s="387"/>
      <c r="U143" s="387"/>
      <c r="V143" s="387"/>
      <c r="W143" s="387"/>
      <c r="X143" s="387"/>
      <c r="Y143" s="387"/>
      <c r="Z143" s="369"/>
      <c r="AA143" s="369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2">
        <v>4607091383423</v>
      </c>
      <c r="E144" s="383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83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2">
        <v>4607091381405</v>
      </c>
      <c r="E145" s="383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9"/>
      <c r="Q145" s="389"/>
      <c r="R145" s="389"/>
      <c r="S145" s="383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2">
        <v>4607091386516</v>
      </c>
      <c r="E146" s="383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4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9"/>
      <c r="Q146" s="389"/>
      <c r="R146" s="389"/>
      <c r="S146" s="383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9"/>
      <c r="B147" s="387"/>
      <c r="C147" s="387"/>
      <c r="D147" s="387"/>
      <c r="E147" s="387"/>
      <c r="F147" s="387"/>
      <c r="G147" s="387"/>
      <c r="H147" s="387"/>
      <c r="I147" s="387"/>
      <c r="J147" s="387"/>
      <c r="K147" s="387"/>
      <c r="L147" s="387"/>
      <c r="M147" s="387"/>
      <c r="N147" s="410"/>
      <c r="O147" s="379" t="s">
        <v>72</v>
      </c>
      <c r="P147" s="380"/>
      <c r="Q147" s="380"/>
      <c r="R147" s="380"/>
      <c r="S147" s="380"/>
      <c r="T147" s="380"/>
      <c r="U147" s="38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7"/>
      <c r="B148" s="387"/>
      <c r="C148" s="387"/>
      <c r="D148" s="387"/>
      <c r="E148" s="387"/>
      <c r="F148" s="387"/>
      <c r="G148" s="387"/>
      <c r="H148" s="387"/>
      <c r="I148" s="387"/>
      <c r="J148" s="387"/>
      <c r="K148" s="387"/>
      <c r="L148" s="387"/>
      <c r="M148" s="387"/>
      <c r="N148" s="410"/>
      <c r="O148" s="379" t="s">
        <v>72</v>
      </c>
      <c r="P148" s="380"/>
      <c r="Q148" s="380"/>
      <c r="R148" s="380"/>
      <c r="S148" s="380"/>
      <c r="T148" s="380"/>
      <c r="U148" s="38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6" t="s">
        <v>241</v>
      </c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387"/>
      <c r="O149" s="387"/>
      <c r="P149" s="387"/>
      <c r="Q149" s="387"/>
      <c r="R149" s="387"/>
      <c r="S149" s="387"/>
      <c r="T149" s="387"/>
      <c r="U149" s="387"/>
      <c r="V149" s="387"/>
      <c r="W149" s="387"/>
      <c r="X149" s="387"/>
      <c r="Y149" s="387"/>
      <c r="Z149" s="368"/>
      <c r="AA149" s="368"/>
    </row>
    <row r="150" spans="1:67" ht="14.25" hidden="1" customHeight="1" x14ac:dyDescent="0.25">
      <c r="A150" s="390" t="s">
        <v>61</v>
      </c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387"/>
      <c r="O150" s="387"/>
      <c r="P150" s="387"/>
      <c r="Q150" s="387"/>
      <c r="R150" s="387"/>
      <c r="S150" s="387"/>
      <c r="T150" s="387"/>
      <c r="U150" s="387"/>
      <c r="V150" s="387"/>
      <c r="W150" s="387"/>
      <c r="X150" s="387"/>
      <c r="Y150" s="387"/>
      <c r="Z150" s="369"/>
      <c r="AA150" s="369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82">
        <v>4680115880993</v>
      </c>
      <c r="E151" s="383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83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2">
        <v>4680115881761</v>
      </c>
      <c r="E152" s="383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83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82">
        <v>4680115881563</v>
      </c>
      <c r="E153" s="383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83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2">
        <v>4680115880986</v>
      </c>
      <c r="E154" s="383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83"/>
      <c r="T154" s="34"/>
      <c r="U154" s="34"/>
      <c r="V154" s="35" t="s">
        <v>67</v>
      </c>
      <c r="W154" s="373">
        <v>11</v>
      </c>
      <c r="X154" s="374">
        <f t="shared" si="28"/>
        <v>12.600000000000001</v>
      </c>
      <c r="Y154" s="36">
        <f>IFERROR(IF(X154=0,"",ROUNDUP(X154/H154,0)*0.00502),"")</f>
        <v>3.0120000000000001E-2</v>
      </c>
      <c r="Z154" s="56"/>
      <c r="AA154" s="57"/>
      <c r="AE154" s="64"/>
      <c r="BB154" s="147" t="s">
        <v>1</v>
      </c>
      <c r="BL154" s="64">
        <f t="shared" si="29"/>
        <v>11.68095238095238</v>
      </c>
      <c r="BM154" s="64">
        <f t="shared" si="30"/>
        <v>13.38</v>
      </c>
      <c r="BN154" s="64">
        <f t="shared" si="31"/>
        <v>2.2385022385022386E-2</v>
      </c>
      <c r="BO154" s="64">
        <f t="shared" si="32"/>
        <v>2.5641025641025644E-2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2">
        <v>4680115880207</v>
      </c>
      <c r="E155" s="383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1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9"/>
      <c r="Q155" s="389"/>
      <c r="R155" s="389"/>
      <c r="S155" s="383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82">
        <v>4680115881785</v>
      </c>
      <c r="E156" s="383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9"/>
      <c r="Q156" s="389"/>
      <c r="R156" s="389"/>
      <c r="S156" s="383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2">
        <v>4680115881679</v>
      </c>
      <c r="E157" s="383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9"/>
      <c r="Q157" s="389"/>
      <c r="R157" s="389"/>
      <c r="S157" s="383"/>
      <c r="T157" s="34"/>
      <c r="U157" s="34"/>
      <c r="V157" s="35" t="s">
        <v>67</v>
      </c>
      <c r="W157" s="373">
        <v>18</v>
      </c>
      <c r="X157" s="374">
        <f t="shared" si="28"/>
        <v>18.900000000000002</v>
      </c>
      <c r="Y157" s="36">
        <f>IFERROR(IF(X157=0,"",ROUNDUP(X157/H157,0)*0.00502),"")</f>
        <v>4.5179999999999998E-2</v>
      </c>
      <c r="Z157" s="56"/>
      <c r="AA157" s="57"/>
      <c r="AE157" s="64"/>
      <c r="BB157" s="150" t="s">
        <v>1</v>
      </c>
      <c r="BL157" s="64">
        <f t="shared" si="29"/>
        <v>18.857142857142858</v>
      </c>
      <c r="BM157" s="64">
        <f t="shared" si="30"/>
        <v>19.8</v>
      </c>
      <c r="BN157" s="64">
        <f t="shared" si="31"/>
        <v>3.6630036630036632E-2</v>
      </c>
      <c r="BO157" s="64">
        <f t="shared" si="32"/>
        <v>3.8461538461538464E-2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2">
        <v>4680115880191</v>
      </c>
      <c r="E158" s="383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9"/>
      <c r="Q158" s="389"/>
      <c r="R158" s="389"/>
      <c r="S158" s="383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2">
        <v>4680115883963</v>
      </c>
      <c r="E159" s="383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9"/>
      <c r="Q159" s="389"/>
      <c r="R159" s="389"/>
      <c r="S159" s="383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9"/>
      <c r="B160" s="387"/>
      <c r="C160" s="387"/>
      <c r="D160" s="387"/>
      <c r="E160" s="387"/>
      <c r="F160" s="387"/>
      <c r="G160" s="387"/>
      <c r="H160" s="387"/>
      <c r="I160" s="387"/>
      <c r="J160" s="387"/>
      <c r="K160" s="387"/>
      <c r="L160" s="387"/>
      <c r="M160" s="387"/>
      <c r="N160" s="410"/>
      <c r="O160" s="379" t="s">
        <v>72</v>
      </c>
      <c r="P160" s="380"/>
      <c r="Q160" s="380"/>
      <c r="R160" s="380"/>
      <c r="S160" s="380"/>
      <c r="T160" s="380"/>
      <c r="U160" s="38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13.80952380952381</v>
      </c>
      <c r="X160" s="375">
        <f>IFERROR(X151/H151,"0")+IFERROR(X152/H152,"0")+IFERROR(X153/H153,"0")+IFERROR(X154/H154,"0")+IFERROR(X155/H155,"0")+IFERROR(X156/H156,"0")+IFERROR(X157/H157,"0")+IFERROR(X158/H158,"0")+IFERROR(X159/H159,"0")</f>
        <v>15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7.5300000000000006E-2</v>
      </c>
      <c r="Z160" s="376"/>
      <c r="AA160" s="376"/>
    </row>
    <row r="161" spans="1:67" x14ac:dyDescent="0.2">
      <c r="A161" s="387"/>
      <c r="B161" s="387"/>
      <c r="C161" s="387"/>
      <c r="D161" s="387"/>
      <c r="E161" s="387"/>
      <c r="F161" s="387"/>
      <c r="G161" s="387"/>
      <c r="H161" s="387"/>
      <c r="I161" s="387"/>
      <c r="J161" s="387"/>
      <c r="K161" s="387"/>
      <c r="L161" s="387"/>
      <c r="M161" s="387"/>
      <c r="N161" s="410"/>
      <c r="O161" s="379" t="s">
        <v>72</v>
      </c>
      <c r="P161" s="380"/>
      <c r="Q161" s="380"/>
      <c r="R161" s="380"/>
      <c r="S161" s="380"/>
      <c r="T161" s="380"/>
      <c r="U161" s="381"/>
      <c r="V161" s="37" t="s">
        <v>67</v>
      </c>
      <c r="W161" s="375">
        <f>IFERROR(SUM(W151:W159),"0")</f>
        <v>29</v>
      </c>
      <c r="X161" s="375">
        <f>IFERROR(SUM(X151:X159),"0")</f>
        <v>31.500000000000004</v>
      </c>
      <c r="Y161" s="37"/>
      <c r="Z161" s="376"/>
      <c r="AA161" s="376"/>
    </row>
    <row r="162" spans="1:67" ht="16.5" hidden="1" customHeight="1" x14ac:dyDescent="0.25">
      <c r="A162" s="386" t="s">
        <v>260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  <c r="X162" s="387"/>
      <c r="Y162" s="387"/>
      <c r="Z162" s="368"/>
      <c r="AA162" s="368"/>
    </row>
    <row r="163" spans="1:67" ht="14.25" hidden="1" customHeight="1" x14ac:dyDescent="0.25">
      <c r="A163" s="390" t="s">
        <v>110</v>
      </c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7"/>
      <c r="N163" s="387"/>
      <c r="O163" s="387"/>
      <c r="P163" s="387"/>
      <c r="Q163" s="387"/>
      <c r="R163" s="387"/>
      <c r="S163" s="387"/>
      <c r="T163" s="387"/>
      <c r="U163" s="387"/>
      <c r="V163" s="387"/>
      <c r="W163" s="387"/>
      <c r="X163" s="387"/>
      <c r="Y163" s="387"/>
      <c r="Z163" s="369"/>
      <c r="AA163" s="369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2">
        <v>4680115881402</v>
      </c>
      <c r="E164" s="383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9"/>
      <c r="Q164" s="389"/>
      <c r="R164" s="389"/>
      <c r="S164" s="383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2">
        <v>4680115881396</v>
      </c>
      <c r="E165" s="383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9"/>
      <c r="Q165" s="389"/>
      <c r="R165" s="389"/>
      <c r="S165" s="383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9"/>
      <c r="B166" s="387"/>
      <c r="C166" s="387"/>
      <c r="D166" s="387"/>
      <c r="E166" s="387"/>
      <c r="F166" s="387"/>
      <c r="G166" s="387"/>
      <c r="H166" s="387"/>
      <c r="I166" s="387"/>
      <c r="J166" s="387"/>
      <c r="K166" s="387"/>
      <c r="L166" s="387"/>
      <c r="M166" s="387"/>
      <c r="N166" s="410"/>
      <c r="O166" s="379" t="s">
        <v>72</v>
      </c>
      <c r="P166" s="380"/>
      <c r="Q166" s="380"/>
      <c r="R166" s="380"/>
      <c r="S166" s="380"/>
      <c r="T166" s="380"/>
      <c r="U166" s="38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7"/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7"/>
      <c r="M167" s="387"/>
      <c r="N167" s="410"/>
      <c r="O167" s="379" t="s">
        <v>72</v>
      </c>
      <c r="P167" s="380"/>
      <c r="Q167" s="380"/>
      <c r="R167" s="380"/>
      <c r="S167" s="380"/>
      <c r="T167" s="380"/>
      <c r="U167" s="38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90" t="s">
        <v>102</v>
      </c>
      <c r="B168" s="387"/>
      <c r="C168" s="387"/>
      <c r="D168" s="387"/>
      <c r="E168" s="387"/>
      <c r="F168" s="387"/>
      <c r="G168" s="387"/>
      <c r="H168" s="387"/>
      <c r="I168" s="387"/>
      <c r="J168" s="387"/>
      <c r="K168" s="387"/>
      <c r="L168" s="387"/>
      <c r="M168" s="387"/>
      <c r="N168" s="387"/>
      <c r="O168" s="387"/>
      <c r="P168" s="387"/>
      <c r="Q168" s="387"/>
      <c r="R168" s="387"/>
      <c r="S168" s="387"/>
      <c r="T168" s="387"/>
      <c r="U168" s="387"/>
      <c r="V168" s="387"/>
      <c r="W168" s="387"/>
      <c r="X168" s="387"/>
      <c r="Y168" s="387"/>
      <c r="Z168" s="369"/>
      <c r="AA168" s="369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2">
        <v>4680115882935</v>
      </c>
      <c r="E169" s="383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9"/>
      <c r="Q169" s="389"/>
      <c r="R169" s="389"/>
      <c r="S169" s="383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2">
        <v>4680115880764</v>
      </c>
      <c r="E170" s="383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9"/>
      <c r="Q170" s="389"/>
      <c r="R170" s="389"/>
      <c r="S170" s="383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9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7"/>
      <c r="N171" s="410"/>
      <c r="O171" s="379" t="s">
        <v>72</v>
      </c>
      <c r="P171" s="380"/>
      <c r="Q171" s="380"/>
      <c r="R171" s="380"/>
      <c r="S171" s="380"/>
      <c r="T171" s="380"/>
      <c r="U171" s="38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7"/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410"/>
      <c r="O172" s="379" t="s">
        <v>72</v>
      </c>
      <c r="P172" s="380"/>
      <c r="Q172" s="380"/>
      <c r="R172" s="380"/>
      <c r="S172" s="380"/>
      <c r="T172" s="380"/>
      <c r="U172" s="38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90" t="s">
        <v>61</v>
      </c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387"/>
      <c r="O173" s="387"/>
      <c r="P173" s="387"/>
      <c r="Q173" s="387"/>
      <c r="R173" s="387"/>
      <c r="S173" s="387"/>
      <c r="T173" s="387"/>
      <c r="U173" s="387"/>
      <c r="V173" s="387"/>
      <c r="W173" s="387"/>
      <c r="X173" s="387"/>
      <c r="Y173" s="387"/>
      <c r="Z173" s="369"/>
      <c r="AA173" s="369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2">
        <v>4680115882683</v>
      </c>
      <c r="E174" s="383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9"/>
      <c r="Q174" s="389"/>
      <c r="R174" s="389"/>
      <c r="S174" s="383"/>
      <c r="T174" s="34"/>
      <c r="U174" s="34"/>
      <c r="V174" s="35" t="s">
        <v>67</v>
      </c>
      <c r="W174" s="373">
        <v>63</v>
      </c>
      <c r="X174" s="374">
        <f>IFERROR(IF(W174="",0,CEILING((W174/$H174),1)*$H174),"")</f>
        <v>64.800000000000011</v>
      </c>
      <c r="Y174" s="36">
        <f>IFERROR(IF(X174=0,"",ROUNDUP(X174/H174,0)*0.00937),"")</f>
        <v>0.11244</v>
      </c>
      <c r="Z174" s="56"/>
      <c r="AA174" s="57"/>
      <c r="AE174" s="64"/>
      <c r="BB174" s="157" t="s">
        <v>1</v>
      </c>
      <c r="BL174" s="64">
        <f>IFERROR(W174*I174/H174,"0")</f>
        <v>65.45</v>
      </c>
      <c r="BM174" s="64">
        <f>IFERROR(X174*I174/H174,"0")</f>
        <v>67.320000000000007</v>
      </c>
      <c r="BN174" s="64">
        <f>IFERROR(1/J174*(W174/H174),"0")</f>
        <v>9.722222222222221E-2</v>
      </c>
      <c r="BO174" s="64">
        <f>IFERROR(1/J174*(X174/H174),"0")</f>
        <v>0.10000000000000002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2">
        <v>4680115882690</v>
      </c>
      <c r="E175" s="383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9"/>
      <c r="Q175" s="389"/>
      <c r="R175" s="389"/>
      <c r="S175" s="383"/>
      <c r="T175" s="34"/>
      <c r="U175" s="34"/>
      <c r="V175" s="35" t="s">
        <v>67</v>
      </c>
      <c r="W175" s="373">
        <v>25</v>
      </c>
      <c r="X175" s="374">
        <f>IFERROR(IF(W175="",0,CEILING((W175/$H175),1)*$H175),"")</f>
        <v>27</v>
      </c>
      <c r="Y175" s="36">
        <f>IFERROR(IF(X175=0,"",ROUNDUP(X175/H175,0)*0.00937),"")</f>
        <v>4.6850000000000003E-2</v>
      </c>
      <c r="Z175" s="56"/>
      <c r="AA175" s="57"/>
      <c r="AE175" s="64"/>
      <c r="BB175" s="158" t="s">
        <v>1</v>
      </c>
      <c r="BL175" s="64">
        <f>IFERROR(W175*I175/H175,"0")</f>
        <v>25.972222222222221</v>
      </c>
      <c r="BM175" s="64">
        <f>IFERROR(X175*I175/H175,"0")</f>
        <v>28.049999999999997</v>
      </c>
      <c r="BN175" s="64">
        <f>IFERROR(1/J175*(W175/H175),"0")</f>
        <v>3.8580246913580245E-2</v>
      </c>
      <c r="BO175" s="64">
        <f>IFERROR(1/J175*(X175/H175),"0")</f>
        <v>4.1666666666666664E-2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82">
        <v>4680115882669</v>
      </c>
      <c r="E176" s="383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9"/>
      <c r="Q176" s="389"/>
      <c r="R176" s="389"/>
      <c r="S176" s="383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82">
        <v>4680115882676</v>
      </c>
      <c r="E177" s="383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9"/>
      <c r="Q177" s="389"/>
      <c r="R177" s="389"/>
      <c r="S177" s="383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9"/>
      <c r="B178" s="387"/>
      <c r="C178" s="387"/>
      <c r="D178" s="387"/>
      <c r="E178" s="387"/>
      <c r="F178" s="387"/>
      <c r="G178" s="387"/>
      <c r="H178" s="387"/>
      <c r="I178" s="387"/>
      <c r="J178" s="387"/>
      <c r="K178" s="387"/>
      <c r="L178" s="387"/>
      <c r="M178" s="387"/>
      <c r="N178" s="410"/>
      <c r="O178" s="379" t="s">
        <v>72</v>
      </c>
      <c r="P178" s="380"/>
      <c r="Q178" s="380"/>
      <c r="R178" s="380"/>
      <c r="S178" s="380"/>
      <c r="T178" s="380"/>
      <c r="U178" s="381"/>
      <c r="V178" s="37" t="s">
        <v>73</v>
      </c>
      <c r="W178" s="375">
        <f>IFERROR(W174/H174,"0")+IFERROR(W175/H175,"0")+IFERROR(W176/H176,"0")+IFERROR(W177/H177,"0")</f>
        <v>16.296296296296298</v>
      </c>
      <c r="X178" s="375">
        <f>IFERROR(X174/H174,"0")+IFERROR(X175/H175,"0")+IFERROR(X176/H176,"0")+IFERROR(X177/H177,"0")</f>
        <v>17</v>
      </c>
      <c r="Y178" s="375">
        <f>IFERROR(IF(Y174="",0,Y174),"0")+IFERROR(IF(Y175="",0,Y175),"0")+IFERROR(IF(Y176="",0,Y176),"0")+IFERROR(IF(Y177="",0,Y177),"0")</f>
        <v>0.15928999999999999</v>
      </c>
      <c r="Z178" s="376"/>
      <c r="AA178" s="376"/>
    </row>
    <row r="179" spans="1:67" x14ac:dyDescent="0.2">
      <c r="A179" s="387"/>
      <c r="B179" s="387"/>
      <c r="C179" s="387"/>
      <c r="D179" s="387"/>
      <c r="E179" s="387"/>
      <c r="F179" s="387"/>
      <c r="G179" s="387"/>
      <c r="H179" s="387"/>
      <c r="I179" s="387"/>
      <c r="J179" s="387"/>
      <c r="K179" s="387"/>
      <c r="L179" s="387"/>
      <c r="M179" s="387"/>
      <c r="N179" s="410"/>
      <c r="O179" s="379" t="s">
        <v>72</v>
      </c>
      <c r="P179" s="380"/>
      <c r="Q179" s="380"/>
      <c r="R179" s="380"/>
      <c r="S179" s="380"/>
      <c r="T179" s="380"/>
      <c r="U179" s="381"/>
      <c r="V179" s="37" t="s">
        <v>67</v>
      </c>
      <c r="W179" s="375">
        <f>IFERROR(SUM(W174:W177),"0")</f>
        <v>88</v>
      </c>
      <c r="X179" s="375">
        <f>IFERROR(SUM(X174:X177),"0")</f>
        <v>91.800000000000011</v>
      </c>
      <c r="Y179" s="37"/>
      <c r="Z179" s="376"/>
      <c r="AA179" s="376"/>
    </row>
    <row r="180" spans="1:67" ht="14.25" hidden="1" customHeight="1" x14ac:dyDescent="0.25">
      <c r="A180" s="390" t="s">
        <v>74</v>
      </c>
      <c r="B180" s="387"/>
      <c r="C180" s="387"/>
      <c r="D180" s="387"/>
      <c r="E180" s="387"/>
      <c r="F180" s="387"/>
      <c r="G180" s="387"/>
      <c r="H180" s="387"/>
      <c r="I180" s="387"/>
      <c r="J180" s="387"/>
      <c r="K180" s="387"/>
      <c r="L180" s="387"/>
      <c r="M180" s="387"/>
      <c r="N180" s="387"/>
      <c r="O180" s="387"/>
      <c r="P180" s="387"/>
      <c r="Q180" s="387"/>
      <c r="R180" s="387"/>
      <c r="S180" s="387"/>
      <c r="T180" s="387"/>
      <c r="U180" s="387"/>
      <c r="V180" s="387"/>
      <c r="W180" s="387"/>
      <c r="X180" s="387"/>
      <c r="Y180" s="387"/>
      <c r="Z180" s="369"/>
      <c r="AA180" s="369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2">
        <v>4680115881556</v>
      </c>
      <c r="E181" s="383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9"/>
      <c r="Q181" s="389"/>
      <c r="R181" s="389"/>
      <c r="S181" s="383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2">
        <v>4680115881594</v>
      </c>
      <c r="E182" s="383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9"/>
      <c r="Q182" s="389"/>
      <c r="R182" s="389"/>
      <c r="S182" s="383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2">
        <v>4680115881587</v>
      </c>
      <c r="E183" s="383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4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9"/>
      <c r="Q183" s="389"/>
      <c r="R183" s="389"/>
      <c r="S183" s="383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2">
        <v>4680115880962</v>
      </c>
      <c r="E184" s="383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9"/>
      <c r="Q184" s="389"/>
      <c r="R184" s="389"/>
      <c r="S184" s="383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2">
        <v>4680115881617</v>
      </c>
      <c r="E185" s="383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9"/>
      <c r="Q185" s="389"/>
      <c r="R185" s="389"/>
      <c r="S185" s="383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82">
        <v>4680115880573</v>
      </c>
      <c r="E186" s="383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5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9"/>
      <c r="Q186" s="389"/>
      <c r="R186" s="389"/>
      <c r="S186" s="383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82">
        <v>4680115881228</v>
      </c>
      <c r="E187" s="383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0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9"/>
      <c r="Q187" s="389"/>
      <c r="R187" s="389"/>
      <c r="S187" s="383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2">
        <v>4680115881037</v>
      </c>
      <c r="E188" s="383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9"/>
      <c r="Q188" s="389"/>
      <c r="R188" s="389"/>
      <c r="S188" s="383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2">
        <v>4680115881211</v>
      </c>
      <c r="E189" s="383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9"/>
      <c r="Q189" s="389"/>
      <c r="R189" s="389"/>
      <c r="S189" s="383"/>
      <c r="T189" s="34"/>
      <c r="U189" s="34"/>
      <c r="V189" s="35" t="s">
        <v>67</v>
      </c>
      <c r="W189" s="373">
        <v>36</v>
      </c>
      <c r="X189" s="374">
        <f t="shared" si="33"/>
        <v>36</v>
      </c>
      <c r="Y189" s="36">
        <f>IFERROR(IF(X189=0,"",ROUNDUP(X189/H189,0)*0.00753),"")</f>
        <v>0.11295000000000001</v>
      </c>
      <c r="Z189" s="56"/>
      <c r="AA189" s="57"/>
      <c r="AE189" s="64"/>
      <c r="BB189" s="169" t="s">
        <v>1</v>
      </c>
      <c r="BL189" s="64">
        <f t="shared" si="34"/>
        <v>39.000000000000007</v>
      </c>
      <c r="BM189" s="64">
        <f t="shared" si="35"/>
        <v>39.000000000000007</v>
      </c>
      <c r="BN189" s="64">
        <f t="shared" si="36"/>
        <v>9.6153846153846145E-2</v>
      </c>
      <c r="BO189" s="64">
        <f t="shared" si="37"/>
        <v>9.6153846153846145E-2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2">
        <v>4680115881020</v>
      </c>
      <c r="E190" s="383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9"/>
      <c r="Q190" s="389"/>
      <c r="R190" s="389"/>
      <c r="S190" s="383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82">
        <v>4680115882195</v>
      </c>
      <c r="E191" s="383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9"/>
      <c r="Q191" s="389"/>
      <c r="R191" s="389"/>
      <c r="S191" s="383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2">
        <v>4680115882607</v>
      </c>
      <c r="E192" s="383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5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9"/>
      <c r="Q192" s="389"/>
      <c r="R192" s="389"/>
      <c r="S192" s="383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2">
        <v>4680115880092</v>
      </c>
      <c r="E193" s="383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9"/>
      <c r="Q193" s="389"/>
      <c r="R193" s="389"/>
      <c r="S193" s="383"/>
      <c r="T193" s="34"/>
      <c r="U193" s="34"/>
      <c r="V193" s="35" t="s">
        <v>67</v>
      </c>
      <c r="W193" s="373">
        <v>52</v>
      </c>
      <c r="X193" s="374">
        <f t="shared" si="33"/>
        <v>52.8</v>
      </c>
      <c r="Y193" s="36">
        <f t="shared" si="38"/>
        <v>0.16566</v>
      </c>
      <c r="Z193" s="56"/>
      <c r="AA193" s="57"/>
      <c r="AE193" s="64"/>
      <c r="BB193" s="173" t="s">
        <v>1</v>
      </c>
      <c r="BL193" s="64">
        <f t="shared" si="34"/>
        <v>57.893333333333345</v>
      </c>
      <c r="BM193" s="64">
        <f t="shared" si="35"/>
        <v>58.784000000000006</v>
      </c>
      <c r="BN193" s="64">
        <f t="shared" si="36"/>
        <v>0.1388888888888889</v>
      </c>
      <c r="BO193" s="64">
        <f t="shared" si="37"/>
        <v>0.14102564102564102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82">
        <v>4680115880221</v>
      </c>
      <c r="E194" s="383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9"/>
      <c r="Q194" s="389"/>
      <c r="R194" s="389"/>
      <c r="S194" s="383"/>
      <c r="T194" s="34"/>
      <c r="U194" s="34"/>
      <c r="V194" s="35" t="s">
        <v>67</v>
      </c>
      <c r="W194" s="373">
        <v>72</v>
      </c>
      <c r="X194" s="374">
        <f t="shared" si="33"/>
        <v>72</v>
      </c>
      <c r="Y194" s="36">
        <f t="shared" si="38"/>
        <v>0.22590000000000002</v>
      </c>
      <c r="Z194" s="56"/>
      <c r="AA194" s="57"/>
      <c r="AE194" s="64"/>
      <c r="BB194" s="174" t="s">
        <v>1</v>
      </c>
      <c r="BL194" s="64">
        <f t="shared" si="34"/>
        <v>80.160000000000011</v>
      </c>
      <c r="BM194" s="64">
        <f t="shared" si="35"/>
        <v>80.160000000000011</v>
      </c>
      <c r="BN194" s="64">
        <f t="shared" si="36"/>
        <v>0.19230769230769229</v>
      </c>
      <c r="BO194" s="64">
        <f t="shared" si="37"/>
        <v>0.19230769230769229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2">
        <v>4680115882942</v>
      </c>
      <c r="E195" s="383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9"/>
      <c r="Q195" s="389"/>
      <c r="R195" s="389"/>
      <c r="S195" s="383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82">
        <v>4680115880504</v>
      </c>
      <c r="E196" s="383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4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9"/>
      <c r="Q196" s="389"/>
      <c r="R196" s="389"/>
      <c r="S196" s="383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82">
        <v>4680115882164</v>
      </c>
      <c r="E197" s="383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9"/>
      <c r="Q197" s="389"/>
      <c r="R197" s="389"/>
      <c r="S197" s="383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9"/>
      <c r="B198" s="387"/>
      <c r="C198" s="387"/>
      <c r="D198" s="387"/>
      <c r="E198" s="387"/>
      <c r="F198" s="387"/>
      <c r="G198" s="387"/>
      <c r="H198" s="387"/>
      <c r="I198" s="387"/>
      <c r="J198" s="387"/>
      <c r="K198" s="387"/>
      <c r="L198" s="387"/>
      <c r="M198" s="387"/>
      <c r="N198" s="410"/>
      <c r="O198" s="379" t="s">
        <v>72</v>
      </c>
      <c r="P198" s="380"/>
      <c r="Q198" s="380"/>
      <c r="R198" s="380"/>
      <c r="S198" s="380"/>
      <c r="T198" s="380"/>
      <c r="U198" s="38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66.666666666666671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67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0.50451000000000001</v>
      </c>
      <c r="Z198" s="376"/>
      <c r="AA198" s="376"/>
    </row>
    <row r="199" spans="1:67" x14ac:dyDescent="0.2">
      <c r="A199" s="387"/>
      <c r="B199" s="387"/>
      <c r="C199" s="387"/>
      <c r="D199" s="387"/>
      <c r="E199" s="387"/>
      <c r="F199" s="387"/>
      <c r="G199" s="387"/>
      <c r="H199" s="387"/>
      <c r="I199" s="387"/>
      <c r="J199" s="387"/>
      <c r="K199" s="387"/>
      <c r="L199" s="387"/>
      <c r="M199" s="387"/>
      <c r="N199" s="410"/>
      <c r="O199" s="379" t="s">
        <v>72</v>
      </c>
      <c r="P199" s="380"/>
      <c r="Q199" s="380"/>
      <c r="R199" s="380"/>
      <c r="S199" s="380"/>
      <c r="T199" s="380"/>
      <c r="U199" s="381"/>
      <c r="V199" s="37" t="s">
        <v>67</v>
      </c>
      <c r="W199" s="375">
        <f>IFERROR(SUM(W181:W197),"0")</f>
        <v>160</v>
      </c>
      <c r="X199" s="375">
        <f>IFERROR(SUM(X181:X197),"0")</f>
        <v>160.80000000000001</v>
      </c>
      <c r="Y199" s="37"/>
      <c r="Z199" s="376"/>
      <c r="AA199" s="376"/>
    </row>
    <row r="200" spans="1:67" ht="14.25" hidden="1" customHeight="1" x14ac:dyDescent="0.25">
      <c r="A200" s="390" t="s">
        <v>210</v>
      </c>
      <c r="B200" s="387"/>
      <c r="C200" s="387"/>
      <c r="D200" s="387"/>
      <c r="E200" s="387"/>
      <c r="F200" s="387"/>
      <c r="G200" s="387"/>
      <c r="H200" s="387"/>
      <c r="I200" s="387"/>
      <c r="J200" s="387"/>
      <c r="K200" s="387"/>
      <c r="L200" s="387"/>
      <c r="M200" s="387"/>
      <c r="N200" s="387"/>
      <c r="O200" s="387"/>
      <c r="P200" s="387"/>
      <c r="Q200" s="387"/>
      <c r="R200" s="387"/>
      <c r="S200" s="387"/>
      <c r="T200" s="387"/>
      <c r="U200" s="387"/>
      <c r="V200" s="387"/>
      <c r="W200" s="387"/>
      <c r="X200" s="387"/>
      <c r="Y200" s="387"/>
      <c r="Z200" s="369"/>
      <c r="AA200" s="369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2">
        <v>4680115882874</v>
      </c>
      <c r="E201" s="383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9"/>
      <c r="Q201" s="389"/>
      <c r="R201" s="389"/>
      <c r="S201" s="383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82">
        <v>4680115884434</v>
      </c>
      <c r="E202" s="383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9"/>
      <c r="Q202" s="389"/>
      <c r="R202" s="389"/>
      <c r="S202" s="383"/>
      <c r="T202" s="34"/>
      <c r="U202" s="34"/>
      <c r="V202" s="35" t="s">
        <v>67</v>
      </c>
      <c r="W202" s="373">
        <v>50</v>
      </c>
      <c r="X202" s="374">
        <f>IFERROR(IF(W202="",0,CEILING((W202/$H202),1)*$H202),"")</f>
        <v>51.2</v>
      </c>
      <c r="Y202" s="36">
        <f>IFERROR(IF(X202=0,"",ROUNDUP(X202/H202,0)*0.00937),"")</f>
        <v>0.14992</v>
      </c>
      <c r="Z202" s="56"/>
      <c r="AA202" s="57"/>
      <c r="AE202" s="64"/>
      <c r="BB202" s="179" t="s">
        <v>1</v>
      </c>
      <c r="BL202" s="64">
        <f>IFERROR(W202*I202/H202,"0")</f>
        <v>54.15625</v>
      </c>
      <c r="BM202" s="64">
        <f>IFERROR(X202*I202/H202,"0")</f>
        <v>55.456000000000003</v>
      </c>
      <c r="BN202" s="64">
        <f>IFERROR(1/J202*(W202/H202),"0")</f>
        <v>0.13020833333333334</v>
      </c>
      <c r="BO202" s="64">
        <f>IFERROR(1/J202*(X202/H202),"0")</f>
        <v>0.13333333333333333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2">
        <v>4680115880818</v>
      </c>
      <c r="E203" s="383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9"/>
      <c r="Q203" s="389"/>
      <c r="R203" s="389"/>
      <c r="S203" s="383"/>
      <c r="T203" s="34"/>
      <c r="U203" s="34"/>
      <c r="V203" s="35" t="s">
        <v>67</v>
      </c>
      <c r="W203" s="373">
        <v>6</v>
      </c>
      <c r="X203" s="374">
        <f>IFERROR(IF(W203="",0,CEILING((W203/$H203),1)*$H203),"")</f>
        <v>7.1999999999999993</v>
      </c>
      <c r="Y203" s="36">
        <f>IFERROR(IF(X203=0,"",ROUNDUP(X203/H203,0)*0.00753),"")</f>
        <v>2.2589999999999999E-2</v>
      </c>
      <c r="Z203" s="56"/>
      <c r="AA203" s="57"/>
      <c r="AE203" s="64"/>
      <c r="BB203" s="180" t="s">
        <v>1</v>
      </c>
      <c r="BL203" s="64">
        <f>IFERROR(W203*I203/H203,"0")</f>
        <v>6.6800000000000006</v>
      </c>
      <c r="BM203" s="64">
        <f>IFERROR(X203*I203/H203,"0")</f>
        <v>8.016</v>
      </c>
      <c r="BN203" s="64">
        <f>IFERROR(1/J203*(W203/H203),"0")</f>
        <v>1.6025641025641024E-2</v>
      </c>
      <c r="BO203" s="64">
        <f>IFERROR(1/J203*(X203/H203),"0")</f>
        <v>1.9230769230769232E-2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2">
        <v>4680115880801</v>
      </c>
      <c r="E204" s="383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5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9"/>
      <c r="Q204" s="389"/>
      <c r="R204" s="389"/>
      <c r="S204" s="383"/>
      <c r="T204" s="34"/>
      <c r="U204" s="34"/>
      <c r="V204" s="35" t="s">
        <v>67</v>
      </c>
      <c r="W204" s="373">
        <v>10</v>
      </c>
      <c r="X204" s="374">
        <f>IFERROR(IF(W204="",0,CEILING((W204/$H204),1)*$H204),"")</f>
        <v>12</v>
      </c>
      <c r="Y204" s="36">
        <f>IFERROR(IF(X204=0,"",ROUNDUP(X204/H204,0)*0.00753),"")</f>
        <v>3.7650000000000003E-2</v>
      </c>
      <c r="Z204" s="56"/>
      <c r="AA204" s="57"/>
      <c r="AE204" s="64"/>
      <c r="BB204" s="181" t="s">
        <v>1</v>
      </c>
      <c r="BL204" s="64">
        <f>IFERROR(W204*I204/H204,"0")</f>
        <v>11.133333333333335</v>
      </c>
      <c r="BM204" s="64">
        <f>IFERROR(X204*I204/H204,"0")</f>
        <v>13.360000000000001</v>
      </c>
      <c r="BN204" s="64">
        <f>IFERROR(1/J204*(W204/H204),"0")</f>
        <v>2.6709401709401712E-2</v>
      </c>
      <c r="BO204" s="64">
        <f>IFERROR(1/J204*(X204/H204),"0")</f>
        <v>3.2051282051282048E-2</v>
      </c>
    </row>
    <row r="205" spans="1:67" x14ac:dyDescent="0.2">
      <c r="A205" s="409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410"/>
      <c r="O205" s="379" t="s">
        <v>72</v>
      </c>
      <c r="P205" s="380"/>
      <c r="Q205" s="380"/>
      <c r="R205" s="380"/>
      <c r="S205" s="380"/>
      <c r="T205" s="380"/>
      <c r="U205" s="381"/>
      <c r="V205" s="37" t="s">
        <v>73</v>
      </c>
      <c r="W205" s="375">
        <f>IFERROR(W201/H201,"0")+IFERROR(W202/H202,"0")+IFERROR(W203/H203,"0")+IFERROR(W204/H204,"0")</f>
        <v>22.291666666666668</v>
      </c>
      <c r="X205" s="375">
        <f>IFERROR(X201/H201,"0")+IFERROR(X202/H202,"0")+IFERROR(X203/H203,"0")+IFERROR(X204/H204,"0")</f>
        <v>24</v>
      </c>
      <c r="Y205" s="375">
        <f>IFERROR(IF(Y201="",0,Y201),"0")+IFERROR(IF(Y202="",0,Y202),"0")+IFERROR(IF(Y203="",0,Y203),"0")+IFERROR(IF(Y204="",0,Y204),"0")</f>
        <v>0.21016000000000001</v>
      </c>
      <c r="Z205" s="376"/>
      <c r="AA205" s="376"/>
    </row>
    <row r="206" spans="1:67" x14ac:dyDescent="0.2">
      <c r="A206" s="387"/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410"/>
      <c r="O206" s="379" t="s">
        <v>72</v>
      </c>
      <c r="P206" s="380"/>
      <c r="Q206" s="380"/>
      <c r="R206" s="380"/>
      <c r="S206" s="380"/>
      <c r="T206" s="380"/>
      <c r="U206" s="381"/>
      <c r="V206" s="37" t="s">
        <v>67</v>
      </c>
      <c r="W206" s="375">
        <f>IFERROR(SUM(W201:W204),"0")</f>
        <v>66</v>
      </c>
      <c r="X206" s="375">
        <f>IFERROR(SUM(X201:X204),"0")</f>
        <v>70.400000000000006</v>
      </c>
      <c r="Y206" s="37"/>
      <c r="Z206" s="376"/>
      <c r="AA206" s="376"/>
    </row>
    <row r="207" spans="1:67" ht="16.5" hidden="1" customHeight="1" x14ac:dyDescent="0.25">
      <c r="A207" s="386" t="s">
        <v>319</v>
      </c>
      <c r="B207" s="387"/>
      <c r="C207" s="387"/>
      <c r="D207" s="387"/>
      <c r="E207" s="387"/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  <c r="R207" s="387"/>
      <c r="S207" s="387"/>
      <c r="T207" s="387"/>
      <c r="U207" s="387"/>
      <c r="V207" s="387"/>
      <c r="W207" s="387"/>
      <c r="X207" s="387"/>
      <c r="Y207" s="387"/>
      <c r="Z207" s="368"/>
      <c r="AA207" s="368"/>
    </row>
    <row r="208" spans="1:67" ht="14.25" hidden="1" customHeight="1" x14ac:dyDescent="0.25">
      <c r="A208" s="390" t="s">
        <v>110</v>
      </c>
      <c r="B208" s="387"/>
      <c r="C208" s="387"/>
      <c r="D208" s="387"/>
      <c r="E208" s="387"/>
      <c r="F208" s="387"/>
      <c r="G208" s="387"/>
      <c r="H208" s="387"/>
      <c r="I208" s="387"/>
      <c r="J208" s="387"/>
      <c r="K208" s="387"/>
      <c r="L208" s="387"/>
      <c r="M208" s="387"/>
      <c r="N208" s="387"/>
      <c r="O208" s="387"/>
      <c r="P208" s="387"/>
      <c r="Q208" s="387"/>
      <c r="R208" s="387"/>
      <c r="S208" s="387"/>
      <c r="T208" s="387"/>
      <c r="U208" s="387"/>
      <c r="V208" s="387"/>
      <c r="W208" s="387"/>
      <c r="X208" s="387"/>
      <c r="Y208" s="387"/>
      <c r="Z208" s="369"/>
      <c r="AA208" s="369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2">
        <v>4680115884274</v>
      </c>
      <c r="E209" s="383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4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9"/>
      <c r="Q209" s="389"/>
      <c r="R209" s="389"/>
      <c r="S209" s="383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2">
        <v>4680115884298</v>
      </c>
      <c r="E210" s="383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9"/>
      <c r="Q210" s="389"/>
      <c r="R210" s="389"/>
      <c r="S210" s="383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2">
        <v>4680115884250</v>
      </c>
      <c r="E211" s="383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4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9"/>
      <c r="Q211" s="389"/>
      <c r="R211" s="389"/>
      <c r="S211" s="383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2">
        <v>4680115884281</v>
      </c>
      <c r="E212" s="383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9"/>
      <c r="Q212" s="389"/>
      <c r="R212" s="389"/>
      <c r="S212" s="383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2">
        <v>4680115884199</v>
      </c>
      <c r="E213" s="383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9"/>
      <c r="Q213" s="389"/>
      <c r="R213" s="389"/>
      <c r="S213" s="383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2">
        <v>4680115884267</v>
      </c>
      <c r="E214" s="383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9"/>
      <c r="Q214" s="389"/>
      <c r="R214" s="389"/>
      <c r="S214" s="383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9"/>
      <c r="B215" s="387"/>
      <c r="C215" s="387"/>
      <c r="D215" s="387"/>
      <c r="E215" s="387"/>
      <c r="F215" s="387"/>
      <c r="G215" s="387"/>
      <c r="H215" s="387"/>
      <c r="I215" s="387"/>
      <c r="J215" s="387"/>
      <c r="K215" s="387"/>
      <c r="L215" s="387"/>
      <c r="M215" s="387"/>
      <c r="N215" s="410"/>
      <c r="O215" s="379" t="s">
        <v>72</v>
      </c>
      <c r="P215" s="380"/>
      <c r="Q215" s="380"/>
      <c r="R215" s="380"/>
      <c r="S215" s="380"/>
      <c r="T215" s="380"/>
      <c r="U215" s="38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7"/>
      <c r="B216" s="387"/>
      <c r="C216" s="387"/>
      <c r="D216" s="387"/>
      <c r="E216" s="387"/>
      <c r="F216" s="387"/>
      <c r="G216" s="387"/>
      <c r="H216" s="387"/>
      <c r="I216" s="387"/>
      <c r="J216" s="387"/>
      <c r="K216" s="387"/>
      <c r="L216" s="387"/>
      <c r="M216" s="387"/>
      <c r="N216" s="410"/>
      <c r="O216" s="379" t="s">
        <v>72</v>
      </c>
      <c r="P216" s="380"/>
      <c r="Q216" s="380"/>
      <c r="R216" s="380"/>
      <c r="S216" s="380"/>
      <c r="T216" s="380"/>
      <c r="U216" s="38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90" t="s">
        <v>61</v>
      </c>
      <c r="B217" s="387"/>
      <c r="C217" s="387"/>
      <c r="D217" s="387"/>
      <c r="E217" s="387"/>
      <c r="F217" s="387"/>
      <c r="G217" s="387"/>
      <c r="H217" s="387"/>
      <c r="I217" s="387"/>
      <c r="J217" s="387"/>
      <c r="K217" s="387"/>
      <c r="L217" s="387"/>
      <c r="M217" s="387"/>
      <c r="N217" s="387"/>
      <c r="O217" s="387"/>
      <c r="P217" s="387"/>
      <c r="Q217" s="387"/>
      <c r="R217" s="387"/>
      <c r="S217" s="387"/>
      <c r="T217" s="387"/>
      <c r="U217" s="387"/>
      <c r="V217" s="387"/>
      <c r="W217" s="387"/>
      <c r="X217" s="387"/>
      <c r="Y217" s="387"/>
      <c r="Z217" s="369"/>
      <c r="AA217" s="369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2">
        <v>4607091389845</v>
      </c>
      <c r="E218" s="383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9"/>
      <c r="Q218" s="389"/>
      <c r="R218" s="389"/>
      <c r="S218" s="383"/>
      <c r="T218" s="34"/>
      <c r="U218" s="34"/>
      <c r="V218" s="35" t="s">
        <v>67</v>
      </c>
      <c r="W218" s="373">
        <v>18</v>
      </c>
      <c r="X218" s="374">
        <f>IFERROR(IF(W218="",0,CEILING((W218/$H218),1)*$H218),"")</f>
        <v>18.900000000000002</v>
      </c>
      <c r="Y218" s="36">
        <f>IFERROR(IF(X218=0,"",ROUNDUP(X218/H218,0)*0.00502),"")</f>
        <v>4.5179999999999998E-2</v>
      </c>
      <c r="Z218" s="56"/>
      <c r="AA218" s="57"/>
      <c r="AE218" s="64"/>
      <c r="BB218" s="188" t="s">
        <v>1</v>
      </c>
      <c r="BL218" s="64">
        <f>IFERROR(W218*I218/H218,"0")</f>
        <v>18.857142857142858</v>
      </c>
      <c r="BM218" s="64">
        <f>IFERROR(X218*I218/H218,"0")</f>
        <v>19.8</v>
      </c>
      <c r="BN218" s="64">
        <f>IFERROR(1/J218*(W218/H218),"0")</f>
        <v>3.6630036630036632E-2</v>
      </c>
      <c r="BO218" s="64">
        <f>IFERROR(1/J218*(X218/H218),"0")</f>
        <v>3.8461538461538464E-2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2">
        <v>4680115882881</v>
      </c>
      <c r="E219" s="383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6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9"/>
      <c r="Q219" s="389"/>
      <c r="R219" s="389"/>
      <c r="S219" s="383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9"/>
      <c r="B220" s="387"/>
      <c r="C220" s="387"/>
      <c r="D220" s="387"/>
      <c r="E220" s="387"/>
      <c r="F220" s="387"/>
      <c r="G220" s="387"/>
      <c r="H220" s="387"/>
      <c r="I220" s="387"/>
      <c r="J220" s="387"/>
      <c r="K220" s="387"/>
      <c r="L220" s="387"/>
      <c r="M220" s="387"/>
      <c r="N220" s="410"/>
      <c r="O220" s="379" t="s">
        <v>72</v>
      </c>
      <c r="P220" s="380"/>
      <c r="Q220" s="380"/>
      <c r="R220" s="380"/>
      <c r="S220" s="380"/>
      <c r="T220" s="380"/>
      <c r="U220" s="381"/>
      <c r="V220" s="37" t="s">
        <v>73</v>
      </c>
      <c r="W220" s="375">
        <f>IFERROR(W218/H218,"0")+IFERROR(W219/H219,"0")</f>
        <v>8.5714285714285712</v>
      </c>
      <c r="X220" s="375">
        <f>IFERROR(X218/H218,"0")+IFERROR(X219/H219,"0")</f>
        <v>9</v>
      </c>
      <c r="Y220" s="375">
        <f>IFERROR(IF(Y218="",0,Y218),"0")+IFERROR(IF(Y219="",0,Y219),"0")</f>
        <v>4.5179999999999998E-2</v>
      </c>
      <c r="Z220" s="376"/>
      <c r="AA220" s="376"/>
    </row>
    <row r="221" spans="1:67" x14ac:dyDescent="0.2">
      <c r="A221" s="387"/>
      <c r="B221" s="387"/>
      <c r="C221" s="387"/>
      <c r="D221" s="387"/>
      <c r="E221" s="387"/>
      <c r="F221" s="387"/>
      <c r="G221" s="387"/>
      <c r="H221" s="387"/>
      <c r="I221" s="387"/>
      <c r="J221" s="387"/>
      <c r="K221" s="387"/>
      <c r="L221" s="387"/>
      <c r="M221" s="387"/>
      <c r="N221" s="410"/>
      <c r="O221" s="379" t="s">
        <v>72</v>
      </c>
      <c r="P221" s="380"/>
      <c r="Q221" s="380"/>
      <c r="R221" s="380"/>
      <c r="S221" s="380"/>
      <c r="T221" s="380"/>
      <c r="U221" s="381"/>
      <c r="V221" s="37" t="s">
        <v>67</v>
      </c>
      <c r="W221" s="375">
        <f>IFERROR(SUM(W218:W219),"0")</f>
        <v>18</v>
      </c>
      <c r="X221" s="375">
        <f>IFERROR(SUM(X218:X219),"0")</f>
        <v>18.900000000000002</v>
      </c>
      <c r="Y221" s="37"/>
      <c r="Z221" s="376"/>
      <c r="AA221" s="376"/>
    </row>
    <row r="222" spans="1:67" ht="16.5" hidden="1" customHeight="1" x14ac:dyDescent="0.25">
      <c r="A222" s="386" t="s">
        <v>336</v>
      </c>
      <c r="B222" s="387"/>
      <c r="C222" s="387"/>
      <c r="D222" s="387"/>
      <c r="E222" s="387"/>
      <c r="F222" s="387"/>
      <c r="G222" s="387"/>
      <c r="H222" s="387"/>
      <c r="I222" s="387"/>
      <c r="J222" s="387"/>
      <c r="K222" s="387"/>
      <c r="L222" s="387"/>
      <c r="M222" s="387"/>
      <c r="N222" s="387"/>
      <c r="O222" s="387"/>
      <c r="P222" s="387"/>
      <c r="Q222" s="387"/>
      <c r="R222" s="387"/>
      <c r="S222" s="387"/>
      <c r="T222" s="387"/>
      <c r="U222" s="387"/>
      <c r="V222" s="387"/>
      <c r="W222" s="387"/>
      <c r="X222" s="387"/>
      <c r="Y222" s="387"/>
      <c r="Z222" s="368"/>
      <c r="AA222" s="368"/>
    </row>
    <row r="223" spans="1:67" ht="14.25" hidden="1" customHeight="1" x14ac:dyDescent="0.25">
      <c r="A223" s="390" t="s">
        <v>110</v>
      </c>
      <c r="B223" s="387"/>
      <c r="C223" s="387"/>
      <c r="D223" s="387"/>
      <c r="E223" s="387"/>
      <c r="F223" s="387"/>
      <c r="G223" s="387"/>
      <c r="H223" s="387"/>
      <c r="I223" s="387"/>
      <c r="J223" s="387"/>
      <c r="K223" s="387"/>
      <c r="L223" s="387"/>
      <c r="M223" s="387"/>
      <c r="N223" s="387"/>
      <c r="O223" s="387"/>
      <c r="P223" s="387"/>
      <c r="Q223" s="387"/>
      <c r="R223" s="387"/>
      <c r="S223" s="387"/>
      <c r="T223" s="387"/>
      <c r="U223" s="387"/>
      <c r="V223" s="387"/>
      <c r="W223" s="387"/>
      <c r="X223" s="387"/>
      <c r="Y223" s="387"/>
      <c r="Z223" s="369"/>
      <c r="AA223" s="369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82">
        <v>4680115884137</v>
      </c>
      <c r="E224" s="383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9"/>
      <c r="Q224" s="389"/>
      <c r="R224" s="389"/>
      <c r="S224" s="383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2">
        <v>4680115884236</v>
      </c>
      <c r="E225" s="383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9"/>
      <c r="Q225" s="389"/>
      <c r="R225" s="389"/>
      <c r="S225" s="383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82">
        <v>4680115884175</v>
      </c>
      <c r="E226" s="383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9"/>
      <c r="Q226" s="389"/>
      <c r="R226" s="389"/>
      <c r="S226" s="383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82">
        <v>4680115884144</v>
      </c>
      <c r="E227" s="383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9"/>
      <c r="Q227" s="389"/>
      <c r="R227" s="389"/>
      <c r="S227" s="383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2">
        <v>4680115884182</v>
      </c>
      <c r="E228" s="383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9"/>
      <c r="Q228" s="389"/>
      <c r="R228" s="389"/>
      <c r="S228" s="383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82">
        <v>4680115884205</v>
      </c>
      <c r="E229" s="383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9"/>
      <c r="Q229" s="389"/>
      <c r="R229" s="389"/>
      <c r="S229" s="383"/>
      <c r="T229" s="34"/>
      <c r="U229" s="34"/>
      <c r="V229" s="35" t="s">
        <v>67</v>
      </c>
      <c r="W229" s="373">
        <v>24</v>
      </c>
      <c r="X229" s="374">
        <f t="shared" si="44"/>
        <v>24</v>
      </c>
      <c r="Y229" s="36">
        <f>IFERROR(IF(X229=0,"",ROUNDUP(X229/H229,0)*0.00937),"")</f>
        <v>5.6219999999999999E-2</v>
      </c>
      <c r="Z229" s="56"/>
      <c r="AA229" s="57"/>
      <c r="AE229" s="64"/>
      <c r="BB229" s="195" t="s">
        <v>1</v>
      </c>
      <c r="BL229" s="64">
        <f t="shared" si="45"/>
        <v>25.44</v>
      </c>
      <c r="BM229" s="64">
        <f t="shared" si="46"/>
        <v>25.44</v>
      </c>
      <c r="BN229" s="64">
        <f t="shared" si="47"/>
        <v>0.05</v>
      </c>
      <c r="BO229" s="64">
        <f t="shared" si="48"/>
        <v>0.05</v>
      </c>
    </row>
    <row r="230" spans="1:67" x14ac:dyDescent="0.2">
      <c r="A230" s="409"/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410"/>
      <c r="O230" s="379" t="s">
        <v>72</v>
      </c>
      <c r="P230" s="380"/>
      <c r="Q230" s="380"/>
      <c r="R230" s="380"/>
      <c r="S230" s="380"/>
      <c r="T230" s="380"/>
      <c r="U230" s="381"/>
      <c r="V230" s="37" t="s">
        <v>73</v>
      </c>
      <c r="W230" s="375">
        <f>IFERROR(W224/H224,"0")+IFERROR(W225/H225,"0")+IFERROR(W226/H226,"0")+IFERROR(W227/H227,"0")+IFERROR(W228/H228,"0")+IFERROR(W229/H229,"0")</f>
        <v>6</v>
      </c>
      <c r="X230" s="375">
        <f>IFERROR(X224/H224,"0")+IFERROR(X225/H225,"0")+IFERROR(X226/H226,"0")+IFERROR(X227/H227,"0")+IFERROR(X228/H228,"0")+IFERROR(X229/H229,"0")</f>
        <v>6</v>
      </c>
      <c r="Y230" s="375">
        <f>IFERROR(IF(Y224="",0,Y224),"0")+IFERROR(IF(Y225="",0,Y225),"0")+IFERROR(IF(Y226="",0,Y226),"0")+IFERROR(IF(Y227="",0,Y227),"0")+IFERROR(IF(Y228="",0,Y228),"0")+IFERROR(IF(Y229="",0,Y229),"0")</f>
        <v>5.6219999999999999E-2</v>
      </c>
      <c r="Z230" s="376"/>
      <c r="AA230" s="376"/>
    </row>
    <row r="231" spans="1:67" x14ac:dyDescent="0.2">
      <c r="A231" s="387"/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7"/>
      <c r="N231" s="410"/>
      <c r="O231" s="379" t="s">
        <v>72</v>
      </c>
      <c r="P231" s="380"/>
      <c r="Q231" s="380"/>
      <c r="R231" s="380"/>
      <c r="S231" s="380"/>
      <c r="T231" s="380"/>
      <c r="U231" s="381"/>
      <c r="V231" s="37" t="s">
        <v>67</v>
      </c>
      <c r="W231" s="375">
        <f>IFERROR(SUM(W224:W229),"0")</f>
        <v>24</v>
      </c>
      <c r="X231" s="375">
        <f>IFERROR(SUM(X224:X229),"0")</f>
        <v>24</v>
      </c>
      <c r="Y231" s="37"/>
      <c r="Z231" s="376"/>
      <c r="AA231" s="376"/>
    </row>
    <row r="232" spans="1:67" ht="16.5" hidden="1" customHeight="1" x14ac:dyDescent="0.25">
      <c r="A232" s="386" t="s">
        <v>349</v>
      </c>
      <c r="B232" s="387"/>
      <c r="C232" s="387"/>
      <c r="D232" s="387"/>
      <c r="E232" s="387"/>
      <c r="F232" s="387"/>
      <c r="G232" s="387"/>
      <c r="H232" s="387"/>
      <c r="I232" s="387"/>
      <c r="J232" s="387"/>
      <c r="K232" s="387"/>
      <c r="L232" s="387"/>
      <c r="M232" s="387"/>
      <c r="N232" s="387"/>
      <c r="O232" s="387"/>
      <c r="P232" s="387"/>
      <c r="Q232" s="387"/>
      <c r="R232" s="387"/>
      <c r="S232" s="387"/>
      <c r="T232" s="387"/>
      <c r="U232" s="387"/>
      <c r="V232" s="387"/>
      <c r="W232" s="387"/>
      <c r="X232" s="387"/>
      <c r="Y232" s="387"/>
      <c r="Z232" s="368"/>
      <c r="AA232" s="368"/>
    </row>
    <row r="233" spans="1:67" ht="14.25" hidden="1" customHeight="1" x14ac:dyDescent="0.25">
      <c r="A233" s="390" t="s">
        <v>110</v>
      </c>
      <c r="B233" s="387"/>
      <c r="C233" s="387"/>
      <c r="D233" s="387"/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  <c r="U233" s="387"/>
      <c r="V233" s="387"/>
      <c r="W233" s="387"/>
      <c r="X233" s="387"/>
      <c r="Y233" s="387"/>
      <c r="Z233" s="369"/>
      <c r="AA233" s="369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2">
        <v>4607091387445</v>
      </c>
      <c r="E234" s="383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9"/>
      <c r="Q234" s="389"/>
      <c r="R234" s="389"/>
      <c r="S234" s="383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82">
        <v>4607091386004</v>
      </c>
      <c r="E235" s="383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9"/>
      <c r="Q235" s="389"/>
      <c r="R235" s="389"/>
      <c r="S235" s="383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2">
        <v>4607091386004</v>
      </c>
      <c r="E236" s="383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9"/>
      <c r="Q236" s="389"/>
      <c r="R236" s="389"/>
      <c r="S236" s="383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2">
        <v>4607091386073</v>
      </c>
      <c r="E237" s="383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9"/>
      <c r="Q237" s="389"/>
      <c r="R237" s="389"/>
      <c r="S237" s="383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2">
        <v>4607091387322</v>
      </c>
      <c r="E238" s="383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9"/>
      <c r="Q238" s="389"/>
      <c r="R238" s="389"/>
      <c r="S238" s="383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2">
        <v>4607091387377</v>
      </c>
      <c r="E239" s="383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9"/>
      <c r="Q239" s="389"/>
      <c r="R239" s="389"/>
      <c r="S239" s="383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2">
        <v>4607091387353</v>
      </c>
      <c r="E240" s="383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1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9"/>
      <c r="Q240" s="389"/>
      <c r="R240" s="389"/>
      <c r="S240" s="383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82">
        <v>4607091386011</v>
      </c>
      <c r="E241" s="383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9"/>
      <c r="Q241" s="389"/>
      <c r="R241" s="389"/>
      <c r="S241" s="383"/>
      <c r="T241" s="34"/>
      <c r="U241" s="34"/>
      <c r="V241" s="35" t="s">
        <v>67</v>
      </c>
      <c r="W241" s="373">
        <v>5</v>
      </c>
      <c r="X241" s="374">
        <f t="shared" si="49"/>
        <v>5</v>
      </c>
      <c r="Y241" s="36">
        <f t="shared" ref="Y241:Y247" si="54">IFERROR(IF(X241=0,"",ROUNDUP(X241/H241,0)*0.00937),"")</f>
        <v>9.3699999999999999E-3</v>
      </c>
      <c r="Z241" s="56"/>
      <c r="AA241" s="57"/>
      <c r="AE241" s="64"/>
      <c r="BB241" s="203" t="s">
        <v>1</v>
      </c>
      <c r="BL241" s="64">
        <f t="shared" si="50"/>
        <v>5.21</v>
      </c>
      <c r="BM241" s="64">
        <f t="shared" si="51"/>
        <v>5.21</v>
      </c>
      <c r="BN241" s="64">
        <f t="shared" si="52"/>
        <v>8.3333333333333332E-3</v>
      </c>
      <c r="BO241" s="64">
        <f t="shared" si="53"/>
        <v>8.3333333333333332E-3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2">
        <v>4607091387308</v>
      </c>
      <c r="E242" s="383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9"/>
      <c r="Q242" s="389"/>
      <c r="R242" s="389"/>
      <c r="S242" s="383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2">
        <v>4607091387339</v>
      </c>
      <c r="E243" s="383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9"/>
      <c r="Q243" s="389"/>
      <c r="R243" s="389"/>
      <c r="S243" s="383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2">
        <v>4680115882638</v>
      </c>
      <c r="E244" s="383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9"/>
      <c r="Q244" s="389"/>
      <c r="R244" s="389"/>
      <c r="S244" s="383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2">
        <v>4680115881938</v>
      </c>
      <c r="E245" s="383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9"/>
      <c r="Q245" s="389"/>
      <c r="R245" s="389"/>
      <c r="S245" s="383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2">
        <v>4607091387346</v>
      </c>
      <c r="E246" s="383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9"/>
      <c r="Q246" s="389"/>
      <c r="R246" s="389"/>
      <c r="S246" s="383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2">
        <v>4607091389807</v>
      </c>
      <c r="E247" s="383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9"/>
      <c r="Q247" s="389"/>
      <c r="R247" s="389"/>
      <c r="S247" s="383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9"/>
      <c r="B248" s="387"/>
      <c r="C248" s="387"/>
      <c r="D248" s="387"/>
      <c r="E248" s="387"/>
      <c r="F248" s="387"/>
      <c r="G248" s="387"/>
      <c r="H248" s="387"/>
      <c r="I248" s="387"/>
      <c r="J248" s="387"/>
      <c r="K248" s="387"/>
      <c r="L248" s="387"/>
      <c r="M248" s="387"/>
      <c r="N248" s="410"/>
      <c r="O248" s="379" t="s">
        <v>72</v>
      </c>
      <c r="P248" s="380"/>
      <c r="Q248" s="380"/>
      <c r="R248" s="380"/>
      <c r="S248" s="380"/>
      <c r="T248" s="380"/>
      <c r="U248" s="38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9.3699999999999999E-3</v>
      </c>
      <c r="Z248" s="376"/>
      <c r="AA248" s="376"/>
    </row>
    <row r="249" spans="1:67" x14ac:dyDescent="0.2">
      <c r="A249" s="387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7"/>
      <c r="N249" s="410"/>
      <c r="O249" s="379" t="s">
        <v>72</v>
      </c>
      <c r="P249" s="380"/>
      <c r="Q249" s="380"/>
      <c r="R249" s="380"/>
      <c r="S249" s="380"/>
      <c r="T249" s="380"/>
      <c r="U249" s="381"/>
      <c r="V249" s="37" t="s">
        <v>67</v>
      </c>
      <c r="W249" s="375">
        <f>IFERROR(SUM(W234:W247),"0")</f>
        <v>5</v>
      </c>
      <c r="X249" s="375">
        <f>IFERROR(SUM(X234:X247),"0")</f>
        <v>5</v>
      </c>
      <c r="Y249" s="37"/>
      <c r="Z249" s="376"/>
      <c r="AA249" s="376"/>
    </row>
    <row r="250" spans="1:67" ht="14.25" hidden="1" customHeight="1" x14ac:dyDescent="0.25">
      <c r="A250" s="390" t="s">
        <v>102</v>
      </c>
      <c r="B250" s="387"/>
      <c r="C250" s="387"/>
      <c r="D250" s="387"/>
      <c r="E250" s="387"/>
      <c r="F250" s="387"/>
      <c r="G250" s="387"/>
      <c r="H250" s="387"/>
      <c r="I250" s="387"/>
      <c r="J250" s="387"/>
      <c r="K250" s="387"/>
      <c r="L250" s="387"/>
      <c r="M250" s="387"/>
      <c r="N250" s="387"/>
      <c r="O250" s="387"/>
      <c r="P250" s="387"/>
      <c r="Q250" s="387"/>
      <c r="R250" s="387"/>
      <c r="S250" s="387"/>
      <c r="T250" s="387"/>
      <c r="U250" s="387"/>
      <c r="V250" s="387"/>
      <c r="W250" s="387"/>
      <c r="X250" s="387"/>
      <c r="Y250" s="387"/>
      <c r="Z250" s="369"/>
      <c r="AA250" s="369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2">
        <v>4680115881914</v>
      </c>
      <c r="E251" s="383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9"/>
      <c r="Q251" s="389"/>
      <c r="R251" s="389"/>
      <c r="S251" s="383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9"/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410"/>
      <c r="O252" s="379" t="s">
        <v>72</v>
      </c>
      <c r="P252" s="380"/>
      <c r="Q252" s="380"/>
      <c r="R252" s="380"/>
      <c r="S252" s="380"/>
      <c r="T252" s="380"/>
      <c r="U252" s="38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7"/>
      <c r="B253" s="387"/>
      <c r="C253" s="387"/>
      <c r="D253" s="387"/>
      <c r="E253" s="387"/>
      <c r="F253" s="387"/>
      <c r="G253" s="387"/>
      <c r="H253" s="387"/>
      <c r="I253" s="387"/>
      <c r="J253" s="387"/>
      <c r="K253" s="387"/>
      <c r="L253" s="387"/>
      <c r="M253" s="387"/>
      <c r="N253" s="410"/>
      <c r="O253" s="379" t="s">
        <v>72</v>
      </c>
      <c r="P253" s="380"/>
      <c r="Q253" s="380"/>
      <c r="R253" s="380"/>
      <c r="S253" s="380"/>
      <c r="T253" s="380"/>
      <c r="U253" s="38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90" t="s">
        <v>61</v>
      </c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7"/>
      <c r="N254" s="387"/>
      <c r="O254" s="387"/>
      <c r="P254" s="387"/>
      <c r="Q254" s="387"/>
      <c r="R254" s="387"/>
      <c r="S254" s="387"/>
      <c r="T254" s="387"/>
      <c r="U254" s="387"/>
      <c r="V254" s="387"/>
      <c r="W254" s="387"/>
      <c r="X254" s="387"/>
      <c r="Y254" s="387"/>
      <c r="Z254" s="369"/>
      <c r="AA254" s="369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82">
        <v>4607091387193</v>
      </c>
      <c r="E255" s="383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9"/>
      <c r="Q255" s="389"/>
      <c r="R255" s="389"/>
      <c r="S255" s="383"/>
      <c r="T255" s="34"/>
      <c r="U255" s="34"/>
      <c r="V255" s="35" t="s">
        <v>67</v>
      </c>
      <c r="W255" s="373">
        <v>27</v>
      </c>
      <c r="X255" s="374">
        <f>IFERROR(IF(W255="",0,CEILING((W255/$H255),1)*$H255),"")</f>
        <v>29.400000000000002</v>
      </c>
      <c r="Y255" s="36">
        <f>IFERROR(IF(X255=0,"",ROUNDUP(X255/H255,0)*0.00753),"")</f>
        <v>5.271E-2</v>
      </c>
      <c r="Z255" s="56"/>
      <c r="AA255" s="57"/>
      <c r="AE255" s="64"/>
      <c r="BB255" s="211" t="s">
        <v>1</v>
      </c>
      <c r="BL255" s="64">
        <f>IFERROR(W255*I255/H255,"0")</f>
        <v>28.671428571428571</v>
      </c>
      <c r="BM255" s="64">
        <f>IFERROR(X255*I255/H255,"0")</f>
        <v>31.22</v>
      </c>
      <c r="BN255" s="64">
        <f>IFERROR(1/J255*(W255/H255),"0")</f>
        <v>4.1208791208791201E-2</v>
      </c>
      <c r="BO255" s="64">
        <f>IFERROR(1/J255*(X255/H255),"0")</f>
        <v>4.4871794871794872E-2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82">
        <v>4607091387230</v>
      </c>
      <c r="E256" s="383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9"/>
      <c r="Q256" s="389"/>
      <c r="R256" s="389"/>
      <c r="S256" s="383"/>
      <c r="T256" s="34"/>
      <c r="U256" s="34"/>
      <c r="V256" s="35" t="s">
        <v>67</v>
      </c>
      <c r="W256" s="373">
        <v>300</v>
      </c>
      <c r="X256" s="374">
        <f>IFERROR(IF(W256="",0,CEILING((W256/$H256),1)*$H256),"")</f>
        <v>302.40000000000003</v>
      </c>
      <c r="Y256" s="36">
        <f>IFERROR(IF(X256=0,"",ROUNDUP(X256/H256,0)*0.00753),"")</f>
        <v>0.54215999999999998</v>
      </c>
      <c r="Z256" s="56"/>
      <c r="AA256" s="57"/>
      <c r="AE256" s="64"/>
      <c r="BB256" s="212" t="s">
        <v>1</v>
      </c>
      <c r="BL256" s="64">
        <f>IFERROR(W256*I256/H256,"0")</f>
        <v>318.57142857142856</v>
      </c>
      <c r="BM256" s="64">
        <f>IFERROR(X256*I256/H256,"0")</f>
        <v>321.12</v>
      </c>
      <c r="BN256" s="64">
        <f>IFERROR(1/J256*(W256/H256),"0")</f>
        <v>0.45787545787545786</v>
      </c>
      <c r="BO256" s="64">
        <f>IFERROR(1/J256*(X256/H256),"0")</f>
        <v>0.46153846153846151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82">
        <v>4607091387285</v>
      </c>
      <c r="E257" s="383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9"/>
      <c r="Q257" s="389"/>
      <c r="R257" s="389"/>
      <c r="S257" s="383"/>
      <c r="T257" s="34"/>
      <c r="U257" s="34"/>
      <c r="V257" s="35" t="s">
        <v>67</v>
      </c>
      <c r="W257" s="373">
        <v>11</v>
      </c>
      <c r="X257" s="374">
        <f>IFERROR(IF(W257="",0,CEILING((W257/$H257),1)*$H257),"")</f>
        <v>12.600000000000001</v>
      </c>
      <c r="Y257" s="36">
        <f>IFERROR(IF(X257=0,"",ROUNDUP(X257/H257,0)*0.00502),"")</f>
        <v>3.0120000000000001E-2</v>
      </c>
      <c r="Z257" s="56"/>
      <c r="AA257" s="57"/>
      <c r="AE257" s="64"/>
      <c r="BB257" s="213" t="s">
        <v>1</v>
      </c>
      <c r="BL257" s="64">
        <f>IFERROR(W257*I257/H257,"0")</f>
        <v>11.68095238095238</v>
      </c>
      <c r="BM257" s="64">
        <f>IFERROR(X257*I257/H257,"0")</f>
        <v>13.38</v>
      </c>
      <c r="BN257" s="64">
        <f>IFERROR(1/J257*(W257/H257),"0")</f>
        <v>2.2385022385022386E-2</v>
      </c>
      <c r="BO257" s="64">
        <f>IFERROR(1/J257*(X257/H257),"0")</f>
        <v>2.5641025641025644E-2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82">
        <v>4680115880481</v>
      </c>
      <c r="E258" s="383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9"/>
      <c r="Q258" s="389"/>
      <c r="R258" s="389"/>
      <c r="S258" s="383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9"/>
      <c r="B259" s="387"/>
      <c r="C259" s="387"/>
      <c r="D259" s="387"/>
      <c r="E259" s="387"/>
      <c r="F259" s="387"/>
      <c r="G259" s="387"/>
      <c r="H259" s="387"/>
      <c r="I259" s="387"/>
      <c r="J259" s="387"/>
      <c r="K259" s="387"/>
      <c r="L259" s="387"/>
      <c r="M259" s="387"/>
      <c r="N259" s="410"/>
      <c r="O259" s="379" t="s">
        <v>72</v>
      </c>
      <c r="P259" s="380"/>
      <c r="Q259" s="380"/>
      <c r="R259" s="380"/>
      <c r="S259" s="380"/>
      <c r="T259" s="380"/>
      <c r="U259" s="381"/>
      <c r="V259" s="37" t="s">
        <v>73</v>
      </c>
      <c r="W259" s="375">
        <f>IFERROR(W255/H255,"0")+IFERROR(W256/H256,"0")+IFERROR(W257/H257,"0")+IFERROR(W258/H258,"0")</f>
        <v>83.095238095238102</v>
      </c>
      <c r="X259" s="375">
        <f>IFERROR(X255/H255,"0")+IFERROR(X256/H256,"0")+IFERROR(X257/H257,"0")+IFERROR(X258/H258,"0")</f>
        <v>85</v>
      </c>
      <c r="Y259" s="375">
        <f>IFERROR(IF(Y255="",0,Y255),"0")+IFERROR(IF(Y256="",0,Y256),"0")+IFERROR(IF(Y257="",0,Y257),"0")+IFERROR(IF(Y258="",0,Y258),"0")</f>
        <v>0.62499000000000005</v>
      </c>
      <c r="Z259" s="376"/>
      <c r="AA259" s="376"/>
    </row>
    <row r="260" spans="1:67" x14ac:dyDescent="0.2">
      <c r="A260" s="387"/>
      <c r="B260" s="387"/>
      <c r="C260" s="387"/>
      <c r="D260" s="387"/>
      <c r="E260" s="387"/>
      <c r="F260" s="387"/>
      <c r="G260" s="387"/>
      <c r="H260" s="387"/>
      <c r="I260" s="387"/>
      <c r="J260" s="387"/>
      <c r="K260" s="387"/>
      <c r="L260" s="387"/>
      <c r="M260" s="387"/>
      <c r="N260" s="410"/>
      <c r="O260" s="379" t="s">
        <v>72</v>
      </c>
      <c r="P260" s="380"/>
      <c r="Q260" s="380"/>
      <c r="R260" s="380"/>
      <c r="S260" s="380"/>
      <c r="T260" s="380"/>
      <c r="U260" s="381"/>
      <c r="V260" s="37" t="s">
        <v>67</v>
      </c>
      <c r="W260" s="375">
        <f>IFERROR(SUM(W255:W258),"0")</f>
        <v>338</v>
      </c>
      <c r="X260" s="375">
        <f>IFERROR(SUM(X255:X258),"0")</f>
        <v>344.40000000000003</v>
      </c>
      <c r="Y260" s="37"/>
      <c r="Z260" s="376"/>
      <c r="AA260" s="376"/>
    </row>
    <row r="261" spans="1:67" ht="14.25" hidden="1" customHeight="1" x14ac:dyDescent="0.25">
      <c r="A261" s="390" t="s">
        <v>74</v>
      </c>
      <c r="B261" s="387"/>
      <c r="C261" s="387"/>
      <c r="D261" s="387"/>
      <c r="E261" s="387"/>
      <c r="F261" s="387"/>
      <c r="G261" s="387"/>
      <c r="H261" s="387"/>
      <c r="I261" s="387"/>
      <c r="J261" s="387"/>
      <c r="K261" s="387"/>
      <c r="L261" s="387"/>
      <c r="M261" s="387"/>
      <c r="N261" s="387"/>
      <c r="O261" s="387"/>
      <c r="P261" s="387"/>
      <c r="Q261" s="387"/>
      <c r="R261" s="387"/>
      <c r="S261" s="387"/>
      <c r="T261" s="387"/>
      <c r="U261" s="387"/>
      <c r="V261" s="387"/>
      <c r="W261" s="387"/>
      <c r="X261" s="387"/>
      <c r="Y261" s="387"/>
      <c r="Z261" s="369"/>
      <c r="AA261" s="369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2">
        <v>4607091387766</v>
      </c>
      <c r="E262" s="383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9"/>
      <c r="Q262" s="389"/>
      <c r="R262" s="389"/>
      <c r="S262" s="383"/>
      <c r="T262" s="34"/>
      <c r="U262" s="34"/>
      <c r="V262" s="35" t="s">
        <v>67</v>
      </c>
      <c r="W262" s="373">
        <v>450</v>
      </c>
      <c r="X262" s="374">
        <f t="shared" ref="X262:X270" si="55">IFERROR(IF(W262="",0,CEILING((W262/$H262),1)*$H262),"")</f>
        <v>452.4</v>
      </c>
      <c r="Y262" s="36">
        <f>IFERROR(IF(X262=0,"",ROUNDUP(X262/H262,0)*0.02175),"")</f>
        <v>1.2614999999999998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482.19230769230774</v>
      </c>
      <c r="BM262" s="64">
        <f t="shared" ref="BM262:BM270" si="57">IFERROR(X262*I262/H262,"0")</f>
        <v>484.76400000000001</v>
      </c>
      <c r="BN262" s="64">
        <f t="shared" ref="BN262:BN270" si="58">IFERROR(1/J262*(W262/H262),"0")</f>
        <v>1.0302197802197801</v>
      </c>
      <c r="BO262" s="64">
        <f t="shared" ref="BO262:BO270" si="59">IFERROR(1/J262*(X262/H262),"0")</f>
        <v>1.0357142857142856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2">
        <v>4607091387957</v>
      </c>
      <c r="E263" s="383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9"/>
      <c r="Q263" s="389"/>
      <c r="R263" s="389"/>
      <c r="S263" s="383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2">
        <v>4607091387964</v>
      </c>
      <c r="E264" s="383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9"/>
      <c r="Q264" s="389"/>
      <c r="R264" s="389"/>
      <c r="S264" s="383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2">
        <v>4680115884618</v>
      </c>
      <c r="E265" s="383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9"/>
      <c r="Q265" s="389"/>
      <c r="R265" s="389"/>
      <c r="S265" s="383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82">
        <v>4607091381672</v>
      </c>
      <c r="E266" s="383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9"/>
      <c r="Q266" s="389"/>
      <c r="R266" s="389"/>
      <c r="S266" s="383"/>
      <c r="T266" s="34"/>
      <c r="U266" s="34"/>
      <c r="V266" s="35" t="s">
        <v>67</v>
      </c>
      <c r="W266" s="373">
        <v>60</v>
      </c>
      <c r="X266" s="374">
        <f t="shared" si="55"/>
        <v>61.2</v>
      </c>
      <c r="Y266" s="36">
        <f>IFERROR(IF(X266=0,"",ROUNDUP(X266/H266,0)*0.00937),"")</f>
        <v>0.15928999999999999</v>
      </c>
      <c r="Z266" s="56"/>
      <c r="AA266" s="57"/>
      <c r="AE266" s="64"/>
      <c r="BB266" s="219" t="s">
        <v>1</v>
      </c>
      <c r="BL266" s="64">
        <f t="shared" si="56"/>
        <v>64.599999999999994</v>
      </c>
      <c r="BM266" s="64">
        <f t="shared" si="57"/>
        <v>65.891999999999996</v>
      </c>
      <c r="BN266" s="64">
        <f t="shared" si="58"/>
        <v>0.1388888888888889</v>
      </c>
      <c r="BO266" s="64">
        <f t="shared" si="59"/>
        <v>0.14166666666666666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2">
        <v>4607091387537</v>
      </c>
      <c r="E267" s="383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9"/>
      <c r="Q267" s="389"/>
      <c r="R267" s="389"/>
      <c r="S267" s="383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2">
        <v>4607091387513</v>
      </c>
      <c r="E268" s="383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9"/>
      <c r="Q268" s="389"/>
      <c r="R268" s="389"/>
      <c r="S268" s="383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82">
        <v>4680115880511</v>
      </c>
      <c r="E269" s="383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9"/>
      <c r="Q269" s="389"/>
      <c r="R269" s="389"/>
      <c r="S269" s="383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82">
        <v>4680115880412</v>
      </c>
      <c r="E270" s="383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9"/>
      <c r="Q270" s="389"/>
      <c r="R270" s="389"/>
      <c r="S270" s="383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9"/>
      <c r="B271" s="387"/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7"/>
      <c r="N271" s="410"/>
      <c r="O271" s="379" t="s">
        <v>72</v>
      </c>
      <c r="P271" s="380"/>
      <c r="Q271" s="380"/>
      <c r="R271" s="380"/>
      <c r="S271" s="380"/>
      <c r="T271" s="380"/>
      <c r="U271" s="38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74.358974358974365</v>
      </c>
      <c r="X271" s="375">
        <f>IFERROR(X262/H262,"0")+IFERROR(X263/H263,"0")+IFERROR(X264/H264,"0")+IFERROR(X265/H265,"0")+IFERROR(X266/H266,"0")+IFERROR(X267/H267,"0")+IFERROR(X268/H268,"0")+IFERROR(X269/H269,"0")+IFERROR(X270/H270,"0")</f>
        <v>75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1.4207899999999998</v>
      </c>
      <c r="Z271" s="376"/>
      <c r="AA271" s="376"/>
    </row>
    <row r="272" spans="1:67" x14ac:dyDescent="0.2">
      <c r="A272" s="387"/>
      <c r="B272" s="387"/>
      <c r="C272" s="387"/>
      <c r="D272" s="387"/>
      <c r="E272" s="387"/>
      <c r="F272" s="387"/>
      <c r="G272" s="387"/>
      <c r="H272" s="387"/>
      <c r="I272" s="387"/>
      <c r="J272" s="387"/>
      <c r="K272" s="387"/>
      <c r="L272" s="387"/>
      <c r="M272" s="387"/>
      <c r="N272" s="410"/>
      <c r="O272" s="379" t="s">
        <v>72</v>
      </c>
      <c r="P272" s="380"/>
      <c r="Q272" s="380"/>
      <c r="R272" s="380"/>
      <c r="S272" s="380"/>
      <c r="T272" s="380"/>
      <c r="U272" s="381"/>
      <c r="V272" s="37" t="s">
        <v>67</v>
      </c>
      <c r="W272" s="375">
        <f>IFERROR(SUM(W262:W270),"0")</f>
        <v>510</v>
      </c>
      <c r="X272" s="375">
        <f>IFERROR(SUM(X262:X270),"0")</f>
        <v>513.6</v>
      </c>
      <c r="Y272" s="37"/>
      <c r="Z272" s="376"/>
      <c r="AA272" s="376"/>
    </row>
    <row r="273" spans="1:67" ht="14.25" hidden="1" customHeight="1" x14ac:dyDescent="0.25">
      <c r="A273" s="390" t="s">
        <v>210</v>
      </c>
      <c r="B273" s="387"/>
      <c r="C273" s="387"/>
      <c r="D273" s="387"/>
      <c r="E273" s="387"/>
      <c r="F273" s="387"/>
      <c r="G273" s="387"/>
      <c r="H273" s="387"/>
      <c r="I273" s="387"/>
      <c r="J273" s="387"/>
      <c r="K273" s="387"/>
      <c r="L273" s="387"/>
      <c r="M273" s="387"/>
      <c r="N273" s="387"/>
      <c r="O273" s="387"/>
      <c r="P273" s="387"/>
      <c r="Q273" s="387"/>
      <c r="R273" s="387"/>
      <c r="S273" s="387"/>
      <c r="T273" s="387"/>
      <c r="U273" s="387"/>
      <c r="V273" s="387"/>
      <c r="W273" s="387"/>
      <c r="X273" s="387"/>
      <c r="Y273" s="387"/>
      <c r="Z273" s="369"/>
      <c r="AA273" s="369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82">
        <v>4607091380880</v>
      </c>
      <c r="E274" s="383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9"/>
      <c r="Q274" s="389"/>
      <c r="R274" s="389"/>
      <c r="S274" s="383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2">
        <v>4607091384482</v>
      </c>
      <c r="E275" s="383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9"/>
      <c r="Q275" s="389"/>
      <c r="R275" s="389"/>
      <c r="S275" s="383"/>
      <c r="T275" s="34"/>
      <c r="U275" s="34"/>
      <c r="V275" s="35" t="s">
        <v>67</v>
      </c>
      <c r="W275" s="373">
        <v>10</v>
      </c>
      <c r="X275" s="374">
        <f>IFERROR(IF(W275="",0,CEILING((W275/$H275),1)*$H275),"")</f>
        <v>15.6</v>
      </c>
      <c r="Y275" s="36">
        <f>IFERROR(IF(X275=0,"",ROUNDUP(X275/H275,0)*0.02175),"")</f>
        <v>4.3499999999999997E-2</v>
      </c>
      <c r="Z275" s="56"/>
      <c r="AA275" s="57"/>
      <c r="AE275" s="64"/>
      <c r="BB275" s="225" t="s">
        <v>1</v>
      </c>
      <c r="BL275" s="64">
        <f>IFERROR(W275*I275/H275,"0")</f>
        <v>10.723076923076926</v>
      </c>
      <c r="BM275" s="64">
        <f>IFERROR(X275*I275/H275,"0")</f>
        <v>16.728000000000002</v>
      </c>
      <c r="BN275" s="64">
        <f>IFERROR(1/J275*(W275/H275),"0")</f>
        <v>2.2893772893772896E-2</v>
      </c>
      <c r="BO275" s="64">
        <f>IFERROR(1/J275*(X275/H275),"0")</f>
        <v>3.5714285714285712E-2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82">
        <v>4607091380897</v>
      </c>
      <c r="E276" s="383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9"/>
      <c r="Q276" s="389"/>
      <c r="R276" s="389"/>
      <c r="S276" s="383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9"/>
      <c r="B277" s="387"/>
      <c r="C277" s="387"/>
      <c r="D277" s="387"/>
      <c r="E277" s="387"/>
      <c r="F277" s="387"/>
      <c r="G277" s="387"/>
      <c r="H277" s="387"/>
      <c r="I277" s="387"/>
      <c r="J277" s="387"/>
      <c r="K277" s="387"/>
      <c r="L277" s="387"/>
      <c r="M277" s="387"/>
      <c r="N277" s="410"/>
      <c r="O277" s="379" t="s">
        <v>72</v>
      </c>
      <c r="P277" s="380"/>
      <c r="Q277" s="380"/>
      <c r="R277" s="380"/>
      <c r="S277" s="380"/>
      <c r="T277" s="380"/>
      <c r="U277" s="381"/>
      <c r="V277" s="37" t="s">
        <v>73</v>
      </c>
      <c r="W277" s="375">
        <f>IFERROR(W274/H274,"0")+IFERROR(W275/H275,"0")+IFERROR(W276/H276,"0")</f>
        <v>1.2820512820512822</v>
      </c>
      <c r="X277" s="375">
        <f>IFERROR(X274/H274,"0")+IFERROR(X275/H275,"0")+IFERROR(X276/H276,"0")</f>
        <v>2</v>
      </c>
      <c r="Y277" s="375">
        <f>IFERROR(IF(Y274="",0,Y274),"0")+IFERROR(IF(Y275="",0,Y275),"0")+IFERROR(IF(Y276="",0,Y276),"0")</f>
        <v>4.3499999999999997E-2</v>
      </c>
      <c r="Z277" s="376"/>
      <c r="AA277" s="376"/>
    </row>
    <row r="278" spans="1:67" x14ac:dyDescent="0.2">
      <c r="A278" s="387"/>
      <c r="B278" s="387"/>
      <c r="C278" s="387"/>
      <c r="D278" s="387"/>
      <c r="E278" s="387"/>
      <c r="F278" s="387"/>
      <c r="G278" s="387"/>
      <c r="H278" s="387"/>
      <c r="I278" s="387"/>
      <c r="J278" s="387"/>
      <c r="K278" s="387"/>
      <c r="L278" s="387"/>
      <c r="M278" s="387"/>
      <c r="N278" s="410"/>
      <c r="O278" s="379" t="s">
        <v>72</v>
      </c>
      <c r="P278" s="380"/>
      <c r="Q278" s="380"/>
      <c r="R278" s="380"/>
      <c r="S278" s="380"/>
      <c r="T278" s="380"/>
      <c r="U278" s="381"/>
      <c r="V278" s="37" t="s">
        <v>67</v>
      </c>
      <c r="W278" s="375">
        <f>IFERROR(SUM(W274:W276),"0")</f>
        <v>10</v>
      </c>
      <c r="X278" s="375">
        <f>IFERROR(SUM(X274:X276),"0")</f>
        <v>15.6</v>
      </c>
      <c r="Y278" s="37"/>
      <c r="Z278" s="376"/>
      <c r="AA278" s="376"/>
    </row>
    <row r="279" spans="1:67" ht="14.25" hidden="1" customHeight="1" x14ac:dyDescent="0.25">
      <c r="A279" s="390" t="s">
        <v>88</v>
      </c>
      <c r="B279" s="387"/>
      <c r="C279" s="387"/>
      <c r="D279" s="387"/>
      <c r="E279" s="387"/>
      <c r="F279" s="387"/>
      <c r="G279" s="387"/>
      <c r="H279" s="387"/>
      <c r="I279" s="387"/>
      <c r="J279" s="387"/>
      <c r="K279" s="387"/>
      <c r="L279" s="387"/>
      <c r="M279" s="387"/>
      <c r="N279" s="387"/>
      <c r="O279" s="387"/>
      <c r="P279" s="387"/>
      <c r="Q279" s="387"/>
      <c r="R279" s="387"/>
      <c r="S279" s="387"/>
      <c r="T279" s="387"/>
      <c r="U279" s="387"/>
      <c r="V279" s="387"/>
      <c r="W279" s="387"/>
      <c r="X279" s="387"/>
      <c r="Y279" s="387"/>
      <c r="Z279" s="369"/>
      <c r="AA279" s="369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2">
        <v>4607091388374</v>
      </c>
      <c r="E280" s="383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32" t="s">
        <v>413</v>
      </c>
      <c r="P280" s="389"/>
      <c r="Q280" s="389"/>
      <c r="R280" s="389"/>
      <c r="S280" s="383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2">
        <v>4607091388381</v>
      </c>
      <c r="E281" s="383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72" t="s">
        <v>416</v>
      </c>
      <c r="P281" s="389"/>
      <c r="Q281" s="389"/>
      <c r="R281" s="389"/>
      <c r="S281" s="383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82">
        <v>4607091388404</v>
      </c>
      <c r="E282" s="383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9"/>
      <c r="Q282" s="389"/>
      <c r="R282" s="389"/>
      <c r="S282" s="383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9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410"/>
      <c r="O283" s="379" t="s">
        <v>72</v>
      </c>
      <c r="P283" s="380"/>
      <c r="Q283" s="380"/>
      <c r="R283" s="380"/>
      <c r="S283" s="380"/>
      <c r="T283" s="380"/>
      <c r="U283" s="38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7"/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410"/>
      <c r="O284" s="379" t="s">
        <v>72</v>
      </c>
      <c r="P284" s="380"/>
      <c r="Q284" s="380"/>
      <c r="R284" s="380"/>
      <c r="S284" s="380"/>
      <c r="T284" s="380"/>
      <c r="U284" s="38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90" t="s">
        <v>419</v>
      </c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387"/>
      <c r="O285" s="387"/>
      <c r="P285" s="387"/>
      <c r="Q285" s="387"/>
      <c r="R285" s="387"/>
      <c r="S285" s="387"/>
      <c r="T285" s="387"/>
      <c r="U285" s="387"/>
      <c r="V285" s="387"/>
      <c r="W285" s="387"/>
      <c r="X285" s="387"/>
      <c r="Y285" s="387"/>
      <c r="Z285" s="369"/>
      <c r="AA285" s="369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2">
        <v>4680115881808</v>
      </c>
      <c r="E286" s="383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9"/>
      <c r="Q286" s="389"/>
      <c r="R286" s="389"/>
      <c r="S286" s="383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2">
        <v>4680115881822</v>
      </c>
      <c r="E287" s="383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9"/>
      <c r="Q287" s="389"/>
      <c r="R287" s="389"/>
      <c r="S287" s="383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2">
        <v>4680115880016</v>
      </c>
      <c r="E288" s="383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9"/>
      <c r="Q288" s="389"/>
      <c r="R288" s="389"/>
      <c r="S288" s="383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9"/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7"/>
      <c r="N289" s="410"/>
      <c r="O289" s="379" t="s">
        <v>72</v>
      </c>
      <c r="P289" s="380"/>
      <c r="Q289" s="380"/>
      <c r="R289" s="380"/>
      <c r="S289" s="380"/>
      <c r="T289" s="380"/>
      <c r="U289" s="38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7"/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410"/>
      <c r="O290" s="379" t="s">
        <v>72</v>
      </c>
      <c r="P290" s="380"/>
      <c r="Q290" s="380"/>
      <c r="R290" s="380"/>
      <c r="S290" s="380"/>
      <c r="T290" s="380"/>
      <c r="U290" s="38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6" t="s">
        <v>428</v>
      </c>
      <c r="B291" s="387"/>
      <c r="C291" s="387"/>
      <c r="D291" s="387"/>
      <c r="E291" s="387"/>
      <c r="F291" s="387"/>
      <c r="G291" s="387"/>
      <c r="H291" s="387"/>
      <c r="I291" s="387"/>
      <c r="J291" s="387"/>
      <c r="K291" s="387"/>
      <c r="L291" s="387"/>
      <c r="M291" s="387"/>
      <c r="N291" s="387"/>
      <c r="O291" s="387"/>
      <c r="P291" s="387"/>
      <c r="Q291" s="387"/>
      <c r="R291" s="387"/>
      <c r="S291" s="387"/>
      <c r="T291" s="387"/>
      <c r="U291" s="387"/>
      <c r="V291" s="387"/>
      <c r="W291" s="387"/>
      <c r="X291" s="387"/>
      <c r="Y291" s="387"/>
      <c r="Z291" s="368"/>
      <c r="AA291" s="368"/>
    </row>
    <row r="292" spans="1:67" ht="14.25" hidden="1" customHeight="1" x14ac:dyDescent="0.25">
      <c r="A292" s="390" t="s">
        <v>110</v>
      </c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  <c r="R292" s="387"/>
      <c r="S292" s="387"/>
      <c r="T292" s="387"/>
      <c r="U292" s="387"/>
      <c r="V292" s="387"/>
      <c r="W292" s="387"/>
      <c r="X292" s="387"/>
      <c r="Y292" s="387"/>
      <c r="Z292" s="369"/>
      <c r="AA292" s="369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2">
        <v>4607091387421</v>
      </c>
      <c r="E293" s="383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83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2">
        <v>4607091387421</v>
      </c>
      <c r="E294" s="383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9"/>
      <c r="Q294" s="389"/>
      <c r="R294" s="389"/>
      <c r="S294" s="383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82">
        <v>4607091387452</v>
      </c>
      <c r="E295" s="383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3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83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82">
        <v>4607091387452</v>
      </c>
      <c r="E296" s="383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9"/>
      <c r="Q296" s="389"/>
      <c r="R296" s="389"/>
      <c r="S296" s="383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2">
        <v>4607091385984</v>
      </c>
      <c r="E297" s="383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8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9"/>
      <c r="Q297" s="389"/>
      <c r="R297" s="389"/>
      <c r="S297" s="383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2">
        <v>4607091387438</v>
      </c>
      <c r="E298" s="383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9"/>
      <c r="Q298" s="389"/>
      <c r="R298" s="389"/>
      <c r="S298" s="383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2">
        <v>4607091387469</v>
      </c>
      <c r="E299" s="383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9"/>
      <c r="Q299" s="389"/>
      <c r="R299" s="389"/>
      <c r="S299" s="383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9"/>
      <c r="B300" s="387"/>
      <c r="C300" s="387"/>
      <c r="D300" s="387"/>
      <c r="E300" s="387"/>
      <c r="F300" s="387"/>
      <c r="G300" s="387"/>
      <c r="H300" s="387"/>
      <c r="I300" s="387"/>
      <c r="J300" s="387"/>
      <c r="K300" s="387"/>
      <c r="L300" s="387"/>
      <c r="M300" s="387"/>
      <c r="N300" s="410"/>
      <c r="O300" s="379" t="s">
        <v>72</v>
      </c>
      <c r="P300" s="380"/>
      <c r="Q300" s="380"/>
      <c r="R300" s="380"/>
      <c r="S300" s="380"/>
      <c r="T300" s="380"/>
      <c r="U300" s="38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7"/>
      <c r="B301" s="387"/>
      <c r="C301" s="387"/>
      <c r="D301" s="387"/>
      <c r="E301" s="387"/>
      <c r="F301" s="387"/>
      <c r="G301" s="387"/>
      <c r="H301" s="387"/>
      <c r="I301" s="387"/>
      <c r="J301" s="387"/>
      <c r="K301" s="387"/>
      <c r="L301" s="387"/>
      <c r="M301" s="387"/>
      <c r="N301" s="410"/>
      <c r="O301" s="379" t="s">
        <v>72</v>
      </c>
      <c r="P301" s="380"/>
      <c r="Q301" s="380"/>
      <c r="R301" s="380"/>
      <c r="S301" s="380"/>
      <c r="T301" s="380"/>
      <c r="U301" s="38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90" t="s">
        <v>61</v>
      </c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7"/>
      <c r="N302" s="387"/>
      <c r="O302" s="387"/>
      <c r="P302" s="387"/>
      <c r="Q302" s="387"/>
      <c r="R302" s="387"/>
      <c r="S302" s="387"/>
      <c r="T302" s="387"/>
      <c r="U302" s="387"/>
      <c r="V302" s="387"/>
      <c r="W302" s="387"/>
      <c r="X302" s="387"/>
      <c r="Y302" s="387"/>
      <c r="Z302" s="369"/>
      <c r="AA302" s="369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2">
        <v>4607091387292</v>
      </c>
      <c r="E303" s="383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3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9"/>
      <c r="Q303" s="389"/>
      <c r="R303" s="389"/>
      <c r="S303" s="383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2">
        <v>4607091387315</v>
      </c>
      <c r="E304" s="383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8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9"/>
      <c r="Q304" s="389"/>
      <c r="R304" s="389"/>
      <c r="S304" s="383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9"/>
      <c r="B305" s="387"/>
      <c r="C305" s="387"/>
      <c r="D305" s="387"/>
      <c r="E305" s="387"/>
      <c r="F305" s="387"/>
      <c r="G305" s="387"/>
      <c r="H305" s="387"/>
      <c r="I305" s="387"/>
      <c r="J305" s="387"/>
      <c r="K305" s="387"/>
      <c r="L305" s="387"/>
      <c r="M305" s="387"/>
      <c r="N305" s="410"/>
      <c r="O305" s="379" t="s">
        <v>72</v>
      </c>
      <c r="P305" s="380"/>
      <c r="Q305" s="380"/>
      <c r="R305" s="380"/>
      <c r="S305" s="380"/>
      <c r="T305" s="380"/>
      <c r="U305" s="38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7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7"/>
      <c r="N306" s="410"/>
      <c r="O306" s="379" t="s">
        <v>72</v>
      </c>
      <c r="P306" s="380"/>
      <c r="Q306" s="380"/>
      <c r="R306" s="380"/>
      <c r="S306" s="380"/>
      <c r="T306" s="380"/>
      <c r="U306" s="38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6" t="s">
        <v>445</v>
      </c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387"/>
      <c r="O307" s="387"/>
      <c r="P307" s="387"/>
      <c r="Q307" s="387"/>
      <c r="R307" s="387"/>
      <c r="S307" s="387"/>
      <c r="T307" s="387"/>
      <c r="U307" s="387"/>
      <c r="V307" s="387"/>
      <c r="W307" s="387"/>
      <c r="X307" s="387"/>
      <c r="Y307" s="387"/>
      <c r="Z307" s="368"/>
      <c r="AA307" s="368"/>
    </row>
    <row r="308" spans="1:67" ht="14.25" hidden="1" customHeight="1" x14ac:dyDescent="0.25">
      <c r="A308" s="390" t="s">
        <v>61</v>
      </c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87"/>
      <c r="P308" s="387"/>
      <c r="Q308" s="387"/>
      <c r="R308" s="387"/>
      <c r="S308" s="387"/>
      <c r="T308" s="387"/>
      <c r="U308" s="387"/>
      <c r="V308" s="387"/>
      <c r="W308" s="387"/>
      <c r="X308" s="387"/>
      <c r="Y308" s="387"/>
      <c r="Z308" s="369"/>
      <c r="AA308" s="369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2">
        <v>4607091383836</v>
      </c>
      <c r="E309" s="383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9"/>
      <c r="Q309" s="389"/>
      <c r="R309" s="389"/>
      <c r="S309" s="383"/>
      <c r="T309" s="34"/>
      <c r="U309" s="34"/>
      <c r="V309" s="35" t="s">
        <v>67</v>
      </c>
      <c r="W309" s="373">
        <v>19</v>
      </c>
      <c r="X309" s="374">
        <f>IFERROR(IF(W309="",0,CEILING((W309/$H309),1)*$H309),"")</f>
        <v>19.8</v>
      </c>
      <c r="Y309" s="36">
        <f>IFERROR(IF(X309=0,"",ROUNDUP(X309/H309,0)*0.00753),"")</f>
        <v>8.2830000000000001E-2</v>
      </c>
      <c r="Z309" s="56"/>
      <c r="AA309" s="57"/>
      <c r="AE309" s="64"/>
      <c r="BB309" s="242" t="s">
        <v>1</v>
      </c>
      <c r="BL309" s="64">
        <f>IFERROR(W309*I309/H309,"0")</f>
        <v>21.617777777777778</v>
      </c>
      <c r="BM309" s="64">
        <f>IFERROR(X309*I309/H309,"0")</f>
        <v>22.528000000000002</v>
      </c>
      <c r="BN309" s="64">
        <f>IFERROR(1/J309*(W309/H309),"0")</f>
        <v>6.7663817663817655E-2</v>
      </c>
      <c r="BO309" s="64">
        <f>IFERROR(1/J309*(X309/H309),"0")</f>
        <v>7.0512820512820512E-2</v>
      </c>
    </row>
    <row r="310" spans="1:67" x14ac:dyDescent="0.2">
      <c r="A310" s="409"/>
      <c r="B310" s="387"/>
      <c r="C310" s="387"/>
      <c r="D310" s="387"/>
      <c r="E310" s="387"/>
      <c r="F310" s="387"/>
      <c r="G310" s="387"/>
      <c r="H310" s="387"/>
      <c r="I310" s="387"/>
      <c r="J310" s="387"/>
      <c r="K310" s="387"/>
      <c r="L310" s="387"/>
      <c r="M310" s="387"/>
      <c r="N310" s="410"/>
      <c r="O310" s="379" t="s">
        <v>72</v>
      </c>
      <c r="P310" s="380"/>
      <c r="Q310" s="380"/>
      <c r="R310" s="380"/>
      <c r="S310" s="380"/>
      <c r="T310" s="380"/>
      <c r="U310" s="381"/>
      <c r="V310" s="37" t="s">
        <v>73</v>
      </c>
      <c r="W310" s="375">
        <f>IFERROR(W309/H309,"0")</f>
        <v>10.555555555555555</v>
      </c>
      <c r="X310" s="375">
        <f>IFERROR(X309/H309,"0")</f>
        <v>11</v>
      </c>
      <c r="Y310" s="375">
        <f>IFERROR(IF(Y309="",0,Y309),"0")</f>
        <v>8.2830000000000001E-2</v>
      </c>
      <c r="Z310" s="376"/>
      <c r="AA310" s="376"/>
    </row>
    <row r="311" spans="1:67" x14ac:dyDescent="0.2">
      <c r="A311" s="387"/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410"/>
      <c r="O311" s="379" t="s">
        <v>72</v>
      </c>
      <c r="P311" s="380"/>
      <c r="Q311" s="380"/>
      <c r="R311" s="380"/>
      <c r="S311" s="380"/>
      <c r="T311" s="380"/>
      <c r="U311" s="381"/>
      <c r="V311" s="37" t="s">
        <v>67</v>
      </c>
      <c r="W311" s="375">
        <f>IFERROR(SUM(W309:W309),"0")</f>
        <v>19</v>
      </c>
      <c r="X311" s="375">
        <f>IFERROR(SUM(X309:X309),"0")</f>
        <v>19.8</v>
      </c>
      <c r="Y311" s="37"/>
      <c r="Z311" s="376"/>
      <c r="AA311" s="376"/>
    </row>
    <row r="312" spans="1:67" ht="14.25" hidden="1" customHeight="1" x14ac:dyDescent="0.25">
      <c r="A312" s="390" t="s">
        <v>74</v>
      </c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7"/>
      <c r="N312" s="387"/>
      <c r="O312" s="387"/>
      <c r="P312" s="387"/>
      <c r="Q312" s="387"/>
      <c r="R312" s="387"/>
      <c r="S312" s="387"/>
      <c r="T312" s="387"/>
      <c r="U312" s="387"/>
      <c r="V312" s="387"/>
      <c r="W312" s="387"/>
      <c r="X312" s="387"/>
      <c r="Y312" s="387"/>
      <c r="Z312" s="369"/>
      <c r="AA312" s="369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82">
        <v>4607091387919</v>
      </c>
      <c r="E313" s="383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5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9"/>
      <c r="Q313" s="389"/>
      <c r="R313" s="389"/>
      <c r="S313" s="383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2">
        <v>4680115883604</v>
      </c>
      <c r="E314" s="383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9"/>
      <c r="Q314" s="389"/>
      <c r="R314" s="389"/>
      <c r="S314" s="383"/>
      <c r="T314" s="34"/>
      <c r="U314" s="34"/>
      <c r="V314" s="35" t="s">
        <v>67</v>
      </c>
      <c r="W314" s="373">
        <v>70</v>
      </c>
      <c r="X314" s="374">
        <f>IFERROR(IF(W314="",0,CEILING((W314/$H314),1)*$H314),"")</f>
        <v>71.400000000000006</v>
      </c>
      <c r="Y314" s="36">
        <f>IFERROR(IF(X314=0,"",ROUNDUP(X314/H314,0)*0.00753),"")</f>
        <v>0.25602000000000003</v>
      </c>
      <c r="Z314" s="56"/>
      <c r="AA314" s="57"/>
      <c r="AE314" s="64"/>
      <c r="BB314" s="244" t="s">
        <v>1</v>
      </c>
      <c r="BL314" s="64">
        <f>IFERROR(W314*I314/H314,"0")</f>
        <v>79.066666666666663</v>
      </c>
      <c r="BM314" s="64">
        <f>IFERROR(X314*I314/H314,"0")</f>
        <v>80.647999999999996</v>
      </c>
      <c r="BN314" s="64">
        <f>IFERROR(1/J314*(W314/H314),"0")</f>
        <v>0.21367521367521364</v>
      </c>
      <c r="BO314" s="64">
        <f>IFERROR(1/J314*(X314/H314),"0")</f>
        <v>0.21794871794871795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2">
        <v>4680115883567</v>
      </c>
      <c r="E315" s="383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9"/>
      <c r="Q315" s="389"/>
      <c r="R315" s="389"/>
      <c r="S315" s="383"/>
      <c r="T315" s="34"/>
      <c r="U315" s="34"/>
      <c r="V315" s="35" t="s">
        <v>67</v>
      </c>
      <c r="W315" s="373">
        <v>21</v>
      </c>
      <c r="X315" s="374">
        <f>IFERROR(IF(W315="",0,CEILING((W315/$H315),1)*$H315),"")</f>
        <v>21</v>
      </c>
      <c r="Y315" s="36">
        <f>IFERROR(IF(X315=0,"",ROUNDUP(X315/H315,0)*0.00753),"")</f>
        <v>7.5300000000000006E-2</v>
      </c>
      <c r="Z315" s="56"/>
      <c r="AA315" s="57"/>
      <c r="AE315" s="64"/>
      <c r="BB315" s="245" t="s">
        <v>1</v>
      </c>
      <c r="BL315" s="64">
        <f>IFERROR(W315*I315/H315,"0")</f>
        <v>23.599999999999998</v>
      </c>
      <c r="BM315" s="64">
        <f>IFERROR(X315*I315/H315,"0")</f>
        <v>23.599999999999998</v>
      </c>
      <c r="BN315" s="64">
        <f>IFERROR(1/J315*(W315/H315),"0")</f>
        <v>6.4102564102564097E-2</v>
      </c>
      <c r="BO315" s="64">
        <f>IFERROR(1/J315*(X315/H315),"0")</f>
        <v>6.4102564102564097E-2</v>
      </c>
    </row>
    <row r="316" spans="1:67" x14ac:dyDescent="0.2">
      <c r="A316" s="409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7"/>
      <c r="N316" s="410"/>
      <c r="O316" s="379" t="s">
        <v>72</v>
      </c>
      <c r="P316" s="380"/>
      <c r="Q316" s="380"/>
      <c r="R316" s="380"/>
      <c r="S316" s="380"/>
      <c r="T316" s="380"/>
      <c r="U316" s="381"/>
      <c r="V316" s="37" t="s">
        <v>73</v>
      </c>
      <c r="W316" s="375">
        <f>IFERROR(W313/H313,"0")+IFERROR(W314/H314,"0")+IFERROR(W315/H315,"0")</f>
        <v>43.333333333333329</v>
      </c>
      <c r="X316" s="375">
        <f>IFERROR(X313/H313,"0")+IFERROR(X314/H314,"0")+IFERROR(X315/H315,"0")</f>
        <v>44</v>
      </c>
      <c r="Y316" s="375">
        <f>IFERROR(IF(Y313="",0,Y313),"0")+IFERROR(IF(Y314="",0,Y314),"0")+IFERROR(IF(Y315="",0,Y315),"0")</f>
        <v>0.33132000000000006</v>
      </c>
      <c r="Z316" s="376"/>
      <c r="AA316" s="376"/>
    </row>
    <row r="317" spans="1:67" x14ac:dyDescent="0.2">
      <c r="A317" s="387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410"/>
      <c r="O317" s="379" t="s">
        <v>72</v>
      </c>
      <c r="P317" s="380"/>
      <c r="Q317" s="380"/>
      <c r="R317" s="380"/>
      <c r="S317" s="380"/>
      <c r="T317" s="380"/>
      <c r="U317" s="381"/>
      <c r="V317" s="37" t="s">
        <v>67</v>
      </c>
      <c r="W317" s="375">
        <f>IFERROR(SUM(W313:W315),"0")</f>
        <v>91</v>
      </c>
      <c r="X317" s="375">
        <f>IFERROR(SUM(X313:X315),"0")</f>
        <v>92.4</v>
      </c>
      <c r="Y317" s="37"/>
      <c r="Z317" s="376"/>
      <c r="AA317" s="376"/>
    </row>
    <row r="318" spans="1:67" ht="14.25" hidden="1" customHeight="1" x14ac:dyDescent="0.25">
      <c r="A318" s="390" t="s">
        <v>210</v>
      </c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  <c r="R318" s="387"/>
      <c r="S318" s="387"/>
      <c r="T318" s="387"/>
      <c r="U318" s="387"/>
      <c r="V318" s="387"/>
      <c r="W318" s="387"/>
      <c r="X318" s="387"/>
      <c r="Y318" s="387"/>
      <c r="Z318" s="369"/>
      <c r="AA318" s="369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2">
        <v>4607091388831</v>
      </c>
      <c r="E319" s="383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46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9"/>
      <c r="Q319" s="389"/>
      <c r="R319" s="389"/>
      <c r="S319" s="383"/>
      <c r="T319" s="34"/>
      <c r="U319" s="34"/>
      <c r="V319" s="35" t="s">
        <v>67</v>
      </c>
      <c r="W319" s="373">
        <v>5</v>
      </c>
      <c r="X319" s="374">
        <f>IFERROR(IF(W319="",0,CEILING((W319/$H319),1)*$H319),"")</f>
        <v>6.84</v>
      </c>
      <c r="Y319" s="36">
        <f>IFERROR(IF(X319=0,"",ROUNDUP(X319/H319,0)*0.00753),"")</f>
        <v>2.2589999999999999E-2</v>
      </c>
      <c r="Z319" s="56"/>
      <c r="AA319" s="57"/>
      <c r="AE319" s="64"/>
      <c r="BB319" s="246" t="s">
        <v>1</v>
      </c>
      <c r="BL319" s="64">
        <f>IFERROR(W319*I319/H319,"0")</f>
        <v>5.5964912280701755</v>
      </c>
      <c r="BM319" s="64">
        <f>IFERROR(X319*I319/H319,"0")</f>
        <v>7.6560000000000015</v>
      </c>
      <c r="BN319" s="64">
        <f>IFERROR(1/J319*(W319/H319),"0")</f>
        <v>1.4057579847053532E-2</v>
      </c>
      <c r="BO319" s="64">
        <f>IFERROR(1/J319*(X319/H319),"0")</f>
        <v>1.9230769230769232E-2</v>
      </c>
    </row>
    <row r="320" spans="1:67" x14ac:dyDescent="0.2">
      <c r="A320" s="409"/>
      <c r="B320" s="387"/>
      <c r="C320" s="387"/>
      <c r="D320" s="387"/>
      <c r="E320" s="387"/>
      <c r="F320" s="387"/>
      <c r="G320" s="387"/>
      <c r="H320" s="387"/>
      <c r="I320" s="387"/>
      <c r="J320" s="387"/>
      <c r="K320" s="387"/>
      <c r="L320" s="387"/>
      <c r="M320" s="387"/>
      <c r="N320" s="410"/>
      <c r="O320" s="379" t="s">
        <v>72</v>
      </c>
      <c r="P320" s="380"/>
      <c r="Q320" s="380"/>
      <c r="R320" s="380"/>
      <c r="S320" s="380"/>
      <c r="T320" s="380"/>
      <c r="U320" s="381"/>
      <c r="V320" s="37" t="s">
        <v>73</v>
      </c>
      <c r="W320" s="375">
        <f>IFERROR(W319/H319,"0")</f>
        <v>2.192982456140351</v>
      </c>
      <c r="X320" s="375">
        <f>IFERROR(X319/H319,"0")</f>
        <v>3</v>
      </c>
      <c r="Y320" s="375">
        <f>IFERROR(IF(Y319="",0,Y319),"0")</f>
        <v>2.2589999999999999E-2</v>
      </c>
      <c r="Z320" s="376"/>
      <c r="AA320" s="376"/>
    </row>
    <row r="321" spans="1:67" x14ac:dyDescent="0.2">
      <c r="A321" s="387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7"/>
      <c r="N321" s="410"/>
      <c r="O321" s="379" t="s">
        <v>72</v>
      </c>
      <c r="P321" s="380"/>
      <c r="Q321" s="380"/>
      <c r="R321" s="380"/>
      <c r="S321" s="380"/>
      <c r="T321" s="380"/>
      <c r="U321" s="381"/>
      <c r="V321" s="37" t="s">
        <v>67</v>
      </c>
      <c r="W321" s="375">
        <f>IFERROR(SUM(W319:W319),"0")</f>
        <v>5</v>
      </c>
      <c r="X321" s="375">
        <f>IFERROR(SUM(X319:X319),"0")</f>
        <v>6.84</v>
      </c>
      <c r="Y321" s="37"/>
      <c r="Z321" s="376"/>
      <c r="AA321" s="376"/>
    </row>
    <row r="322" spans="1:67" ht="14.25" hidden="1" customHeight="1" x14ac:dyDescent="0.25">
      <c r="A322" s="390" t="s">
        <v>88</v>
      </c>
      <c r="B322" s="387"/>
      <c r="C322" s="387"/>
      <c r="D322" s="387"/>
      <c r="E322" s="387"/>
      <c r="F322" s="387"/>
      <c r="G322" s="387"/>
      <c r="H322" s="387"/>
      <c r="I322" s="387"/>
      <c r="J322" s="387"/>
      <c r="K322" s="387"/>
      <c r="L322" s="387"/>
      <c r="M322" s="387"/>
      <c r="N322" s="387"/>
      <c r="O322" s="387"/>
      <c r="P322" s="387"/>
      <c r="Q322" s="387"/>
      <c r="R322" s="387"/>
      <c r="S322" s="387"/>
      <c r="T322" s="387"/>
      <c r="U322" s="387"/>
      <c r="V322" s="387"/>
      <c r="W322" s="387"/>
      <c r="X322" s="387"/>
      <c r="Y322" s="387"/>
      <c r="Z322" s="369"/>
      <c r="AA322" s="369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82">
        <v>4607091383102</v>
      </c>
      <c r="E323" s="383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9"/>
      <c r="Q323" s="389"/>
      <c r="R323" s="389"/>
      <c r="S323" s="383"/>
      <c r="T323" s="34"/>
      <c r="U323" s="34"/>
      <c r="V323" s="35" t="s">
        <v>67</v>
      </c>
      <c r="W323" s="373">
        <v>5</v>
      </c>
      <c r="X323" s="374">
        <f>IFERROR(IF(W323="",0,CEILING((W323/$H323),1)*$H323),"")</f>
        <v>5.0999999999999996</v>
      </c>
      <c r="Y323" s="36">
        <f>IFERROR(IF(X323=0,"",ROUNDUP(X323/H323,0)*0.00753),"")</f>
        <v>1.506E-2</v>
      </c>
      <c r="Z323" s="56"/>
      <c r="AA323" s="57"/>
      <c r="AE323" s="64"/>
      <c r="BB323" s="247" t="s">
        <v>1</v>
      </c>
      <c r="BL323" s="64">
        <f>IFERROR(W323*I323/H323,"0")</f>
        <v>5.8333333333333339</v>
      </c>
      <c r="BM323" s="64">
        <f>IFERROR(X323*I323/H323,"0")</f>
        <v>5.95</v>
      </c>
      <c r="BN323" s="64">
        <f>IFERROR(1/J323*(W323/H323),"0")</f>
        <v>1.256913021618904E-2</v>
      </c>
      <c r="BO323" s="64">
        <f>IFERROR(1/J323*(X323/H323),"0")</f>
        <v>1.282051282051282E-2</v>
      </c>
    </row>
    <row r="324" spans="1:67" x14ac:dyDescent="0.2">
      <c r="A324" s="409"/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410"/>
      <c r="O324" s="379" t="s">
        <v>72</v>
      </c>
      <c r="P324" s="380"/>
      <c r="Q324" s="380"/>
      <c r="R324" s="380"/>
      <c r="S324" s="380"/>
      <c r="T324" s="380"/>
      <c r="U324" s="381"/>
      <c r="V324" s="37" t="s">
        <v>73</v>
      </c>
      <c r="W324" s="375">
        <f>IFERROR(W323/H323,"0")</f>
        <v>1.9607843137254903</v>
      </c>
      <c r="X324" s="375">
        <f>IFERROR(X323/H323,"0")</f>
        <v>2</v>
      </c>
      <c r="Y324" s="375">
        <f>IFERROR(IF(Y323="",0,Y323),"0")</f>
        <v>1.506E-2</v>
      </c>
      <c r="Z324" s="376"/>
      <c r="AA324" s="376"/>
    </row>
    <row r="325" spans="1:67" x14ac:dyDescent="0.2">
      <c r="A325" s="387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410"/>
      <c r="O325" s="379" t="s">
        <v>72</v>
      </c>
      <c r="P325" s="380"/>
      <c r="Q325" s="380"/>
      <c r="R325" s="380"/>
      <c r="S325" s="380"/>
      <c r="T325" s="380"/>
      <c r="U325" s="381"/>
      <c r="V325" s="37" t="s">
        <v>67</v>
      </c>
      <c r="W325" s="375">
        <f>IFERROR(SUM(W323:W323),"0")</f>
        <v>5</v>
      </c>
      <c r="X325" s="375">
        <f>IFERROR(SUM(X323:X323),"0")</f>
        <v>5.0999999999999996</v>
      </c>
      <c r="Y325" s="37"/>
      <c r="Z325" s="376"/>
      <c r="AA325" s="376"/>
    </row>
    <row r="326" spans="1:67" ht="27.75" hidden="1" customHeight="1" x14ac:dyDescent="0.2">
      <c r="A326" s="492" t="s">
        <v>458</v>
      </c>
      <c r="B326" s="493"/>
      <c r="C326" s="493"/>
      <c r="D326" s="493"/>
      <c r="E326" s="493"/>
      <c r="F326" s="493"/>
      <c r="G326" s="493"/>
      <c r="H326" s="493"/>
      <c r="I326" s="493"/>
      <c r="J326" s="493"/>
      <c r="K326" s="493"/>
      <c r="L326" s="493"/>
      <c r="M326" s="493"/>
      <c r="N326" s="493"/>
      <c r="O326" s="493"/>
      <c r="P326" s="493"/>
      <c r="Q326" s="493"/>
      <c r="R326" s="493"/>
      <c r="S326" s="493"/>
      <c r="T326" s="493"/>
      <c r="U326" s="493"/>
      <c r="V326" s="493"/>
      <c r="W326" s="493"/>
      <c r="X326" s="493"/>
      <c r="Y326" s="493"/>
      <c r="Z326" s="48"/>
      <c r="AA326" s="48"/>
    </row>
    <row r="327" spans="1:67" ht="16.5" hidden="1" customHeight="1" x14ac:dyDescent="0.25">
      <c r="A327" s="386" t="s">
        <v>459</v>
      </c>
      <c r="B327" s="387"/>
      <c r="C327" s="387"/>
      <c r="D327" s="387"/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  <c r="R327" s="387"/>
      <c r="S327" s="387"/>
      <c r="T327" s="387"/>
      <c r="U327" s="387"/>
      <c r="V327" s="387"/>
      <c r="W327" s="387"/>
      <c r="X327" s="387"/>
      <c r="Y327" s="387"/>
      <c r="Z327" s="368"/>
      <c r="AA327" s="368"/>
    </row>
    <row r="328" spans="1:67" ht="14.25" hidden="1" customHeight="1" x14ac:dyDescent="0.25">
      <c r="A328" s="390" t="s">
        <v>110</v>
      </c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7"/>
      <c r="N328" s="387"/>
      <c r="O328" s="387"/>
      <c r="P328" s="387"/>
      <c r="Q328" s="387"/>
      <c r="R328" s="387"/>
      <c r="S328" s="387"/>
      <c r="T328" s="387"/>
      <c r="U328" s="387"/>
      <c r="V328" s="387"/>
      <c r="W328" s="387"/>
      <c r="X328" s="387"/>
      <c r="Y328" s="387"/>
      <c r="Z328" s="369"/>
      <c r="AA328" s="369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82">
        <v>4607091383997</v>
      </c>
      <c r="E329" s="383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9"/>
      <c r="Q329" s="389"/>
      <c r="R329" s="389"/>
      <c r="S329" s="383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82">
        <v>4607091383997</v>
      </c>
      <c r="E330" s="383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9"/>
      <c r="Q330" s="389"/>
      <c r="R330" s="389"/>
      <c r="S330" s="383"/>
      <c r="T330" s="34"/>
      <c r="U330" s="34"/>
      <c r="V330" s="35" t="s">
        <v>67</v>
      </c>
      <c r="W330" s="373">
        <v>250</v>
      </c>
      <c r="X330" s="374">
        <f t="shared" si="65"/>
        <v>255</v>
      </c>
      <c r="Y330" s="36">
        <f>IFERROR(IF(X330=0,"",ROUNDUP(X330/H330,0)*0.02175),"")</f>
        <v>0.36974999999999997</v>
      </c>
      <c r="Z330" s="56"/>
      <c r="AA330" s="57"/>
      <c r="AE330" s="64"/>
      <c r="BB330" s="249" t="s">
        <v>1</v>
      </c>
      <c r="BL330" s="64">
        <f t="shared" si="66"/>
        <v>258</v>
      </c>
      <c r="BM330" s="64">
        <f t="shared" si="67"/>
        <v>263.16000000000003</v>
      </c>
      <c r="BN330" s="64">
        <f t="shared" si="68"/>
        <v>0.34722222222222221</v>
      </c>
      <c r="BO330" s="64">
        <f t="shared" si="69"/>
        <v>0.35416666666666663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82">
        <v>4680115884076</v>
      </c>
      <c r="E331" s="383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1" t="s">
        <v>465</v>
      </c>
      <c r="P331" s="389"/>
      <c r="Q331" s="389"/>
      <c r="R331" s="389"/>
      <c r="S331" s="383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82">
        <v>4607091384130</v>
      </c>
      <c r="E332" s="383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9"/>
      <c r="Q332" s="389"/>
      <c r="R332" s="389"/>
      <c r="S332" s="383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82">
        <v>4607091384130</v>
      </c>
      <c r="E333" s="383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9"/>
      <c r="Q333" s="389"/>
      <c r="R333" s="389"/>
      <c r="S333" s="383"/>
      <c r="T333" s="34"/>
      <c r="U333" s="34"/>
      <c r="V333" s="35" t="s">
        <v>67</v>
      </c>
      <c r="W333" s="373">
        <v>30</v>
      </c>
      <c r="X333" s="374">
        <f t="shared" si="65"/>
        <v>30</v>
      </c>
      <c r="Y333" s="36">
        <f>IFERROR(IF(X333=0,"",ROUNDUP(X333/H333,0)*0.02175),"")</f>
        <v>4.3499999999999997E-2</v>
      </c>
      <c r="Z333" s="56"/>
      <c r="AA333" s="57"/>
      <c r="AE333" s="64"/>
      <c r="BB333" s="252" t="s">
        <v>1</v>
      </c>
      <c r="BL333" s="64">
        <f t="shared" si="66"/>
        <v>30.96</v>
      </c>
      <c r="BM333" s="64">
        <f t="shared" si="67"/>
        <v>30.96</v>
      </c>
      <c r="BN333" s="64">
        <f t="shared" si="68"/>
        <v>4.1666666666666664E-2</v>
      </c>
      <c r="BO333" s="64">
        <f t="shared" si="69"/>
        <v>4.1666666666666664E-2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82">
        <v>4607091384147</v>
      </c>
      <c r="E334" s="383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9"/>
      <c r="Q334" s="389"/>
      <c r="R334" s="389"/>
      <c r="S334" s="383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2">
        <v>4680115884854</v>
      </c>
      <c r="E335" s="383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86" t="s">
        <v>473</v>
      </c>
      <c r="P335" s="389"/>
      <c r="Q335" s="389"/>
      <c r="R335" s="389"/>
      <c r="S335" s="383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2">
        <v>4607091384147</v>
      </c>
      <c r="E336" s="383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9"/>
      <c r="Q336" s="389"/>
      <c r="R336" s="389"/>
      <c r="S336" s="383"/>
      <c r="T336" s="34"/>
      <c r="U336" s="34"/>
      <c r="V336" s="35" t="s">
        <v>67</v>
      </c>
      <c r="W336" s="373">
        <v>90</v>
      </c>
      <c r="X336" s="374">
        <f t="shared" si="65"/>
        <v>90</v>
      </c>
      <c r="Y336" s="36">
        <f>IFERROR(IF(X336=0,"",ROUNDUP(X336/H336,0)*0.02175),"")</f>
        <v>0.1305</v>
      </c>
      <c r="Z336" s="56"/>
      <c r="AA336" s="57"/>
      <c r="AE336" s="64"/>
      <c r="BB336" s="255" t="s">
        <v>1</v>
      </c>
      <c r="BL336" s="64">
        <f t="shared" si="66"/>
        <v>92.88000000000001</v>
      </c>
      <c r="BM336" s="64">
        <f t="shared" si="67"/>
        <v>92.88000000000001</v>
      </c>
      <c r="BN336" s="64">
        <f t="shared" si="68"/>
        <v>0.125</v>
      </c>
      <c r="BO336" s="64">
        <f t="shared" si="69"/>
        <v>0.125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2">
        <v>4607091384154</v>
      </c>
      <c r="E337" s="383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9"/>
      <c r="Q337" s="389"/>
      <c r="R337" s="389"/>
      <c r="S337" s="383"/>
      <c r="T337" s="34"/>
      <c r="U337" s="34"/>
      <c r="V337" s="35" t="s">
        <v>67</v>
      </c>
      <c r="W337" s="373">
        <v>10</v>
      </c>
      <c r="X337" s="374">
        <f t="shared" si="65"/>
        <v>10</v>
      </c>
      <c r="Y337" s="36">
        <f>IFERROR(IF(X337=0,"",ROUNDUP(X337/H337,0)*0.00937),"")</f>
        <v>1.874E-2</v>
      </c>
      <c r="Z337" s="56"/>
      <c r="AA337" s="57"/>
      <c r="AE337" s="64"/>
      <c r="BB337" s="256" t="s">
        <v>1</v>
      </c>
      <c r="BL337" s="64">
        <f t="shared" si="66"/>
        <v>10.42</v>
      </c>
      <c r="BM337" s="64">
        <f t="shared" si="67"/>
        <v>10.42</v>
      </c>
      <c r="BN337" s="64">
        <f t="shared" si="68"/>
        <v>1.6666666666666666E-2</v>
      </c>
      <c r="BO337" s="64">
        <f t="shared" si="69"/>
        <v>1.6666666666666666E-2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2">
        <v>4607091384161</v>
      </c>
      <c r="E338" s="383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9"/>
      <c r="Q338" s="389"/>
      <c r="R338" s="389"/>
      <c r="S338" s="383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9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410"/>
      <c r="O339" s="379" t="s">
        <v>72</v>
      </c>
      <c r="P339" s="380"/>
      <c r="Q339" s="380"/>
      <c r="R339" s="380"/>
      <c r="S339" s="380"/>
      <c r="T339" s="380"/>
      <c r="U339" s="38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26.666666666666668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27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0.56248999999999993</v>
      </c>
      <c r="Z339" s="376"/>
      <c r="AA339" s="376"/>
    </row>
    <row r="340" spans="1:67" x14ac:dyDescent="0.2">
      <c r="A340" s="387"/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410"/>
      <c r="O340" s="379" t="s">
        <v>72</v>
      </c>
      <c r="P340" s="380"/>
      <c r="Q340" s="380"/>
      <c r="R340" s="380"/>
      <c r="S340" s="380"/>
      <c r="T340" s="380"/>
      <c r="U340" s="381"/>
      <c r="V340" s="37" t="s">
        <v>67</v>
      </c>
      <c r="W340" s="375">
        <f>IFERROR(SUM(W329:W338),"0")</f>
        <v>380</v>
      </c>
      <c r="X340" s="375">
        <f>IFERROR(SUM(X329:X338),"0")</f>
        <v>385</v>
      </c>
      <c r="Y340" s="37"/>
      <c r="Z340" s="376"/>
      <c r="AA340" s="376"/>
    </row>
    <row r="341" spans="1:67" ht="14.25" hidden="1" customHeight="1" x14ac:dyDescent="0.25">
      <c r="A341" s="390" t="s">
        <v>102</v>
      </c>
      <c r="B341" s="387"/>
      <c r="C341" s="387"/>
      <c r="D341" s="387"/>
      <c r="E341" s="387"/>
      <c r="F341" s="387"/>
      <c r="G341" s="387"/>
      <c r="H341" s="387"/>
      <c r="I341" s="387"/>
      <c r="J341" s="387"/>
      <c r="K341" s="387"/>
      <c r="L341" s="387"/>
      <c r="M341" s="387"/>
      <c r="N341" s="387"/>
      <c r="O341" s="387"/>
      <c r="P341" s="387"/>
      <c r="Q341" s="387"/>
      <c r="R341" s="387"/>
      <c r="S341" s="387"/>
      <c r="T341" s="387"/>
      <c r="U341" s="387"/>
      <c r="V341" s="387"/>
      <c r="W341" s="387"/>
      <c r="X341" s="387"/>
      <c r="Y341" s="387"/>
      <c r="Z341" s="369"/>
      <c r="AA341" s="369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2">
        <v>4607091383980</v>
      </c>
      <c r="E342" s="383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9"/>
      <c r="Q342" s="389"/>
      <c r="R342" s="389"/>
      <c r="S342" s="383"/>
      <c r="T342" s="34"/>
      <c r="U342" s="34"/>
      <c r="V342" s="35" t="s">
        <v>67</v>
      </c>
      <c r="W342" s="373">
        <v>200</v>
      </c>
      <c r="X342" s="374">
        <f>IFERROR(IF(W342="",0,CEILING((W342/$H342),1)*$H342),"")</f>
        <v>210</v>
      </c>
      <c r="Y342" s="36">
        <f>IFERROR(IF(X342=0,"",ROUNDUP(X342/H342,0)*0.02175),"")</f>
        <v>0.30449999999999999</v>
      </c>
      <c r="Z342" s="56"/>
      <c r="AA342" s="57"/>
      <c r="AE342" s="64"/>
      <c r="BB342" s="258" t="s">
        <v>1</v>
      </c>
      <c r="BL342" s="64">
        <f>IFERROR(W342*I342/H342,"0")</f>
        <v>206.4</v>
      </c>
      <c r="BM342" s="64">
        <f>IFERROR(X342*I342/H342,"0")</f>
        <v>216.72</v>
      </c>
      <c r="BN342" s="64">
        <f>IFERROR(1/J342*(W342/H342),"0")</f>
        <v>0.27777777777777779</v>
      </c>
      <c r="BO342" s="64">
        <f>IFERROR(1/J342*(X342/H342),"0")</f>
        <v>0.29166666666666663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2">
        <v>4680115883314</v>
      </c>
      <c r="E343" s="383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9"/>
      <c r="Q343" s="389"/>
      <c r="R343" s="389"/>
      <c r="S343" s="383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82">
        <v>4607091384178</v>
      </c>
      <c r="E344" s="383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9"/>
      <c r="Q344" s="389"/>
      <c r="R344" s="389"/>
      <c r="S344" s="383"/>
      <c r="T344" s="34"/>
      <c r="U344" s="34"/>
      <c r="V344" s="35" t="s">
        <v>67</v>
      </c>
      <c r="W344" s="373">
        <v>6</v>
      </c>
      <c r="X344" s="374">
        <f>IFERROR(IF(W344="",0,CEILING((W344/$H344),1)*$H344),"")</f>
        <v>8</v>
      </c>
      <c r="Y344" s="36">
        <f>IFERROR(IF(X344=0,"",ROUNDUP(X344/H344,0)*0.00937),"")</f>
        <v>1.874E-2</v>
      </c>
      <c r="Z344" s="56"/>
      <c r="AA344" s="57"/>
      <c r="AE344" s="64"/>
      <c r="BB344" s="260" t="s">
        <v>1</v>
      </c>
      <c r="BL344" s="64">
        <f>IFERROR(W344*I344/H344,"0")</f>
        <v>6.36</v>
      </c>
      <c r="BM344" s="64">
        <f>IFERROR(X344*I344/H344,"0")</f>
        <v>8.48</v>
      </c>
      <c r="BN344" s="64">
        <f>IFERROR(1/J344*(W344/H344),"0")</f>
        <v>1.2500000000000001E-2</v>
      </c>
      <c r="BO344" s="64">
        <f>IFERROR(1/J344*(X344/H344),"0")</f>
        <v>1.6666666666666666E-2</v>
      </c>
    </row>
    <row r="345" spans="1:67" x14ac:dyDescent="0.2">
      <c r="A345" s="409"/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410"/>
      <c r="O345" s="379" t="s">
        <v>72</v>
      </c>
      <c r="P345" s="380"/>
      <c r="Q345" s="380"/>
      <c r="R345" s="380"/>
      <c r="S345" s="380"/>
      <c r="T345" s="380"/>
      <c r="U345" s="381"/>
      <c r="V345" s="37" t="s">
        <v>73</v>
      </c>
      <c r="W345" s="375">
        <f>IFERROR(W342/H342,"0")+IFERROR(W343/H343,"0")+IFERROR(W344/H344,"0")</f>
        <v>14.833333333333334</v>
      </c>
      <c r="X345" s="375">
        <f>IFERROR(X342/H342,"0")+IFERROR(X343/H343,"0")+IFERROR(X344/H344,"0")</f>
        <v>16</v>
      </c>
      <c r="Y345" s="375">
        <f>IFERROR(IF(Y342="",0,Y342),"0")+IFERROR(IF(Y343="",0,Y343),"0")+IFERROR(IF(Y344="",0,Y344),"0")</f>
        <v>0.32323999999999997</v>
      </c>
      <c r="Z345" s="376"/>
      <c r="AA345" s="376"/>
    </row>
    <row r="346" spans="1:67" x14ac:dyDescent="0.2">
      <c r="A346" s="387"/>
      <c r="B346" s="387"/>
      <c r="C346" s="387"/>
      <c r="D346" s="387"/>
      <c r="E346" s="387"/>
      <c r="F346" s="387"/>
      <c r="G346" s="387"/>
      <c r="H346" s="387"/>
      <c r="I346" s="387"/>
      <c r="J346" s="387"/>
      <c r="K346" s="387"/>
      <c r="L346" s="387"/>
      <c r="M346" s="387"/>
      <c r="N346" s="410"/>
      <c r="O346" s="379" t="s">
        <v>72</v>
      </c>
      <c r="P346" s="380"/>
      <c r="Q346" s="380"/>
      <c r="R346" s="380"/>
      <c r="S346" s="380"/>
      <c r="T346" s="380"/>
      <c r="U346" s="381"/>
      <c r="V346" s="37" t="s">
        <v>67</v>
      </c>
      <c r="W346" s="375">
        <f>IFERROR(SUM(W342:W344),"0")</f>
        <v>206</v>
      </c>
      <c r="X346" s="375">
        <f>IFERROR(SUM(X342:X344),"0")</f>
        <v>218</v>
      </c>
      <c r="Y346" s="37"/>
      <c r="Z346" s="376"/>
      <c r="AA346" s="376"/>
    </row>
    <row r="347" spans="1:67" ht="14.25" hidden="1" customHeight="1" x14ac:dyDescent="0.25">
      <c r="A347" s="390" t="s">
        <v>74</v>
      </c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87"/>
      <c r="O347" s="387"/>
      <c r="P347" s="387"/>
      <c r="Q347" s="387"/>
      <c r="R347" s="387"/>
      <c r="S347" s="387"/>
      <c r="T347" s="387"/>
      <c r="U347" s="387"/>
      <c r="V347" s="387"/>
      <c r="W347" s="387"/>
      <c r="X347" s="387"/>
      <c r="Y347" s="387"/>
      <c r="Z347" s="369"/>
      <c r="AA347" s="369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2">
        <v>4607091383928</v>
      </c>
      <c r="E348" s="383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9"/>
      <c r="Q348" s="389"/>
      <c r="R348" s="389"/>
      <c r="S348" s="383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82">
        <v>4607091384260</v>
      </c>
      <c r="E349" s="383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9"/>
      <c r="Q349" s="389"/>
      <c r="R349" s="389"/>
      <c r="S349" s="383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9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410"/>
      <c r="O350" s="379" t="s">
        <v>72</v>
      </c>
      <c r="P350" s="380"/>
      <c r="Q350" s="380"/>
      <c r="R350" s="380"/>
      <c r="S350" s="380"/>
      <c r="T350" s="380"/>
      <c r="U350" s="38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7"/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410"/>
      <c r="O351" s="379" t="s">
        <v>72</v>
      </c>
      <c r="P351" s="380"/>
      <c r="Q351" s="380"/>
      <c r="R351" s="380"/>
      <c r="S351" s="380"/>
      <c r="T351" s="380"/>
      <c r="U351" s="38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90" t="s">
        <v>210</v>
      </c>
      <c r="B352" s="387"/>
      <c r="C352" s="387"/>
      <c r="D352" s="387"/>
      <c r="E352" s="387"/>
      <c r="F352" s="387"/>
      <c r="G352" s="387"/>
      <c r="H352" s="387"/>
      <c r="I352" s="387"/>
      <c r="J352" s="387"/>
      <c r="K352" s="387"/>
      <c r="L352" s="387"/>
      <c r="M352" s="387"/>
      <c r="N352" s="387"/>
      <c r="O352" s="387"/>
      <c r="P352" s="387"/>
      <c r="Q352" s="387"/>
      <c r="R352" s="387"/>
      <c r="S352" s="387"/>
      <c r="T352" s="387"/>
      <c r="U352" s="387"/>
      <c r="V352" s="387"/>
      <c r="W352" s="387"/>
      <c r="X352" s="387"/>
      <c r="Y352" s="387"/>
      <c r="Z352" s="369"/>
      <c r="AA352" s="369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82">
        <v>4607091384673</v>
      </c>
      <c r="E353" s="383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9"/>
      <c r="Q353" s="389"/>
      <c r="R353" s="389"/>
      <c r="S353" s="383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9"/>
      <c r="B354" s="387"/>
      <c r="C354" s="387"/>
      <c r="D354" s="387"/>
      <c r="E354" s="387"/>
      <c r="F354" s="387"/>
      <c r="G354" s="387"/>
      <c r="H354" s="387"/>
      <c r="I354" s="387"/>
      <c r="J354" s="387"/>
      <c r="K354" s="387"/>
      <c r="L354" s="387"/>
      <c r="M354" s="387"/>
      <c r="N354" s="410"/>
      <c r="O354" s="379" t="s">
        <v>72</v>
      </c>
      <c r="P354" s="380"/>
      <c r="Q354" s="380"/>
      <c r="R354" s="380"/>
      <c r="S354" s="380"/>
      <c r="T354" s="380"/>
      <c r="U354" s="38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7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410"/>
      <c r="O355" s="379" t="s">
        <v>72</v>
      </c>
      <c r="P355" s="380"/>
      <c r="Q355" s="380"/>
      <c r="R355" s="380"/>
      <c r="S355" s="380"/>
      <c r="T355" s="380"/>
      <c r="U355" s="38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386" t="s">
        <v>491</v>
      </c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87"/>
      <c r="P356" s="387"/>
      <c r="Q356" s="387"/>
      <c r="R356" s="387"/>
      <c r="S356" s="387"/>
      <c r="T356" s="387"/>
      <c r="U356" s="387"/>
      <c r="V356" s="387"/>
      <c r="W356" s="387"/>
      <c r="X356" s="387"/>
      <c r="Y356" s="387"/>
      <c r="Z356" s="368"/>
      <c r="AA356" s="368"/>
    </row>
    <row r="357" spans="1:67" ht="14.25" hidden="1" customHeight="1" x14ac:dyDescent="0.25">
      <c r="A357" s="390" t="s">
        <v>110</v>
      </c>
      <c r="B357" s="387"/>
      <c r="C357" s="387"/>
      <c r="D357" s="387"/>
      <c r="E357" s="387"/>
      <c r="F357" s="387"/>
      <c r="G357" s="387"/>
      <c r="H357" s="387"/>
      <c r="I357" s="387"/>
      <c r="J357" s="387"/>
      <c r="K357" s="387"/>
      <c r="L357" s="387"/>
      <c r="M357" s="387"/>
      <c r="N357" s="387"/>
      <c r="O357" s="387"/>
      <c r="P357" s="387"/>
      <c r="Q357" s="387"/>
      <c r="R357" s="387"/>
      <c r="S357" s="387"/>
      <c r="T357" s="387"/>
      <c r="U357" s="387"/>
      <c r="V357" s="387"/>
      <c r="W357" s="387"/>
      <c r="X357" s="387"/>
      <c r="Y357" s="387"/>
      <c r="Z357" s="369"/>
      <c r="AA357" s="369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82">
        <v>4607091384185</v>
      </c>
      <c r="E358" s="383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9"/>
      <c r="Q358" s="389"/>
      <c r="R358" s="389"/>
      <c r="S358" s="383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2">
        <v>4607091384192</v>
      </c>
      <c r="E359" s="383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9"/>
      <c r="Q359" s="389"/>
      <c r="R359" s="389"/>
      <c r="S359" s="383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2">
        <v>4680115881907</v>
      </c>
      <c r="E360" s="383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9"/>
      <c r="Q360" s="389"/>
      <c r="R360" s="389"/>
      <c r="S360" s="383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2">
        <v>4680115883925</v>
      </c>
      <c r="E361" s="383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9"/>
      <c r="Q361" s="389"/>
      <c r="R361" s="389"/>
      <c r="S361" s="383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2">
        <v>4607091384680</v>
      </c>
      <c r="E362" s="383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9"/>
      <c r="Q362" s="389"/>
      <c r="R362" s="389"/>
      <c r="S362" s="383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9"/>
      <c r="B363" s="387"/>
      <c r="C363" s="387"/>
      <c r="D363" s="387"/>
      <c r="E363" s="387"/>
      <c r="F363" s="387"/>
      <c r="G363" s="387"/>
      <c r="H363" s="387"/>
      <c r="I363" s="387"/>
      <c r="J363" s="387"/>
      <c r="K363" s="387"/>
      <c r="L363" s="387"/>
      <c r="M363" s="387"/>
      <c r="N363" s="410"/>
      <c r="O363" s="379" t="s">
        <v>72</v>
      </c>
      <c r="P363" s="380"/>
      <c r="Q363" s="380"/>
      <c r="R363" s="380"/>
      <c r="S363" s="380"/>
      <c r="T363" s="380"/>
      <c r="U363" s="38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7"/>
      <c r="B364" s="387"/>
      <c r="C364" s="387"/>
      <c r="D364" s="387"/>
      <c r="E364" s="387"/>
      <c r="F364" s="387"/>
      <c r="G364" s="387"/>
      <c r="H364" s="387"/>
      <c r="I364" s="387"/>
      <c r="J364" s="387"/>
      <c r="K364" s="387"/>
      <c r="L364" s="387"/>
      <c r="M364" s="387"/>
      <c r="N364" s="410"/>
      <c r="O364" s="379" t="s">
        <v>72</v>
      </c>
      <c r="P364" s="380"/>
      <c r="Q364" s="380"/>
      <c r="R364" s="380"/>
      <c r="S364" s="380"/>
      <c r="T364" s="380"/>
      <c r="U364" s="38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90" t="s">
        <v>61</v>
      </c>
      <c r="B365" s="387"/>
      <c r="C365" s="387"/>
      <c r="D365" s="387"/>
      <c r="E365" s="387"/>
      <c r="F365" s="387"/>
      <c r="G365" s="387"/>
      <c r="H365" s="387"/>
      <c r="I365" s="387"/>
      <c r="J365" s="387"/>
      <c r="K365" s="387"/>
      <c r="L365" s="387"/>
      <c r="M365" s="387"/>
      <c r="N365" s="387"/>
      <c r="O365" s="387"/>
      <c r="P365" s="387"/>
      <c r="Q365" s="387"/>
      <c r="R365" s="387"/>
      <c r="S365" s="387"/>
      <c r="T365" s="387"/>
      <c r="U365" s="387"/>
      <c r="V365" s="387"/>
      <c r="W365" s="387"/>
      <c r="X365" s="387"/>
      <c r="Y365" s="387"/>
      <c r="Z365" s="369"/>
      <c r="AA365" s="369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2">
        <v>4607091384802</v>
      </c>
      <c r="E366" s="383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9"/>
      <c r="Q366" s="389"/>
      <c r="R366" s="389"/>
      <c r="S366" s="383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2">
        <v>4607091384826</v>
      </c>
      <c r="E367" s="383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9"/>
      <c r="Q367" s="389"/>
      <c r="R367" s="389"/>
      <c r="S367" s="383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9"/>
      <c r="B368" s="387"/>
      <c r="C368" s="387"/>
      <c r="D368" s="387"/>
      <c r="E368" s="387"/>
      <c r="F368" s="387"/>
      <c r="G368" s="387"/>
      <c r="H368" s="387"/>
      <c r="I368" s="387"/>
      <c r="J368" s="387"/>
      <c r="K368" s="387"/>
      <c r="L368" s="387"/>
      <c r="M368" s="387"/>
      <c r="N368" s="410"/>
      <c r="O368" s="379" t="s">
        <v>72</v>
      </c>
      <c r="P368" s="380"/>
      <c r="Q368" s="380"/>
      <c r="R368" s="380"/>
      <c r="S368" s="380"/>
      <c r="T368" s="380"/>
      <c r="U368" s="38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7"/>
      <c r="B369" s="387"/>
      <c r="C369" s="387"/>
      <c r="D369" s="387"/>
      <c r="E369" s="387"/>
      <c r="F369" s="387"/>
      <c r="G369" s="387"/>
      <c r="H369" s="387"/>
      <c r="I369" s="387"/>
      <c r="J369" s="387"/>
      <c r="K369" s="387"/>
      <c r="L369" s="387"/>
      <c r="M369" s="387"/>
      <c r="N369" s="410"/>
      <c r="O369" s="379" t="s">
        <v>72</v>
      </c>
      <c r="P369" s="380"/>
      <c r="Q369" s="380"/>
      <c r="R369" s="380"/>
      <c r="S369" s="380"/>
      <c r="T369" s="380"/>
      <c r="U369" s="38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90" t="s">
        <v>74</v>
      </c>
      <c r="B370" s="387"/>
      <c r="C370" s="387"/>
      <c r="D370" s="387"/>
      <c r="E370" s="387"/>
      <c r="F370" s="387"/>
      <c r="G370" s="387"/>
      <c r="H370" s="387"/>
      <c r="I370" s="387"/>
      <c r="J370" s="387"/>
      <c r="K370" s="387"/>
      <c r="L370" s="387"/>
      <c r="M370" s="387"/>
      <c r="N370" s="387"/>
      <c r="O370" s="387"/>
      <c r="P370" s="387"/>
      <c r="Q370" s="387"/>
      <c r="R370" s="387"/>
      <c r="S370" s="387"/>
      <c r="T370" s="387"/>
      <c r="U370" s="387"/>
      <c r="V370" s="387"/>
      <c r="W370" s="387"/>
      <c r="X370" s="387"/>
      <c r="Y370" s="387"/>
      <c r="Z370" s="369"/>
      <c r="AA370" s="369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2">
        <v>4607091384246</v>
      </c>
      <c r="E371" s="383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9"/>
      <c r="Q371" s="389"/>
      <c r="R371" s="389"/>
      <c r="S371" s="383"/>
      <c r="T371" s="34"/>
      <c r="U371" s="34"/>
      <c r="V371" s="35" t="s">
        <v>67</v>
      </c>
      <c r="W371" s="373">
        <v>40</v>
      </c>
      <c r="X371" s="374">
        <f>IFERROR(IF(W371="",0,CEILING((W371/$H371),1)*$H371),"")</f>
        <v>46.8</v>
      </c>
      <c r="Y371" s="36">
        <f>IFERROR(IF(X371=0,"",ROUNDUP(X371/H371,0)*0.02175),"")</f>
        <v>0.1305</v>
      </c>
      <c r="Z371" s="56"/>
      <c r="AA371" s="57"/>
      <c r="AE371" s="64"/>
      <c r="BB371" s="271" t="s">
        <v>1</v>
      </c>
      <c r="BL371" s="64">
        <f>IFERROR(W371*I371/H371,"0")</f>
        <v>42.892307692307703</v>
      </c>
      <c r="BM371" s="64">
        <f>IFERROR(X371*I371/H371,"0")</f>
        <v>50.184000000000005</v>
      </c>
      <c r="BN371" s="64">
        <f>IFERROR(1/J371*(W371/H371),"0")</f>
        <v>9.1575091575091583E-2</v>
      </c>
      <c r="BO371" s="64">
        <f>IFERROR(1/J371*(X371/H371),"0")</f>
        <v>0.10714285714285714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2">
        <v>4680115881976</v>
      </c>
      <c r="E372" s="383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9"/>
      <c r="Q372" s="389"/>
      <c r="R372" s="389"/>
      <c r="S372" s="383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82">
        <v>4607091384253</v>
      </c>
      <c r="E373" s="383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5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9"/>
      <c r="Q373" s="389"/>
      <c r="R373" s="389"/>
      <c r="S373" s="383"/>
      <c r="T373" s="34"/>
      <c r="U373" s="34"/>
      <c r="V373" s="35" t="s">
        <v>67</v>
      </c>
      <c r="W373" s="373">
        <v>32</v>
      </c>
      <c r="X373" s="374">
        <f>IFERROR(IF(W373="",0,CEILING((W373/$H373),1)*$H373),"")</f>
        <v>33.6</v>
      </c>
      <c r="Y373" s="36">
        <f>IFERROR(IF(X373=0,"",ROUNDUP(X373/H373,0)*0.00753),"")</f>
        <v>0.10542</v>
      </c>
      <c r="Z373" s="56"/>
      <c r="AA373" s="57"/>
      <c r="AE373" s="64"/>
      <c r="BB373" s="273" t="s">
        <v>1</v>
      </c>
      <c r="BL373" s="64">
        <f>IFERROR(W373*I373/H373,"0")</f>
        <v>35.786666666666669</v>
      </c>
      <c r="BM373" s="64">
        <f>IFERROR(X373*I373/H373,"0")</f>
        <v>37.576000000000008</v>
      </c>
      <c r="BN373" s="64">
        <f>IFERROR(1/J373*(W373/H373),"0")</f>
        <v>8.5470085470085472E-2</v>
      </c>
      <c r="BO373" s="64">
        <f>IFERROR(1/J373*(X373/H373),"0")</f>
        <v>8.9743589743589758E-2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2">
        <v>4680115881969</v>
      </c>
      <c r="E374" s="383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9"/>
      <c r="Q374" s="389"/>
      <c r="R374" s="389"/>
      <c r="S374" s="383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9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410"/>
      <c r="O375" s="379" t="s">
        <v>72</v>
      </c>
      <c r="P375" s="380"/>
      <c r="Q375" s="380"/>
      <c r="R375" s="380"/>
      <c r="S375" s="380"/>
      <c r="T375" s="380"/>
      <c r="U375" s="381"/>
      <c r="V375" s="37" t="s">
        <v>73</v>
      </c>
      <c r="W375" s="375">
        <f>IFERROR(W371/H371,"0")+IFERROR(W372/H372,"0")+IFERROR(W373/H373,"0")+IFERROR(W374/H374,"0")</f>
        <v>18.461538461538463</v>
      </c>
      <c r="X375" s="375">
        <f>IFERROR(X371/H371,"0")+IFERROR(X372/H372,"0")+IFERROR(X373/H373,"0")+IFERROR(X374/H374,"0")</f>
        <v>20</v>
      </c>
      <c r="Y375" s="375">
        <f>IFERROR(IF(Y371="",0,Y371),"0")+IFERROR(IF(Y372="",0,Y372),"0")+IFERROR(IF(Y373="",0,Y373),"0")+IFERROR(IF(Y374="",0,Y374),"0")</f>
        <v>0.23592000000000002</v>
      </c>
      <c r="Z375" s="376"/>
      <c r="AA375" s="376"/>
    </row>
    <row r="376" spans="1:67" x14ac:dyDescent="0.2">
      <c r="A376" s="387"/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410"/>
      <c r="O376" s="379" t="s">
        <v>72</v>
      </c>
      <c r="P376" s="380"/>
      <c r="Q376" s="380"/>
      <c r="R376" s="380"/>
      <c r="S376" s="380"/>
      <c r="T376" s="380"/>
      <c r="U376" s="381"/>
      <c r="V376" s="37" t="s">
        <v>67</v>
      </c>
      <c r="W376" s="375">
        <f>IFERROR(SUM(W371:W374),"0")</f>
        <v>72</v>
      </c>
      <c r="X376" s="375">
        <f>IFERROR(SUM(X371:X374),"0")</f>
        <v>80.400000000000006</v>
      </c>
      <c r="Y376" s="37"/>
      <c r="Z376" s="376"/>
      <c r="AA376" s="376"/>
    </row>
    <row r="377" spans="1:67" ht="14.25" hidden="1" customHeight="1" x14ac:dyDescent="0.25">
      <c r="A377" s="390" t="s">
        <v>210</v>
      </c>
      <c r="B377" s="387"/>
      <c r="C377" s="387"/>
      <c r="D377" s="387"/>
      <c r="E377" s="387"/>
      <c r="F377" s="387"/>
      <c r="G377" s="387"/>
      <c r="H377" s="387"/>
      <c r="I377" s="387"/>
      <c r="J377" s="387"/>
      <c r="K377" s="387"/>
      <c r="L377" s="387"/>
      <c r="M377" s="387"/>
      <c r="N377" s="387"/>
      <c r="O377" s="387"/>
      <c r="P377" s="387"/>
      <c r="Q377" s="387"/>
      <c r="R377" s="387"/>
      <c r="S377" s="387"/>
      <c r="T377" s="387"/>
      <c r="U377" s="387"/>
      <c r="V377" s="387"/>
      <c r="W377" s="387"/>
      <c r="X377" s="387"/>
      <c r="Y377" s="387"/>
      <c r="Z377" s="369"/>
      <c r="AA377" s="369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2">
        <v>4607091389357</v>
      </c>
      <c r="E378" s="383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9"/>
      <c r="Q378" s="389"/>
      <c r="R378" s="389"/>
      <c r="S378" s="383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9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410"/>
      <c r="O379" s="379" t="s">
        <v>72</v>
      </c>
      <c r="P379" s="380"/>
      <c r="Q379" s="380"/>
      <c r="R379" s="380"/>
      <c r="S379" s="380"/>
      <c r="T379" s="380"/>
      <c r="U379" s="38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7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410"/>
      <c r="O380" s="379" t="s">
        <v>72</v>
      </c>
      <c r="P380" s="380"/>
      <c r="Q380" s="380"/>
      <c r="R380" s="380"/>
      <c r="S380" s="380"/>
      <c r="T380" s="380"/>
      <c r="U380" s="38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2" t="s">
        <v>516</v>
      </c>
      <c r="B381" s="493"/>
      <c r="C381" s="493"/>
      <c r="D381" s="493"/>
      <c r="E381" s="493"/>
      <c r="F381" s="493"/>
      <c r="G381" s="493"/>
      <c r="H381" s="493"/>
      <c r="I381" s="493"/>
      <c r="J381" s="493"/>
      <c r="K381" s="493"/>
      <c r="L381" s="493"/>
      <c r="M381" s="493"/>
      <c r="N381" s="493"/>
      <c r="O381" s="493"/>
      <c r="P381" s="493"/>
      <c r="Q381" s="493"/>
      <c r="R381" s="493"/>
      <c r="S381" s="493"/>
      <c r="T381" s="493"/>
      <c r="U381" s="493"/>
      <c r="V381" s="493"/>
      <c r="W381" s="493"/>
      <c r="X381" s="493"/>
      <c r="Y381" s="493"/>
      <c r="Z381" s="48"/>
      <c r="AA381" s="48"/>
    </row>
    <row r="382" spans="1:67" ht="16.5" hidden="1" customHeight="1" x14ac:dyDescent="0.25">
      <c r="A382" s="386" t="s">
        <v>517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68"/>
      <c r="AA382" s="368"/>
    </row>
    <row r="383" spans="1:67" ht="14.25" hidden="1" customHeight="1" x14ac:dyDescent="0.25">
      <c r="A383" s="390" t="s">
        <v>110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369"/>
      <c r="AA383" s="369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2">
        <v>4607091389708</v>
      </c>
      <c r="E384" s="383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9"/>
      <c r="Q384" s="389"/>
      <c r="R384" s="389"/>
      <c r="S384" s="383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2">
        <v>4607091389692</v>
      </c>
      <c r="E385" s="383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9"/>
      <c r="Q385" s="389"/>
      <c r="R385" s="389"/>
      <c r="S385" s="383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9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410"/>
      <c r="O386" s="379" t="s">
        <v>72</v>
      </c>
      <c r="P386" s="380"/>
      <c r="Q386" s="380"/>
      <c r="R386" s="380"/>
      <c r="S386" s="380"/>
      <c r="T386" s="380"/>
      <c r="U386" s="38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7"/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410"/>
      <c r="O387" s="379" t="s">
        <v>72</v>
      </c>
      <c r="P387" s="380"/>
      <c r="Q387" s="380"/>
      <c r="R387" s="380"/>
      <c r="S387" s="380"/>
      <c r="T387" s="380"/>
      <c r="U387" s="38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90" t="s">
        <v>61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69"/>
      <c r="AA388" s="369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82">
        <v>4607091389753</v>
      </c>
      <c r="E389" s="383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9"/>
      <c r="Q389" s="389"/>
      <c r="R389" s="389"/>
      <c r="S389" s="383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2">
        <v>4607091389760</v>
      </c>
      <c r="E390" s="383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9"/>
      <c r="Q390" s="389"/>
      <c r="R390" s="389"/>
      <c r="S390" s="383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82">
        <v>4607091389746</v>
      </c>
      <c r="E391" s="383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9"/>
      <c r="Q391" s="389"/>
      <c r="R391" s="389"/>
      <c r="S391" s="383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2">
        <v>4680115882928</v>
      </c>
      <c r="E392" s="383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9"/>
      <c r="Q392" s="389"/>
      <c r="R392" s="389"/>
      <c r="S392" s="383"/>
      <c r="T392" s="34"/>
      <c r="U392" s="34"/>
      <c r="V392" s="35" t="s">
        <v>67</v>
      </c>
      <c r="W392" s="373">
        <v>14</v>
      </c>
      <c r="X392" s="374">
        <f t="shared" si="70"/>
        <v>15.12</v>
      </c>
      <c r="Y392" s="36">
        <f>IFERROR(IF(X392=0,"",ROUNDUP(X392/H392,0)*0.00753),"")</f>
        <v>6.7769999999999997E-2</v>
      </c>
      <c r="Z392" s="56"/>
      <c r="AA392" s="57"/>
      <c r="AE392" s="64"/>
      <c r="BB392" s="281" t="s">
        <v>1</v>
      </c>
      <c r="BL392" s="64">
        <f t="shared" si="71"/>
        <v>21.666666666666668</v>
      </c>
      <c r="BM392" s="64">
        <f t="shared" si="72"/>
        <v>23.4</v>
      </c>
      <c r="BN392" s="64">
        <f t="shared" si="73"/>
        <v>5.3418803418803423E-2</v>
      </c>
      <c r="BO392" s="64">
        <f t="shared" si="74"/>
        <v>5.7692307692307689E-2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2">
        <v>4680115883147</v>
      </c>
      <c r="E393" s="383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9"/>
      <c r="Q393" s="389"/>
      <c r="R393" s="389"/>
      <c r="S393" s="383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2">
        <v>4607091384338</v>
      </c>
      <c r="E394" s="383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83"/>
      <c r="T394" s="34"/>
      <c r="U394" s="34"/>
      <c r="V394" s="35" t="s">
        <v>67</v>
      </c>
      <c r="W394" s="373">
        <v>25</v>
      </c>
      <c r="X394" s="374">
        <f t="shared" si="70"/>
        <v>25.200000000000003</v>
      </c>
      <c r="Y394" s="36">
        <f t="shared" si="75"/>
        <v>6.0240000000000002E-2</v>
      </c>
      <c r="Z394" s="56"/>
      <c r="AA394" s="57"/>
      <c r="AE394" s="64"/>
      <c r="BB394" s="283" t="s">
        <v>1</v>
      </c>
      <c r="BL394" s="64">
        <f t="shared" si="71"/>
        <v>26.547619047619047</v>
      </c>
      <c r="BM394" s="64">
        <f t="shared" si="72"/>
        <v>26.76</v>
      </c>
      <c r="BN394" s="64">
        <f t="shared" si="73"/>
        <v>5.0875050875050884E-2</v>
      </c>
      <c r="BO394" s="64">
        <f t="shared" si="74"/>
        <v>5.1282051282051287E-2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2">
        <v>4680115883154</v>
      </c>
      <c r="E395" s="383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9"/>
      <c r="Q395" s="389"/>
      <c r="R395" s="389"/>
      <c r="S395" s="383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2">
        <v>4607091389524</v>
      </c>
      <c r="E396" s="383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9"/>
      <c r="Q396" s="389"/>
      <c r="R396" s="389"/>
      <c r="S396" s="383"/>
      <c r="T396" s="34"/>
      <c r="U396" s="34"/>
      <c r="V396" s="35" t="s">
        <v>67</v>
      </c>
      <c r="W396" s="373">
        <v>11</v>
      </c>
      <c r="X396" s="374">
        <f t="shared" si="70"/>
        <v>12.600000000000001</v>
      </c>
      <c r="Y396" s="36">
        <f t="shared" si="75"/>
        <v>3.0120000000000001E-2</v>
      </c>
      <c r="Z396" s="56"/>
      <c r="AA396" s="57"/>
      <c r="AE396" s="64"/>
      <c r="BB396" s="285" t="s">
        <v>1</v>
      </c>
      <c r="BL396" s="64">
        <f t="shared" si="71"/>
        <v>11.68095238095238</v>
      </c>
      <c r="BM396" s="64">
        <f t="shared" si="72"/>
        <v>13.38</v>
      </c>
      <c r="BN396" s="64">
        <f t="shared" si="73"/>
        <v>2.2385022385022386E-2</v>
      </c>
      <c r="BO396" s="64">
        <f t="shared" si="74"/>
        <v>2.5641025641025644E-2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2">
        <v>4680115883161</v>
      </c>
      <c r="E397" s="383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4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9"/>
      <c r="Q397" s="389"/>
      <c r="R397" s="389"/>
      <c r="S397" s="383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2">
        <v>4607091384345</v>
      </c>
      <c r="E398" s="383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9"/>
      <c r="Q398" s="389"/>
      <c r="R398" s="389"/>
      <c r="S398" s="383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2">
        <v>4680115883178</v>
      </c>
      <c r="E399" s="383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9"/>
      <c r="Q399" s="389"/>
      <c r="R399" s="389"/>
      <c r="S399" s="383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2">
        <v>4607091389531</v>
      </c>
      <c r="E400" s="383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9"/>
      <c r="Q400" s="389"/>
      <c r="R400" s="389"/>
      <c r="S400" s="383"/>
      <c r="T400" s="34"/>
      <c r="U400" s="34"/>
      <c r="V400" s="35" t="s">
        <v>67</v>
      </c>
      <c r="W400" s="373">
        <v>21</v>
      </c>
      <c r="X400" s="374">
        <f t="shared" si="70"/>
        <v>21</v>
      </c>
      <c r="Y400" s="36">
        <f t="shared" si="75"/>
        <v>5.0200000000000002E-2</v>
      </c>
      <c r="Z400" s="56"/>
      <c r="AA400" s="57"/>
      <c r="AE400" s="64"/>
      <c r="BB400" s="289" t="s">
        <v>1</v>
      </c>
      <c r="BL400" s="64">
        <f t="shared" si="71"/>
        <v>22.299999999999997</v>
      </c>
      <c r="BM400" s="64">
        <f t="shared" si="72"/>
        <v>22.299999999999997</v>
      </c>
      <c r="BN400" s="64">
        <f t="shared" si="73"/>
        <v>4.2735042735042736E-2</v>
      </c>
      <c r="BO400" s="64">
        <f t="shared" si="74"/>
        <v>4.2735042735042736E-2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2">
        <v>4680115883185</v>
      </c>
      <c r="E401" s="383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9"/>
      <c r="Q401" s="389"/>
      <c r="R401" s="389"/>
      <c r="S401" s="383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9"/>
      <c r="B402" s="387"/>
      <c r="C402" s="387"/>
      <c r="D402" s="387"/>
      <c r="E402" s="387"/>
      <c r="F402" s="387"/>
      <c r="G402" s="387"/>
      <c r="H402" s="387"/>
      <c r="I402" s="387"/>
      <c r="J402" s="387"/>
      <c r="K402" s="387"/>
      <c r="L402" s="387"/>
      <c r="M402" s="387"/>
      <c r="N402" s="410"/>
      <c r="O402" s="379" t="s">
        <v>72</v>
      </c>
      <c r="P402" s="380"/>
      <c r="Q402" s="380"/>
      <c r="R402" s="380"/>
      <c r="S402" s="380"/>
      <c r="T402" s="380"/>
      <c r="U402" s="38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35.476190476190482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37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0.20833000000000002</v>
      </c>
      <c r="Z402" s="376"/>
      <c r="AA402" s="376"/>
    </row>
    <row r="403" spans="1:67" x14ac:dyDescent="0.2">
      <c r="A403" s="387"/>
      <c r="B403" s="387"/>
      <c r="C403" s="387"/>
      <c r="D403" s="387"/>
      <c r="E403" s="387"/>
      <c r="F403" s="387"/>
      <c r="G403" s="387"/>
      <c r="H403" s="387"/>
      <c r="I403" s="387"/>
      <c r="J403" s="387"/>
      <c r="K403" s="387"/>
      <c r="L403" s="387"/>
      <c r="M403" s="387"/>
      <c r="N403" s="410"/>
      <c r="O403" s="379" t="s">
        <v>72</v>
      </c>
      <c r="P403" s="380"/>
      <c r="Q403" s="380"/>
      <c r="R403" s="380"/>
      <c r="S403" s="380"/>
      <c r="T403" s="380"/>
      <c r="U403" s="381"/>
      <c r="V403" s="37" t="s">
        <v>67</v>
      </c>
      <c r="W403" s="375">
        <f>IFERROR(SUM(W389:W401),"0")</f>
        <v>71</v>
      </c>
      <c r="X403" s="375">
        <f>IFERROR(SUM(X389:X401),"0")</f>
        <v>73.92</v>
      </c>
      <c r="Y403" s="37"/>
      <c r="Z403" s="376"/>
      <c r="AA403" s="376"/>
    </row>
    <row r="404" spans="1:67" ht="14.25" hidden="1" customHeight="1" x14ac:dyDescent="0.25">
      <c r="A404" s="390" t="s">
        <v>74</v>
      </c>
      <c r="B404" s="387"/>
      <c r="C404" s="387"/>
      <c r="D404" s="387"/>
      <c r="E404" s="387"/>
      <c r="F404" s="387"/>
      <c r="G404" s="387"/>
      <c r="H404" s="387"/>
      <c r="I404" s="387"/>
      <c r="J404" s="387"/>
      <c r="K404" s="387"/>
      <c r="L404" s="387"/>
      <c r="M404" s="387"/>
      <c r="N404" s="387"/>
      <c r="O404" s="387"/>
      <c r="P404" s="387"/>
      <c r="Q404" s="387"/>
      <c r="R404" s="387"/>
      <c r="S404" s="387"/>
      <c r="T404" s="387"/>
      <c r="U404" s="387"/>
      <c r="V404" s="387"/>
      <c r="W404" s="387"/>
      <c r="X404" s="387"/>
      <c r="Y404" s="387"/>
      <c r="Z404" s="369"/>
      <c r="AA404" s="369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2">
        <v>4607091389685</v>
      </c>
      <c r="E405" s="383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5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9"/>
      <c r="Q405" s="389"/>
      <c r="R405" s="389"/>
      <c r="S405" s="383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2">
        <v>4607091389654</v>
      </c>
      <c r="E406" s="383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9"/>
      <c r="Q406" s="389"/>
      <c r="R406" s="389"/>
      <c r="S406" s="383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2">
        <v>4607091384352</v>
      </c>
      <c r="E407" s="383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4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9"/>
      <c r="Q407" s="389"/>
      <c r="R407" s="389"/>
      <c r="S407" s="383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9"/>
      <c r="B408" s="387"/>
      <c r="C408" s="387"/>
      <c r="D408" s="387"/>
      <c r="E408" s="387"/>
      <c r="F408" s="387"/>
      <c r="G408" s="387"/>
      <c r="H408" s="387"/>
      <c r="I408" s="387"/>
      <c r="J408" s="387"/>
      <c r="K408" s="387"/>
      <c r="L408" s="387"/>
      <c r="M408" s="387"/>
      <c r="N408" s="410"/>
      <c r="O408" s="379" t="s">
        <v>72</v>
      </c>
      <c r="P408" s="380"/>
      <c r="Q408" s="380"/>
      <c r="R408" s="380"/>
      <c r="S408" s="380"/>
      <c r="T408" s="380"/>
      <c r="U408" s="38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7"/>
      <c r="B409" s="387"/>
      <c r="C409" s="387"/>
      <c r="D409" s="387"/>
      <c r="E409" s="387"/>
      <c r="F409" s="387"/>
      <c r="G409" s="387"/>
      <c r="H409" s="387"/>
      <c r="I409" s="387"/>
      <c r="J409" s="387"/>
      <c r="K409" s="387"/>
      <c r="L409" s="387"/>
      <c r="M409" s="387"/>
      <c r="N409" s="410"/>
      <c r="O409" s="379" t="s">
        <v>72</v>
      </c>
      <c r="P409" s="380"/>
      <c r="Q409" s="380"/>
      <c r="R409" s="380"/>
      <c r="S409" s="380"/>
      <c r="T409" s="380"/>
      <c r="U409" s="38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90" t="s">
        <v>210</v>
      </c>
      <c r="B410" s="387"/>
      <c r="C410" s="387"/>
      <c r="D410" s="387"/>
      <c r="E410" s="387"/>
      <c r="F410" s="387"/>
      <c r="G410" s="387"/>
      <c r="H410" s="387"/>
      <c r="I410" s="387"/>
      <c r="J410" s="387"/>
      <c r="K410" s="387"/>
      <c r="L410" s="387"/>
      <c r="M410" s="387"/>
      <c r="N410" s="387"/>
      <c r="O410" s="387"/>
      <c r="P410" s="387"/>
      <c r="Q410" s="387"/>
      <c r="R410" s="387"/>
      <c r="S410" s="387"/>
      <c r="T410" s="387"/>
      <c r="U410" s="387"/>
      <c r="V410" s="387"/>
      <c r="W410" s="387"/>
      <c r="X410" s="387"/>
      <c r="Y410" s="387"/>
      <c r="Z410" s="369"/>
      <c r="AA410" s="369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2">
        <v>4680115881648</v>
      </c>
      <c r="E411" s="383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9"/>
      <c r="Q411" s="389"/>
      <c r="R411" s="389"/>
      <c r="S411" s="383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9"/>
      <c r="B412" s="387"/>
      <c r="C412" s="387"/>
      <c r="D412" s="387"/>
      <c r="E412" s="387"/>
      <c r="F412" s="387"/>
      <c r="G412" s="387"/>
      <c r="H412" s="387"/>
      <c r="I412" s="387"/>
      <c r="J412" s="387"/>
      <c r="K412" s="387"/>
      <c r="L412" s="387"/>
      <c r="M412" s="387"/>
      <c r="N412" s="410"/>
      <c r="O412" s="379" t="s">
        <v>72</v>
      </c>
      <c r="P412" s="380"/>
      <c r="Q412" s="380"/>
      <c r="R412" s="380"/>
      <c r="S412" s="380"/>
      <c r="T412" s="380"/>
      <c r="U412" s="38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7"/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410"/>
      <c r="O413" s="379" t="s">
        <v>72</v>
      </c>
      <c r="P413" s="380"/>
      <c r="Q413" s="380"/>
      <c r="R413" s="380"/>
      <c r="S413" s="380"/>
      <c r="T413" s="380"/>
      <c r="U413" s="38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90" t="s">
        <v>88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69"/>
      <c r="AA414" s="369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82">
        <v>4680115884335</v>
      </c>
      <c r="E415" s="383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1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83"/>
      <c r="T415" s="34"/>
      <c r="U415" s="34"/>
      <c r="V415" s="35" t="s">
        <v>67</v>
      </c>
      <c r="W415" s="373">
        <v>9</v>
      </c>
      <c r="X415" s="374">
        <f>IFERROR(IF(W415="",0,CEILING((W415/$H415),1)*$H415),"")</f>
        <v>9.6</v>
      </c>
      <c r="Y415" s="36">
        <f>IFERROR(IF(X415=0,"",ROUNDUP(X415/H415,0)*0.00627),"")</f>
        <v>5.0160000000000003E-2</v>
      </c>
      <c r="Z415" s="56"/>
      <c r="AA415" s="57"/>
      <c r="AE415" s="64"/>
      <c r="BB415" s="295" t="s">
        <v>1</v>
      </c>
      <c r="BL415" s="64">
        <f>IFERROR(W415*I415/H415,"0")</f>
        <v>13.5</v>
      </c>
      <c r="BM415" s="64">
        <f>IFERROR(X415*I415/H415,"0")</f>
        <v>14.400000000000002</v>
      </c>
      <c r="BN415" s="64">
        <f>IFERROR(1/J415*(W415/H415),"0")</f>
        <v>3.7499999999999999E-2</v>
      </c>
      <c r="BO415" s="64">
        <f>IFERROR(1/J415*(X415/H415),"0")</f>
        <v>0.04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82">
        <v>4680115884342</v>
      </c>
      <c r="E416" s="383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4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83"/>
      <c r="T416" s="34"/>
      <c r="U416" s="34"/>
      <c r="V416" s="35" t="s">
        <v>67</v>
      </c>
      <c r="W416" s="373">
        <v>9</v>
      </c>
      <c r="X416" s="374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296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2">
        <v>4680115884113</v>
      </c>
      <c r="E417" s="383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4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83"/>
      <c r="T417" s="34"/>
      <c r="U417" s="34"/>
      <c r="V417" s="35" t="s">
        <v>67</v>
      </c>
      <c r="W417" s="373">
        <v>1</v>
      </c>
      <c r="X417" s="374">
        <f>IFERROR(IF(W417="",0,CEILING((W417/$H417),1)*$H417),"")</f>
        <v>1.32</v>
      </c>
      <c r="Y417" s="36">
        <f>IFERROR(IF(X417=0,"",ROUNDUP(X417/H417,0)*0.00627),"")</f>
        <v>6.2700000000000004E-3</v>
      </c>
      <c r="Z417" s="56"/>
      <c r="AA417" s="57"/>
      <c r="AE417" s="64"/>
      <c r="BB417" s="297" t="s">
        <v>1</v>
      </c>
      <c r="BL417" s="64">
        <f>IFERROR(W417*I417/H417,"0")</f>
        <v>1.4242424242424241</v>
      </c>
      <c r="BM417" s="64">
        <f>IFERROR(X417*I417/H417,"0")</f>
        <v>1.8799999999999997</v>
      </c>
      <c r="BN417" s="64">
        <f>IFERROR(1/J417*(W417/H417),"0")</f>
        <v>3.787878787878788E-3</v>
      </c>
      <c r="BO417" s="64">
        <f>IFERROR(1/J417*(X417/H417),"0")</f>
        <v>5.0000000000000001E-3</v>
      </c>
    </row>
    <row r="418" spans="1:67" x14ac:dyDescent="0.2">
      <c r="A418" s="409"/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410"/>
      <c r="O418" s="379" t="s">
        <v>72</v>
      </c>
      <c r="P418" s="380"/>
      <c r="Q418" s="380"/>
      <c r="R418" s="380"/>
      <c r="S418" s="380"/>
      <c r="T418" s="380"/>
      <c r="U418" s="381"/>
      <c r="V418" s="37" t="s">
        <v>73</v>
      </c>
      <c r="W418" s="375">
        <f>IFERROR(W415/H415,"0")+IFERROR(W416/H416,"0")+IFERROR(W417/H417,"0")</f>
        <v>15.757575757575758</v>
      </c>
      <c r="X418" s="375">
        <f>IFERROR(X415/H415,"0")+IFERROR(X416/H416,"0")+IFERROR(X417/H417,"0")</f>
        <v>17</v>
      </c>
      <c r="Y418" s="375">
        <f>IFERROR(IF(Y415="",0,Y415),"0")+IFERROR(IF(Y416="",0,Y416),"0")+IFERROR(IF(Y417="",0,Y417),"0")</f>
        <v>0.10659</v>
      </c>
      <c r="Z418" s="376"/>
      <c r="AA418" s="376"/>
    </row>
    <row r="419" spans="1:67" x14ac:dyDescent="0.2">
      <c r="A419" s="387"/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7"/>
      <c r="N419" s="410"/>
      <c r="O419" s="379" t="s">
        <v>72</v>
      </c>
      <c r="P419" s="380"/>
      <c r="Q419" s="380"/>
      <c r="R419" s="380"/>
      <c r="S419" s="380"/>
      <c r="T419" s="380"/>
      <c r="U419" s="381"/>
      <c r="V419" s="37" t="s">
        <v>67</v>
      </c>
      <c r="W419" s="375">
        <f>IFERROR(SUM(W415:W417),"0")</f>
        <v>19</v>
      </c>
      <c r="X419" s="375">
        <f>IFERROR(SUM(X415:X417),"0")</f>
        <v>20.52</v>
      </c>
      <c r="Y419" s="37"/>
      <c r="Z419" s="376"/>
      <c r="AA419" s="376"/>
    </row>
    <row r="420" spans="1:67" ht="16.5" hidden="1" customHeight="1" x14ac:dyDescent="0.25">
      <c r="A420" s="386" t="s">
        <v>564</v>
      </c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7"/>
      <c r="N420" s="387"/>
      <c r="O420" s="387"/>
      <c r="P420" s="387"/>
      <c r="Q420" s="387"/>
      <c r="R420" s="387"/>
      <c r="S420" s="387"/>
      <c r="T420" s="387"/>
      <c r="U420" s="387"/>
      <c r="V420" s="387"/>
      <c r="W420" s="387"/>
      <c r="X420" s="387"/>
      <c r="Y420" s="387"/>
      <c r="Z420" s="368"/>
      <c r="AA420" s="368"/>
    </row>
    <row r="421" spans="1:67" ht="14.25" hidden="1" customHeight="1" x14ac:dyDescent="0.25">
      <c r="A421" s="390" t="s">
        <v>102</v>
      </c>
      <c r="B421" s="387"/>
      <c r="C421" s="387"/>
      <c r="D421" s="387"/>
      <c r="E421" s="387"/>
      <c r="F421" s="387"/>
      <c r="G421" s="387"/>
      <c r="H421" s="387"/>
      <c r="I421" s="387"/>
      <c r="J421" s="387"/>
      <c r="K421" s="387"/>
      <c r="L421" s="387"/>
      <c r="M421" s="387"/>
      <c r="N421" s="387"/>
      <c r="O421" s="387"/>
      <c r="P421" s="387"/>
      <c r="Q421" s="387"/>
      <c r="R421" s="387"/>
      <c r="S421" s="387"/>
      <c r="T421" s="387"/>
      <c r="U421" s="387"/>
      <c r="V421" s="387"/>
      <c r="W421" s="387"/>
      <c r="X421" s="387"/>
      <c r="Y421" s="387"/>
      <c r="Z421" s="369"/>
      <c r="AA421" s="369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2">
        <v>4607091389388</v>
      </c>
      <c r="E422" s="383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83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2">
        <v>4607091389364</v>
      </c>
      <c r="E423" s="383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9"/>
      <c r="Q423" s="389"/>
      <c r="R423" s="389"/>
      <c r="S423" s="383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9"/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7"/>
      <c r="N424" s="410"/>
      <c r="O424" s="379" t="s">
        <v>72</v>
      </c>
      <c r="P424" s="380"/>
      <c r="Q424" s="380"/>
      <c r="R424" s="380"/>
      <c r="S424" s="380"/>
      <c r="T424" s="380"/>
      <c r="U424" s="38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7"/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7"/>
      <c r="N425" s="410"/>
      <c r="O425" s="379" t="s">
        <v>72</v>
      </c>
      <c r="P425" s="380"/>
      <c r="Q425" s="380"/>
      <c r="R425" s="380"/>
      <c r="S425" s="380"/>
      <c r="T425" s="380"/>
      <c r="U425" s="38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90" t="s">
        <v>61</v>
      </c>
      <c r="B426" s="387"/>
      <c r="C426" s="387"/>
      <c r="D426" s="387"/>
      <c r="E426" s="387"/>
      <c r="F426" s="387"/>
      <c r="G426" s="387"/>
      <c r="H426" s="387"/>
      <c r="I426" s="387"/>
      <c r="J426" s="387"/>
      <c r="K426" s="387"/>
      <c r="L426" s="387"/>
      <c r="M426" s="387"/>
      <c r="N426" s="387"/>
      <c r="O426" s="387"/>
      <c r="P426" s="387"/>
      <c r="Q426" s="387"/>
      <c r="R426" s="387"/>
      <c r="S426" s="387"/>
      <c r="T426" s="387"/>
      <c r="U426" s="387"/>
      <c r="V426" s="387"/>
      <c r="W426" s="387"/>
      <c r="X426" s="387"/>
      <c r="Y426" s="387"/>
      <c r="Z426" s="369"/>
      <c r="AA426" s="369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82">
        <v>4607091389739</v>
      </c>
      <c r="E427" s="383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9"/>
      <c r="Q427" s="389"/>
      <c r="R427" s="389"/>
      <c r="S427" s="383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2">
        <v>4680115883048</v>
      </c>
      <c r="E428" s="383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9"/>
      <c r="Q428" s="389"/>
      <c r="R428" s="389"/>
      <c r="S428" s="383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2">
        <v>4607091389425</v>
      </c>
      <c r="E429" s="383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9"/>
      <c r="Q429" s="389"/>
      <c r="R429" s="389"/>
      <c r="S429" s="383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2">
        <v>4680115882911</v>
      </c>
      <c r="E430" s="383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6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83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2">
        <v>4680115880771</v>
      </c>
      <c r="E431" s="383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9"/>
      <c r="Q431" s="389"/>
      <c r="R431" s="389"/>
      <c r="S431" s="383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82">
        <v>4607091389500</v>
      </c>
      <c r="E432" s="383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9"/>
      <c r="Q432" s="389"/>
      <c r="R432" s="389"/>
      <c r="S432" s="383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2">
        <v>4680115881983</v>
      </c>
      <c r="E433" s="383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9"/>
      <c r="Q433" s="389"/>
      <c r="R433" s="389"/>
      <c r="S433" s="383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409"/>
      <c r="B434" s="387"/>
      <c r="C434" s="387"/>
      <c r="D434" s="387"/>
      <c r="E434" s="387"/>
      <c r="F434" s="387"/>
      <c r="G434" s="387"/>
      <c r="H434" s="387"/>
      <c r="I434" s="387"/>
      <c r="J434" s="387"/>
      <c r="K434" s="387"/>
      <c r="L434" s="387"/>
      <c r="M434" s="387"/>
      <c r="N434" s="410"/>
      <c r="O434" s="379" t="s">
        <v>72</v>
      </c>
      <c r="P434" s="380"/>
      <c r="Q434" s="380"/>
      <c r="R434" s="380"/>
      <c r="S434" s="380"/>
      <c r="T434" s="380"/>
      <c r="U434" s="38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7"/>
      <c r="B435" s="387"/>
      <c r="C435" s="387"/>
      <c r="D435" s="387"/>
      <c r="E435" s="387"/>
      <c r="F435" s="387"/>
      <c r="G435" s="387"/>
      <c r="H435" s="387"/>
      <c r="I435" s="387"/>
      <c r="J435" s="387"/>
      <c r="K435" s="387"/>
      <c r="L435" s="387"/>
      <c r="M435" s="387"/>
      <c r="N435" s="410"/>
      <c r="O435" s="379" t="s">
        <v>72</v>
      </c>
      <c r="P435" s="380"/>
      <c r="Q435" s="380"/>
      <c r="R435" s="380"/>
      <c r="S435" s="380"/>
      <c r="T435" s="380"/>
      <c r="U435" s="38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90" t="s">
        <v>88</v>
      </c>
      <c r="B436" s="387"/>
      <c r="C436" s="387"/>
      <c r="D436" s="387"/>
      <c r="E436" s="387"/>
      <c r="F436" s="387"/>
      <c r="G436" s="387"/>
      <c r="H436" s="387"/>
      <c r="I436" s="387"/>
      <c r="J436" s="387"/>
      <c r="K436" s="387"/>
      <c r="L436" s="387"/>
      <c r="M436" s="387"/>
      <c r="N436" s="387"/>
      <c r="O436" s="387"/>
      <c r="P436" s="387"/>
      <c r="Q436" s="387"/>
      <c r="R436" s="387"/>
      <c r="S436" s="387"/>
      <c r="T436" s="387"/>
      <c r="U436" s="387"/>
      <c r="V436" s="387"/>
      <c r="W436" s="387"/>
      <c r="X436" s="387"/>
      <c r="Y436" s="387"/>
      <c r="Z436" s="369"/>
      <c r="AA436" s="369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82">
        <v>4680115884359</v>
      </c>
      <c r="E437" s="383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9"/>
      <c r="Q437" s="389"/>
      <c r="R437" s="389"/>
      <c r="S437" s="383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2">
        <v>4680115884571</v>
      </c>
      <c r="E438" s="383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9"/>
      <c r="Q438" s="389"/>
      <c r="R438" s="389"/>
      <c r="S438" s="383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9"/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7"/>
      <c r="N439" s="410"/>
      <c r="O439" s="379" t="s">
        <v>72</v>
      </c>
      <c r="P439" s="380"/>
      <c r="Q439" s="380"/>
      <c r="R439" s="380"/>
      <c r="S439" s="380"/>
      <c r="T439" s="380"/>
      <c r="U439" s="38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7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410"/>
      <c r="O440" s="379" t="s">
        <v>72</v>
      </c>
      <c r="P440" s="380"/>
      <c r="Q440" s="380"/>
      <c r="R440" s="380"/>
      <c r="S440" s="380"/>
      <c r="T440" s="380"/>
      <c r="U440" s="38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90" t="s">
        <v>97</v>
      </c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87"/>
      <c r="P441" s="387"/>
      <c r="Q441" s="387"/>
      <c r="R441" s="387"/>
      <c r="S441" s="387"/>
      <c r="T441" s="387"/>
      <c r="U441" s="387"/>
      <c r="V441" s="387"/>
      <c r="W441" s="387"/>
      <c r="X441" s="387"/>
      <c r="Y441" s="387"/>
      <c r="Z441" s="369"/>
      <c r="AA441" s="369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82">
        <v>4680115884090</v>
      </c>
      <c r="E442" s="383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9"/>
      <c r="Q442" s="389"/>
      <c r="R442" s="389"/>
      <c r="S442" s="383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9"/>
      <c r="B443" s="387"/>
      <c r="C443" s="387"/>
      <c r="D443" s="387"/>
      <c r="E443" s="387"/>
      <c r="F443" s="387"/>
      <c r="G443" s="387"/>
      <c r="H443" s="387"/>
      <c r="I443" s="387"/>
      <c r="J443" s="387"/>
      <c r="K443" s="387"/>
      <c r="L443" s="387"/>
      <c r="M443" s="387"/>
      <c r="N443" s="410"/>
      <c r="O443" s="379" t="s">
        <v>72</v>
      </c>
      <c r="P443" s="380"/>
      <c r="Q443" s="380"/>
      <c r="R443" s="380"/>
      <c r="S443" s="380"/>
      <c r="T443" s="380"/>
      <c r="U443" s="38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7"/>
      <c r="B444" s="387"/>
      <c r="C444" s="387"/>
      <c r="D444" s="387"/>
      <c r="E444" s="387"/>
      <c r="F444" s="387"/>
      <c r="G444" s="387"/>
      <c r="H444" s="387"/>
      <c r="I444" s="387"/>
      <c r="J444" s="387"/>
      <c r="K444" s="387"/>
      <c r="L444" s="387"/>
      <c r="M444" s="387"/>
      <c r="N444" s="410"/>
      <c r="O444" s="379" t="s">
        <v>72</v>
      </c>
      <c r="P444" s="380"/>
      <c r="Q444" s="380"/>
      <c r="R444" s="380"/>
      <c r="S444" s="380"/>
      <c r="T444" s="380"/>
      <c r="U444" s="38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90" t="s">
        <v>589</v>
      </c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87"/>
      <c r="P445" s="387"/>
      <c r="Q445" s="387"/>
      <c r="R445" s="387"/>
      <c r="S445" s="387"/>
      <c r="T445" s="387"/>
      <c r="U445" s="387"/>
      <c r="V445" s="387"/>
      <c r="W445" s="387"/>
      <c r="X445" s="387"/>
      <c r="Y445" s="387"/>
      <c r="Z445" s="369"/>
      <c r="AA445" s="369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82">
        <v>4680115884564</v>
      </c>
      <c r="E446" s="383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9"/>
      <c r="Q446" s="389"/>
      <c r="R446" s="389"/>
      <c r="S446" s="383"/>
      <c r="T446" s="34"/>
      <c r="U446" s="34"/>
      <c r="V446" s="35" t="s">
        <v>67</v>
      </c>
      <c r="W446" s="373">
        <v>17</v>
      </c>
      <c r="X446" s="374">
        <f>IFERROR(IF(W446="",0,CEILING((W446/$H446),1)*$H446),"")</f>
        <v>18</v>
      </c>
      <c r="Y446" s="36">
        <f>IFERROR(IF(X446=0,"",ROUNDUP(X446/H446,0)*0.00627),"")</f>
        <v>3.7620000000000001E-2</v>
      </c>
      <c r="Z446" s="56"/>
      <c r="AA446" s="57"/>
      <c r="AE446" s="64"/>
      <c r="BB446" s="310" t="s">
        <v>1</v>
      </c>
      <c r="BL446" s="64">
        <f>IFERROR(W446*I446/H446,"0")</f>
        <v>20.400000000000002</v>
      </c>
      <c r="BM446" s="64">
        <f>IFERROR(X446*I446/H446,"0")</f>
        <v>21.599999999999998</v>
      </c>
      <c r="BN446" s="64">
        <f>IFERROR(1/J446*(W446/H446),"0")</f>
        <v>2.8333333333333335E-2</v>
      </c>
      <c r="BO446" s="64">
        <f>IFERROR(1/J446*(X446/H446),"0")</f>
        <v>0.03</v>
      </c>
    </row>
    <row r="447" spans="1:67" x14ac:dyDescent="0.2">
      <c r="A447" s="409"/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410"/>
      <c r="O447" s="379" t="s">
        <v>72</v>
      </c>
      <c r="P447" s="380"/>
      <c r="Q447" s="380"/>
      <c r="R447" s="380"/>
      <c r="S447" s="380"/>
      <c r="T447" s="380"/>
      <c r="U447" s="381"/>
      <c r="V447" s="37" t="s">
        <v>73</v>
      </c>
      <c r="W447" s="375">
        <f>IFERROR(W446/H446,"0")</f>
        <v>5.666666666666667</v>
      </c>
      <c r="X447" s="375">
        <f>IFERROR(X446/H446,"0")</f>
        <v>6</v>
      </c>
      <c r="Y447" s="375">
        <f>IFERROR(IF(Y446="",0,Y446),"0")</f>
        <v>3.7620000000000001E-2</v>
      </c>
      <c r="Z447" s="376"/>
      <c r="AA447" s="376"/>
    </row>
    <row r="448" spans="1:67" x14ac:dyDescent="0.2">
      <c r="A448" s="387"/>
      <c r="B448" s="387"/>
      <c r="C448" s="387"/>
      <c r="D448" s="387"/>
      <c r="E448" s="387"/>
      <c r="F448" s="387"/>
      <c r="G448" s="387"/>
      <c r="H448" s="387"/>
      <c r="I448" s="387"/>
      <c r="J448" s="387"/>
      <c r="K448" s="387"/>
      <c r="L448" s="387"/>
      <c r="M448" s="387"/>
      <c r="N448" s="410"/>
      <c r="O448" s="379" t="s">
        <v>72</v>
      </c>
      <c r="P448" s="380"/>
      <c r="Q448" s="380"/>
      <c r="R448" s="380"/>
      <c r="S448" s="380"/>
      <c r="T448" s="380"/>
      <c r="U448" s="381"/>
      <c r="V448" s="37" t="s">
        <v>67</v>
      </c>
      <c r="W448" s="375">
        <f>IFERROR(SUM(W446:W446),"0")</f>
        <v>17</v>
      </c>
      <c r="X448" s="375">
        <f>IFERROR(SUM(X446:X446),"0")</f>
        <v>18</v>
      </c>
      <c r="Y448" s="37"/>
      <c r="Z448" s="376"/>
      <c r="AA448" s="376"/>
    </row>
    <row r="449" spans="1:67" ht="16.5" hidden="1" customHeight="1" x14ac:dyDescent="0.25">
      <c r="A449" s="386" t="s">
        <v>592</v>
      </c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  <c r="U449" s="387"/>
      <c r="V449" s="387"/>
      <c r="W449" s="387"/>
      <c r="X449" s="387"/>
      <c r="Y449" s="387"/>
      <c r="Z449" s="368"/>
      <c r="AA449" s="368"/>
    </row>
    <row r="450" spans="1:67" ht="14.25" hidden="1" customHeight="1" x14ac:dyDescent="0.25">
      <c r="A450" s="390" t="s">
        <v>61</v>
      </c>
      <c r="B450" s="387"/>
      <c r="C450" s="387"/>
      <c r="D450" s="387"/>
      <c r="E450" s="387"/>
      <c r="F450" s="387"/>
      <c r="G450" s="387"/>
      <c r="H450" s="387"/>
      <c r="I450" s="387"/>
      <c r="J450" s="387"/>
      <c r="K450" s="387"/>
      <c r="L450" s="387"/>
      <c r="M450" s="387"/>
      <c r="N450" s="387"/>
      <c r="O450" s="387"/>
      <c r="P450" s="387"/>
      <c r="Q450" s="387"/>
      <c r="R450" s="387"/>
      <c r="S450" s="387"/>
      <c r="T450" s="387"/>
      <c r="U450" s="387"/>
      <c r="V450" s="387"/>
      <c r="W450" s="387"/>
      <c r="X450" s="387"/>
      <c r="Y450" s="387"/>
      <c r="Z450" s="369"/>
      <c r="AA450" s="369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2">
        <v>4680115885189</v>
      </c>
      <c r="E451" s="383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54" t="s">
        <v>595</v>
      </c>
      <c r="P451" s="389"/>
      <c r="Q451" s="389"/>
      <c r="R451" s="389"/>
      <c r="S451" s="383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2">
        <v>4680115885172</v>
      </c>
      <c r="E452" s="383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71" t="s">
        <v>598</v>
      </c>
      <c r="P452" s="389"/>
      <c r="Q452" s="389"/>
      <c r="R452" s="389"/>
      <c r="S452" s="383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2">
        <v>4680115885110</v>
      </c>
      <c r="E453" s="383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58" t="s">
        <v>601</v>
      </c>
      <c r="P453" s="389"/>
      <c r="Q453" s="389"/>
      <c r="R453" s="389"/>
      <c r="S453" s="383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9"/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410"/>
      <c r="O454" s="379" t="s">
        <v>72</v>
      </c>
      <c r="P454" s="380"/>
      <c r="Q454" s="380"/>
      <c r="R454" s="380"/>
      <c r="S454" s="380"/>
      <c r="T454" s="380"/>
      <c r="U454" s="38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7"/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7"/>
      <c r="N455" s="410"/>
      <c r="O455" s="379" t="s">
        <v>72</v>
      </c>
      <c r="P455" s="380"/>
      <c r="Q455" s="380"/>
      <c r="R455" s="380"/>
      <c r="S455" s="380"/>
      <c r="T455" s="380"/>
      <c r="U455" s="38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2" t="s">
        <v>602</v>
      </c>
      <c r="B456" s="493"/>
      <c r="C456" s="493"/>
      <c r="D456" s="493"/>
      <c r="E456" s="493"/>
      <c r="F456" s="493"/>
      <c r="G456" s="493"/>
      <c r="H456" s="493"/>
      <c r="I456" s="493"/>
      <c r="J456" s="493"/>
      <c r="K456" s="493"/>
      <c r="L456" s="493"/>
      <c r="M456" s="493"/>
      <c r="N456" s="493"/>
      <c r="O456" s="493"/>
      <c r="P456" s="493"/>
      <c r="Q456" s="493"/>
      <c r="R456" s="493"/>
      <c r="S456" s="493"/>
      <c r="T456" s="493"/>
      <c r="U456" s="493"/>
      <c r="V456" s="493"/>
      <c r="W456" s="493"/>
      <c r="X456" s="493"/>
      <c r="Y456" s="493"/>
      <c r="Z456" s="48"/>
      <c r="AA456" s="48"/>
    </row>
    <row r="457" spans="1:67" ht="16.5" hidden="1" customHeight="1" x14ac:dyDescent="0.25">
      <c r="A457" s="386" t="s">
        <v>602</v>
      </c>
      <c r="B457" s="387"/>
      <c r="C457" s="387"/>
      <c r="D457" s="387"/>
      <c r="E457" s="387"/>
      <c r="F457" s="387"/>
      <c r="G457" s="387"/>
      <c r="H457" s="387"/>
      <c r="I457" s="387"/>
      <c r="J457" s="387"/>
      <c r="K457" s="387"/>
      <c r="L457" s="387"/>
      <c r="M457" s="387"/>
      <c r="N457" s="387"/>
      <c r="O457" s="387"/>
      <c r="P457" s="387"/>
      <c r="Q457" s="387"/>
      <c r="R457" s="387"/>
      <c r="S457" s="387"/>
      <c r="T457" s="387"/>
      <c r="U457" s="387"/>
      <c r="V457" s="387"/>
      <c r="W457" s="387"/>
      <c r="X457" s="387"/>
      <c r="Y457" s="387"/>
      <c r="Z457" s="368"/>
      <c r="AA457" s="368"/>
    </row>
    <row r="458" spans="1:67" ht="14.25" hidden="1" customHeight="1" x14ac:dyDescent="0.25">
      <c r="A458" s="390" t="s">
        <v>110</v>
      </c>
      <c r="B458" s="387"/>
      <c r="C458" s="387"/>
      <c r="D458" s="387"/>
      <c r="E458" s="387"/>
      <c r="F458" s="387"/>
      <c r="G458" s="387"/>
      <c r="H458" s="387"/>
      <c r="I458" s="387"/>
      <c r="J458" s="387"/>
      <c r="K458" s="387"/>
      <c r="L458" s="387"/>
      <c r="M458" s="387"/>
      <c r="N458" s="387"/>
      <c r="O458" s="387"/>
      <c r="P458" s="387"/>
      <c r="Q458" s="387"/>
      <c r="R458" s="387"/>
      <c r="S458" s="387"/>
      <c r="T458" s="387"/>
      <c r="U458" s="387"/>
      <c r="V458" s="387"/>
      <c r="W458" s="387"/>
      <c r="X458" s="387"/>
      <c r="Y458" s="387"/>
      <c r="Z458" s="369"/>
      <c r="AA458" s="369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82">
        <v>4607091389067</v>
      </c>
      <c r="E459" s="383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9"/>
      <c r="Q459" s="389"/>
      <c r="R459" s="389"/>
      <c r="S459" s="383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82">
        <v>4680115885226</v>
      </c>
      <c r="E460" s="383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2" t="s">
        <v>607</v>
      </c>
      <c r="P460" s="389"/>
      <c r="Q460" s="389"/>
      <c r="R460" s="389"/>
      <c r="S460" s="383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4301011779</v>
      </c>
      <c r="D461" s="382">
        <v>4607091383522</v>
      </c>
      <c r="E461" s="383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1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9"/>
      <c r="Q461" s="389"/>
      <c r="R461" s="389"/>
      <c r="S461" s="383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2">
        <v>4607091384437</v>
      </c>
      <c r="E462" s="383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48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9"/>
      <c r="Q462" s="389"/>
      <c r="R462" s="389"/>
      <c r="S462" s="383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2">
        <v>4680115884502</v>
      </c>
      <c r="E463" s="383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9"/>
      <c r="Q463" s="389"/>
      <c r="R463" s="389"/>
      <c r="S463" s="383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82">
        <v>4607091389104</v>
      </c>
      <c r="E464" s="383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9"/>
      <c r="Q464" s="389"/>
      <c r="R464" s="389"/>
      <c r="S464" s="383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2">
        <v>4680115884519</v>
      </c>
      <c r="E465" s="383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9"/>
      <c r="Q465" s="389"/>
      <c r="R465" s="389"/>
      <c r="S465" s="383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82">
        <v>4680115880603</v>
      </c>
      <c r="E466" s="383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9"/>
      <c r="Q466" s="389"/>
      <c r="R466" s="389"/>
      <c r="S466" s="383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82">
        <v>4607091389999</v>
      </c>
      <c r="E467" s="383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9"/>
      <c r="Q467" s="389"/>
      <c r="R467" s="389"/>
      <c r="S467" s="383"/>
      <c r="T467" s="34"/>
      <c r="U467" s="34"/>
      <c r="V467" s="35" t="s">
        <v>67</v>
      </c>
      <c r="W467" s="373">
        <v>12</v>
      </c>
      <c r="X467" s="374">
        <f t="shared" si="81"/>
        <v>14.4</v>
      </c>
      <c r="Y467" s="36">
        <f>IFERROR(IF(X467=0,"",ROUNDUP(X467/H467,0)*0.00937),"")</f>
        <v>3.7479999999999999E-2</v>
      </c>
      <c r="Z467" s="56"/>
      <c r="AA467" s="57"/>
      <c r="AE467" s="64"/>
      <c r="BB467" s="322" t="s">
        <v>1</v>
      </c>
      <c r="BL467" s="64">
        <f t="shared" si="83"/>
        <v>12.799999999999999</v>
      </c>
      <c r="BM467" s="64">
        <f t="shared" si="84"/>
        <v>15.36</v>
      </c>
      <c r="BN467" s="64">
        <f t="shared" si="85"/>
        <v>2.7777777777777776E-2</v>
      </c>
      <c r="BO467" s="64">
        <f t="shared" si="86"/>
        <v>3.3333333333333333E-2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2">
        <v>4680115882782</v>
      </c>
      <c r="E468" s="383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6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9"/>
      <c r="Q468" s="389"/>
      <c r="R468" s="389"/>
      <c r="S468" s="383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2">
        <v>4607091389098</v>
      </c>
      <c r="E469" s="383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9"/>
      <c r="Q469" s="389"/>
      <c r="R469" s="389"/>
      <c r="S469" s="383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82">
        <v>4607091389982</v>
      </c>
      <c r="E470" s="383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9"/>
      <c r="Q470" s="389"/>
      <c r="R470" s="389"/>
      <c r="S470" s="383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9"/>
      <c r="B471" s="387"/>
      <c r="C471" s="387"/>
      <c r="D471" s="387"/>
      <c r="E471" s="387"/>
      <c r="F471" s="387"/>
      <c r="G471" s="387"/>
      <c r="H471" s="387"/>
      <c r="I471" s="387"/>
      <c r="J471" s="387"/>
      <c r="K471" s="387"/>
      <c r="L471" s="387"/>
      <c r="M471" s="387"/>
      <c r="N471" s="410"/>
      <c r="O471" s="379" t="s">
        <v>72</v>
      </c>
      <c r="P471" s="380"/>
      <c r="Q471" s="380"/>
      <c r="R471" s="380"/>
      <c r="S471" s="380"/>
      <c r="T471" s="380"/>
      <c r="U471" s="38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3.333333333333333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4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3.7479999999999999E-2</v>
      </c>
      <c r="Z471" s="376"/>
      <c r="AA471" s="376"/>
    </row>
    <row r="472" spans="1:67" x14ac:dyDescent="0.2">
      <c r="A472" s="387"/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387"/>
      <c r="N472" s="410"/>
      <c r="O472" s="379" t="s">
        <v>72</v>
      </c>
      <c r="P472" s="380"/>
      <c r="Q472" s="380"/>
      <c r="R472" s="380"/>
      <c r="S472" s="380"/>
      <c r="T472" s="380"/>
      <c r="U472" s="381"/>
      <c r="V472" s="37" t="s">
        <v>67</v>
      </c>
      <c r="W472" s="375">
        <f>IFERROR(SUM(W459:W470),"0")</f>
        <v>12</v>
      </c>
      <c r="X472" s="375">
        <f>IFERROR(SUM(X459:X470),"0")</f>
        <v>14.4</v>
      </c>
      <c r="Y472" s="37"/>
      <c r="Z472" s="376"/>
      <c r="AA472" s="376"/>
    </row>
    <row r="473" spans="1:67" ht="14.25" hidden="1" customHeight="1" x14ac:dyDescent="0.25">
      <c r="A473" s="390" t="s">
        <v>102</v>
      </c>
      <c r="B473" s="387"/>
      <c r="C473" s="387"/>
      <c r="D473" s="387"/>
      <c r="E473" s="387"/>
      <c r="F473" s="387"/>
      <c r="G473" s="387"/>
      <c r="H473" s="387"/>
      <c r="I473" s="387"/>
      <c r="J473" s="387"/>
      <c r="K473" s="387"/>
      <c r="L473" s="387"/>
      <c r="M473" s="387"/>
      <c r="N473" s="387"/>
      <c r="O473" s="387"/>
      <c r="P473" s="387"/>
      <c r="Q473" s="387"/>
      <c r="R473" s="387"/>
      <c r="S473" s="387"/>
      <c r="T473" s="387"/>
      <c r="U473" s="387"/>
      <c r="V473" s="387"/>
      <c r="W473" s="387"/>
      <c r="X473" s="387"/>
      <c r="Y473" s="387"/>
      <c r="Z473" s="369"/>
      <c r="AA473" s="369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82">
        <v>4607091388930</v>
      </c>
      <c r="E474" s="383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9"/>
      <c r="Q474" s="389"/>
      <c r="R474" s="389"/>
      <c r="S474" s="383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2">
        <v>4680115880054</v>
      </c>
      <c r="E475" s="383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9"/>
      <c r="Q475" s="389"/>
      <c r="R475" s="389"/>
      <c r="S475" s="383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09"/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410"/>
      <c r="O476" s="379" t="s">
        <v>72</v>
      </c>
      <c r="P476" s="380"/>
      <c r="Q476" s="380"/>
      <c r="R476" s="380"/>
      <c r="S476" s="380"/>
      <c r="T476" s="380"/>
      <c r="U476" s="381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7"/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410"/>
      <c r="O477" s="379" t="s">
        <v>72</v>
      </c>
      <c r="P477" s="380"/>
      <c r="Q477" s="380"/>
      <c r="R477" s="380"/>
      <c r="S477" s="380"/>
      <c r="T477" s="380"/>
      <c r="U477" s="381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90" t="s">
        <v>61</v>
      </c>
      <c r="B478" s="387"/>
      <c r="C478" s="387"/>
      <c r="D478" s="387"/>
      <c r="E478" s="387"/>
      <c r="F478" s="387"/>
      <c r="G478" s="387"/>
      <c r="H478" s="387"/>
      <c r="I478" s="387"/>
      <c r="J478" s="387"/>
      <c r="K478" s="387"/>
      <c r="L478" s="387"/>
      <c r="M478" s="387"/>
      <c r="N478" s="387"/>
      <c r="O478" s="387"/>
      <c r="P478" s="387"/>
      <c r="Q478" s="387"/>
      <c r="R478" s="387"/>
      <c r="S478" s="387"/>
      <c r="T478" s="387"/>
      <c r="U478" s="387"/>
      <c r="V478" s="387"/>
      <c r="W478" s="387"/>
      <c r="X478" s="387"/>
      <c r="Y478" s="387"/>
      <c r="Z478" s="369"/>
      <c r="AA478" s="369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82">
        <v>4680115883116</v>
      </c>
      <c r="E479" s="383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76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9"/>
      <c r="Q479" s="389"/>
      <c r="R479" s="389"/>
      <c r="S479" s="383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82">
        <v>4680115883093</v>
      </c>
      <c r="E480" s="383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9"/>
      <c r="Q480" s="389"/>
      <c r="R480" s="389"/>
      <c r="S480" s="383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82">
        <v>4680115883109</v>
      </c>
      <c r="E481" s="383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9"/>
      <c r="Q481" s="389"/>
      <c r="R481" s="389"/>
      <c r="S481" s="383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2">
        <v>4680115882072</v>
      </c>
      <c r="E482" s="383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9"/>
      <c r="Q482" s="389"/>
      <c r="R482" s="389"/>
      <c r="S482" s="383"/>
      <c r="T482" s="34"/>
      <c r="U482" s="34"/>
      <c r="V482" s="35" t="s">
        <v>67</v>
      </c>
      <c r="W482" s="373">
        <v>12</v>
      </c>
      <c r="X482" s="374">
        <f t="shared" si="87"/>
        <v>14.4</v>
      </c>
      <c r="Y482" s="36">
        <f>IFERROR(IF(X482=0,"",ROUNDUP(X482/H482,0)*0.00937),"")</f>
        <v>3.7479999999999999E-2</v>
      </c>
      <c r="Z482" s="56"/>
      <c r="AA482" s="57"/>
      <c r="AE482" s="64"/>
      <c r="BB482" s="331" t="s">
        <v>1</v>
      </c>
      <c r="BL482" s="64">
        <f t="shared" si="88"/>
        <v>12.799999999999999</v>
      </c>
      <c r="BM482" s="64">
        <f t="shared" si="89"/>
        <v>15.36</v>
      </c>
      <c r="BN482" s="64">
        <f t="shared" si="90"/>
        <v>2.7777777777777776E-2</v>
      </c>
      <c r="BO482" s="64">
        <f t="shared" si="91"/>
        <v>3.3333333333333333E-2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82">
        <v>4680115882102</v>
      </c>
      <c r="E483" s="383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9"/>
      <c r="Q483" s="389"/>
      <c r="R483" s="389"/>
      <c r="S483" s="383"/>
      <c r="T483" s="34"/>
      <c r="U483" s="34"/>
      <c r="V483" s="35" t="s">
        <v>67</v>
      </c>
      <c r="W483" s="373">
        <v>10</v>
      </c>
      <c r="X483" s="374">
        <f t="shared" si="87"/>
        <v>10.8</v>
      </c>
      <c r="Y483" s="36">
        <f>IFERROR(IF(X483=0,"",ROUNDUP(X483/H483,0)*0.00937),"")</f>
        <v>2.811E-2</v>
      </c>
      <c r="Z483" s="56"/>
      <c r="AA483" s="57"/>
      <c r="AE483" s="64"/>
      <c r="BB483" s="332" t="s">
        <v>1</v>
      </c>
      <c r="BL483" s="64">
        <f t="shared" si="88"/>
        <v>10.583333333333334</v>
      </c>
      <c r="BM483" s="64">
        <f t="shared" si="89"/>
        <v>11.430000000000001</v>
      </c>
      <c r="BN483" s="64">
        <f t="shared" si="90"/>
        <v>2.3148148148148147E-2</v>
      </c>
      <c r="BO483" s="64">
        <f t="shared" si="91"/>
        <v>2.5000000000000001E-2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2">
        <v>4680115882096</v>
      </c>
      <c r="E484" s="383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9"/>
      <c r="Q484" s="389"/>
      <c r="R484" s="389"/>
      <c r="S484" s="383"/>
      <c r="T484" s="34"/>
      <c r="U484" s="34"/>
      <c r="V484" s="35" t="s">
        <v>67</v>
      </c>
      <c r="W484" s="373">
        <v>9</v>
      </c>
      <c r="X484" s="374">
        <f t="shared" si="87"/>
        <v>10.8</v>
      </c>
      <c r="Y484" s="36">
        <f>IFERROR(IF(X484=0,"",ROUNDUP(X484/H484,0)*0.00937),"")</f>
        <v>2.811E-2</v>
      </c>
      <c r="Z484" s="56"/>
      <c r="AA484" s="57"/>
      <c r="AE484" s="64"/>
      <c r="BB484" s="333" t="s">
        <v>1</v>
      </c>
      <c r="BL484" s="64">
        <f t="shared" si="88"/>
        <v>9.5250000000000004</v>
      </c>
      <c r="BM484" s="64">
        <f t="shared" si="89"/>
        <v>11.430000000000001</v>
      </c>
      <c r="BN484" s="64">
        <f t="shared" si="90"/>
        <v>2.0833333333333332E-2</v>
      </c>
      <c r="BO484" s="64">
        <f t="shared" si="91"/>
        <v>2.5000000000000001E-2</v>
      </c>
    </row>
    <row r="485" spans="1:67" x14ac:dyDescent="0.2">
      <c r="A485" s="409"/>
      <c r="B485" s="387"/>
      <c r="C485" s="387"/>
      <c r="D485" s="387"/>
      <c r="E485" s="387"/>
      <c r="F485" s="387"/>
      <c r="G485" s="387"/>
      <c r="H485" s="387"/>
      <c r="I485" s="387"/>
      <c r="J485" s="387"/>
      <c r="K485" s="387"/>
      <c r="L485" s="387"/>
      <c r="M485" s="387"/>
      <c r="N485" s="410"/>
      <c r="O485" s="379" t="s">
        <v>72</v>
      </c>
      <c r="P485" s="380"/>
      <c r="Q485" s="380"/>
      <c r="R485" s="380"/>
      <c r="S485" s="380"/>
      <c r="T485" s="380"/>
      <c r="U485" s="381"/>
      <c r="V485" s="37" t="s">
        <v>73</v>
      </c>
      <c r="W485" s="375">
        <f>IFERROR(W479/H479,"0")+IFERROR(W480/H480,"0")+IFERROR(W481/H481,"0")+IFERROR(W482/H482,"0")+IFERROR(W483/H483,"0")+IFERROR(W484/H484,"0")</f>
        <v>8.6111111111111107</v>
      </c>
      <c r="X485" s="375">
        <f>IFERROR(X479/H479,"0")+IFERROR(X480/H480,"0")+IFERROR(X481/H481,"0")+IFERROR(X482/H482,"0")+IFERROR(X483/H483,"0")+IFERROR(X484/H484,"0")</f>
        <v>10</v>
      </c>
      <c r="Y485" s="375">
        <f>IFERROR(IF(Y479="",0,Y479),"0")+IFERROR(IF(Y480="",0,Y480),"0")+IFERROR(IF(Y481="",0,Y481),"0")+IFERROR(IF(Y482="",0,Y482),"0")+IFERROR(IF(Y483="",0,Y483),"0")+IFERROR(IF(Y484="",0,Y484),"0")</f>
        <v>9.3699999999999992E-2</v>
      </c>
      <c r="Z485" s="376"/>
      <c r="AA485" s="376"/>
    </row>
    <row r="486" spans="1:67" x14ac:dyDescent="0.2">
      <c r="A486" s="387"/>
      <c r="B486" s="387"/>
      <c r="C486" s="387"/>
      <c r="D486" s="387"/>
      <c r="E486" s="387"/>
      <c r="F486" s="387"/>
      <c r="G486" s="387"/>
      <c r="H486" s="387"/>
      <c r="I486" s="387"/>
      <c r="J486" s="387"/>
      <c r="K486" s="387"/>
      <c r="L486" s="387"/>
      <c r="M486" s="387"/>
      <c r="N486" s="410"/>
      <c r="O486" s="379" t="s">
        <v>72</v>
      </c>
      <c r="P486" s="380"/>
      <c r="Q486" s="380"/>
      <c r="R486" s="380"/>
      <c r="S486" s="380"/>
      <c r="T486" s="380"/>
      <c r="U486" s="381"/>
      <c r="V486" s="37" t="s">
        <v>67</v>
      </c>
      <c r="W486" s="375">
        <f>IFERROR(SUM(W479:W484),"0")</f>
        <v>31</v>
      </c>
      <c r="X486" s="375">
        <f>IFERROR(SUM(X479:X484),"0")</f>
        <v>36</v>
      </c>
      <c r="Y486" s="37"/>
      <c r="Z486" s="376"/>
      <c r="AA486" s="376"/>
    </row>
    <row r="487" spans="1:67" ht="14.25" hidden="1" customHeight="1" x14ac:dyDescent="0.25">
      <c r="A487" s="390" t="s">
        <v>74</v>
      </c>
      <c r="B487" s="387"/>
      <c r="C487" s="387"/>
      <c r="D487" s="387"/>
      <c r="E487" s="387"/>
      <c r="F487" s="387"/>
      <c r="G487" s="387"/>
      <c r="H487" s="387"/>
      <c r="I487" s="387"/>
      <c r="J487" s="387"/>
      <c r="K487" s="387"/>
      <c r="L487" s="387"/>
      <c r="M487" s="387"/>
      <c r="N487" s="387"/>
      <c r="O487" s="387"/>
      <c r="P487" s="387"/>
      <c r="Q487" s="387"/>
      <c r="R487" s="387"/>
      <c r="S487" s="387"/>
      <c r="T487" s="387"/>
      <c r="U487" s="387"/>
      <c r="V487" s="387"/>
      <c r="W487" s="387"/>
      <c r="X487" s="387"/>
      <c r="Y487" s="387"/>
      <c r="Z487" s="369"/>
      <c r="AA487" s="369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2">
        <v>4607091383409</v>
      </c>
      <c r="E488" s="383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9"/>
      <c r="Q488" s="389"/>
      <c r="R488" s="389"/>
      <c r="S488" s="383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2">
        <v>4607091383416</v>
      </c>
      <c r="E489" s="383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9"/>
      <c r="Q489" s="389"/>
      <c r="R489" s="389"/>
      <c r="S489" s="383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2">
        <v>4680115883536</v>
      </c>
      <c r="E490" s="383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5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9"/>
      <c r="Q490" s="389"/>
      <c r="R490" s="389"/>
      <c r="S490" s="383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9"/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410"/>
      <c r="O491" s="379" t="s">
        <v>72</v>
      </c>
      <c r="P491" s="380"/>
      <c r="Q491" s="380"/>
      <c r="R491" s="380"/>
      <c r="S491" s="380"/>
      <c r="T491" s="380"/>
      <c r="U491" s="38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7"/>
      <c r="B492" s="387"/>
      <c r="C492" s="387"/>
      <c r="D492" s="387"/>
      <c r="E492" s="387"/>
      <c r="F492" s="387"/>
      <c r="G492" s="387"/>
      <c r="H492" s="387"/>
      <c r="I492" s="387"/>
      <c r="J492" s="387"/>
      <c r="K492" s="387"/>
      <c r="L492" s="387"/>
      <c r="M492" s="387"/>
      <c r="N492" s="410"/>
      <c r="O492" s="379" t="s">
        <v>72</v>
      </c>
      <c r="P492" s="380"/>
      <c r="Q492" s="380"/>
      <c r="R492" s="380"/>
      <c r="S492" s="380"/>
      <c r="T492" s="380"/>
      <c r="U492" s="38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90" t="s">
        <v>210</v>
      </c>
      <c r="B493" s="387"/>
      <c r="C493" s="387"/>
      <c r="D493" s="387"/>
      <c r="E493" s="387"/>
      <c r="F493" s="387"/>
      <c r="G493" s="387"/>
      <c r="H493" s="387"/>
      <c r="I493" s="387"/>
      <c r="J493" s="387"/>
      <c r="K493" s="387"/>
      <c r="L493" s="387"/>
      <c r="M493" s="387"/>
      <c r="N493" s="387"/>
      <c r="O493" s="387"/>
      <c r="P493" s="387"/>
      <c r="Q493" s="387"/>
      <c r="R493" s="387"/>
      <c r="S493" s="387"/>
      <c r="T493" s="387"/>
      <c r="U493" s="387"/>
      <c r="V493" s="387"/>
      <c r="W493" s="387"/>
      <c r="X493" s="387"/>
      <c r="Y493" s="387"/>
      <c r="Z493" s="369"/>
      <c r="AA493" s="369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2">
        <v>4680115885035</v>
      </c>
      <c r="E494" s="383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9"/>
      <c r="Q494" s="389"/>
      <c r="R494" s="389"/>
      <c r="S494" s="383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9"/>
      <c r="B495" s="387"/>
      <c r="C495" s="387"/>
      <c r="D495" s="387"/>
      <c r="E495" s="387"/>
      <c r="F495" s="387"/>
      <c r="G495" s="387"/>
      <c r="H495" s="387"/>
      <c r="I495" s="387"/>
      <c r="J495" s="387"/>
      <c r="K495" s="387"/>
      <c r="L495" s="387"/>
      <c r="M495" s="387"/>
      <c r="N495" s="410"/>
      <c r="O495" s="379" t="s">
        <v>72</v>
      </c>
      <c r="P495" s="380"/>
      <c r="Q495" s="380"/>
      <c r="R495" s="380"/>
      <c r="S495" s="380"/>
      <c r="T495" s="380"/>
      <c r="U495" s="38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7"/>
      <c r="B496" s="387"/>
      <c r="C496" s="387"/>
      <c r="D496" s="387"/>
      <c r="E496" s="387"/>
      <c r="F496" s="387"/>
      <c r="G496" s="387"/>
      <c r="H496" s="387"/>
      <c r="I496" s="387"/>
      <c r="J496" s="387"/>
      <c r="K496" s="387"/>
      <c r="L496" s="387"/>
      <c r="M496" s="387"/>
      <c r="N496" s="410"/>
      <c r="O496" s="379" t="s">
        <v>72</v>
      </c>
      <c r="P496" s="380"/>
      <c r="Q496" s="380"/>
      <c r="R496" s="380"/>
      <c r="S496" s="380"/>
      <c r="T496" s="380"/>
      <c r="U496" s="38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2" t="s">
        <v>652</v>
      </c>
      <c r="B497" s="493"/>
      <c r="C497" s="493"/>
      <c r="D497" s="493"/>
      <c r="E497" s="493"/>
      <c r="F497" s="493"/>
      <c r="G497" s="493"/>
      <c r="H497" s="493"/>
      <c r="I497" s="493"/>
      <c r="J497" s="493"/>
      <c r="K497" s="493"/>
      <c r="L497" s="493"/>
      <c r="M497" s="493"/>
      <c r="N497" s="493"/>
      <c r="O497" s="493"/>
      <c r="P497" s="493"/>
      <c r="Q497" s="493"/>
      <c r="R497" s="493"/>
      <c r="S497" s="493"/>
      <c r="T497" s="493"/>
      <c r="U497" s="493"/>
      <c r="V497" s="493"/>
      <c r="W497" s="493"/>
      <c r="X497" s="493"/>
      <c r="Y497" s="493"/>
      <c r="Z497" s="48"/>
      <c r="AA497" s="48"/>
    </row>
    <row r="498" spans="1:67" ht="16.5" hidden="1" customHeight="1" x14ac:dyDescent="0.25">
      <c r="A498" s="386" t="s">
        <v>653</v>
      </c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387"/>
      <c r="O498" s="387"/>
      <c r="P498" s="387"/>
      <c r="Q498" s="387"/>
      <c r="R498" s="387"/>
      <c r="S498" s="387"/>
      <c r="T498" s="387"/>
      <c r="U498" s="387"/>
      <c r="V498" s="387"/>
      <c r="W498" s="387"/>
      <c r="X498" s="387"/>
      <c r="Y498" s="387"/>
      <c r="Z498" s="368"/>
      <c r="AA498" s="368"/>
    </row>
    <row r="499" spans="1:67" ht="14.25" hidden="1" customHeight="1" x14ac:dyDescent="0.25">
      <c r="A499" s="390" t="s">
        <v>110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69"/>
      <c r="AA499" s="369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2">
        <v>4640242181011</v>
      </c>
      <c r="E500" s="383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3" t="s">
        <v>656</v>
      </c>
      <c r="P500" s="389"/>
      <c r="Q500" s="389"/>
      <c r="R500" s="389"/>
      <c r="S500" s="383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2">
        <v>4640242180045</v>
      </c>
      <c r="E501" s="383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601" t="s">
        <v>659</v>
      </c>
      <c r="P501" s="389"/>
      <c r="Q501" s="389"/>
      <c r="R501" s="389"/>
      <c r="S501" s="383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2">
        <v>4640242180441</v>
      </c>
      <c r="E502" s="383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7" t="s">
        <v>662</v>
      </c>
      <c r="P502" s="389"/>
      <c r="Q502" s="389"/>
      <c r="R502" s="389"/>
      <c r="S502" s="383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2">
        <v>4640242180601</v>
      </c>
      <c r="E503" s="383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6" t="s">
        <v>665</v>
      </c>
      <c r="P503" s="389"/>
      <c r="Q503" s="389"/>
      <c r="R503" s="389"/>
      <c r="S503" s="383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82">
        <v>4640242180564</v>
      </c>
      <c r="E504" s="383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8" t="s">
        <v>668</v>
      </c>
      <c r="P504" s="389"/>
      <c r="Q504" s="389"/>
      <c r="R504" s="389"/>
      <c r="S504" s="383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2">
        <v>4640242180922</v>
      </c>
      <c r="E505" s="383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5" t="s">
        <v>671</v>
      </c>
      <c r="P505" s="389"/>
      <c r="Q505" s="389"/>
      <c r="R505" s="389"/>
      <c r="S505" s="383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2">
        <v>4640242180038</v>
      </c>
      <c r="E506" s="383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28" t="s">
        <v>674</v>
      </c>
      <c r="P506" s="389"/>
      <c r="Q506" s="389"/>
      <c r="R506" s="389"/>
      <c r="S506" s="383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409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410"/>
      <c r="O507" s="379" t="s">
        <v>72</v>
      </c>
      <c r="P507" s="380"/>
      <c r="Q507" s="380"/>
      <c r="R507" s="380"/>
      <c r="S507" s="380"/>
      <c r="T507" s="380"/>
      <c r="U507" s="38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7"/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410"/>
      <c r="O508" s="379" t="s">
        <v>72</v>
      </c>
      <c r="P508" s="380"/>
      <c r="Q508" s="380"/>
      <c r="R508" s="380"/>
      <c r="S508" s="380"/>
      <c r="T508" s="380"/>
      <c r="U508" s="38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90" t="s">
        <v>102</v>
      </c>
      <c r="B509" s="387"/>
      <c r="C509" s="387"/>
      <c r="D509" s="387"/>
      <c r="E509" s="387"/>
      <c r="F509" s="387"/>
      <c r="G509" s="387"/>
      <c r="H509" s="387"/>
      <c r="I509" s="387"/>
      <c r="J509" s="387"/>
      <c r="K509" s="387"/>
      <c r="L509" s="387"/>
      <c r="M509" s="387"/>
      <c r="N509" s="387"/>
      <c r="O509" s="387"/>
      <c r="P509" s="387"/>
      <c r="Q509" s="387"/>
      <c r="R509" s="387"/>
      <c r="S509" s="387"/>
      <c r="T509" s="387"/>
      <c r="U509" s="387"/>
      <c r="V509" s="387"/>
      <c r="W509" s="387"/>
      <c r="X509" s="387"/>
      <c r="Y509" s="387"/>
      <c r="Z509" s="369"/>
      <c r="AA509" s="369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2">
        <v>4640242180526</v>
      </c>
      <c r="E510" s="383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4" t="s">
        <v>677</v>
      </c>
      <c r="P510" s="389"/>
      <c r="Q510" s="389"/>
      <c r="R510" s="389"/>
      <c r="S510" s="383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2">
        <v>4640242180519</v>
      </c>
      <c r="E511" s="383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9" t="s">
        <v>680</v>
      </c>
      <c r="P511" s="389"/>
      <c r="Q511" s="389"/>
      <c r="R511" s="389"/>
      <c r="S511" s="383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2">
        <v>4640242180090</v>
      </c>
      <c r="E512" s="383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27" t="s">
        <v>683</v>
      </c>
      <c r="P512" s="389"/>
      <c r="Q512" s="389"/>
      <c r="R512" s="389"/>
      <c r="S512" s="383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2">
        <v>4640242180090</v>
      </c>
      <c r="E513" s="383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1" t="s">
        <v>686</v>
      </c>
      <c r="P513" s="389"/>
      <c r="Q513" s="389"/>
      <c r="R513" s="389"/>
      <c r="S513" s="383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9"/>
      <c r="B514" s="387"/>
      <c r="C514" s="387"/>
      <c r="D514" s="387"/>
      <c r="E514" s="387"/>
      <c r="F514" s="387"/>
      <c r="G514" s="387"/>
      <c r="H514" s="387"/>
      <c r="I514" s="387"/>
      <c r="J514" s="387"/>
      <c r="K514" s="387"/>
      <c r="L514" s="387"/>
      <c r="M514" s="387"/>
      <c r="N514" s="410"/>
      <c r="O514" s="379" t="s">
        <v>72</v>
      </c>
      <c r="P514" s="380"/>
      <c r="Q514" s="380"/>
      <c r="R514" s="380"/>
      <c r="S514" s="380"/>
      <c r="T514" s="380"/>
      <c r="U514" s="38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7"/>
      <c r="B515" s="387"/>
      <c r="C515" s="387"/>
      <c r="D515" s="387"/>
      <c r="E515" s="387"/>
      <c r="F515" s="387"/>
      <c r="G515" s="387"/>
      <c r="H515" s="387"/>
      <c r="I515" s="387"/>
      <c r="J515" s="387"/>
      <c r="K515" s="387"/>
      <c r="L515" s="387"/>
      <c r="M515" s="387"/>
      <c r="N515" s="410"/>
      <c r="O515" s="379" t="s">
        <v>72</v>
      </c>
      <c r="P515" s="380"/>
      <c r="Q515" s="380"/>
      <c r="R515" s="380"/>
      <c r="S515" s="380"/>
      <c r="T515" s="380"/>
      <c r="U515" s="38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90" t="s">
        <v>61</v>
      </c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87"/>
      <c r="O516" s="387"/>
      <c r="P516" s="387"/>
      <c r="Q516" s="387"/>
      <c r="R516" s="387"/>
      <c r="S516" s="387"/>
      <c r="T516" s="387"/>
      <c r="U516" s="387"/>
      <c r="V516" s="387"/>
      <c r="W516" s="387"/>
      <c r="X516" s="387"/>
      <c r="Y516" s="387"/>
      <c r="Z516" s="369"/>
      <c r="AA516" s="369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2">
        <v>4640242180816</v>
      </c>
      <c r="E517" s="383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61" t="s">
        <v>689</v>
      </c>
      <c r="P517" s="389"/>
      <c r="Q517" s="389"/>
      <c r="R517" s="389"/>
      <c r="S517" s="383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2">
        <v>4680115880856</v>
      </c>
      <c r="E518" s="383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9"/>
      <c r="Q518" s="389"/>
      <c r="R518" s="389"/>
      <c r="S518" s="383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82">
        <v>4640242180595</v>
      </c>
      <c r="E519" s="383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65" t="s">
        <v>694</v>
      </c>
      <c r="P519" s="389"/>
      <c r="Q519" s="389"/>
      <c r="R519" s="389"/>
      <c r="S519" s="383"/>
      <c r="T519" s="34"/>
      <c r="U519" s="34"/>
      <c r="V519" s="35" t="s">
        <v>67</v>
      </c>
      <c r="W519" s="373">
        <v>70</v>
      </c>
      <c r="X519" s="374">
        <f t="shared" si="98"/>
        <v>71.400000000000006</v>
      </c>
      <c r="Y519" s="36">
        <f>IFERROR(IF(X519=0,"",ROUNDUP(X519/H519,0)*0.00753),"")</f>
        <v>0.12801000000000001</v>
      </c>
      <c r="Z519" s="56"/>
      <c r="AA519" s="57"/>
      <c r="AE519" s="64"/>
      <c r="BB519" s="351" t="s">
        <v>1</v>
      </c>
      <c r="BL519" s="64">
        <f t="shared" si="99"/>
        <v>74.333333333333329</v>
      </c>
      <c r="BM519" s="64">
        <f t="shared" si="100"/>
        <v>75.820000000000007</v>
      </c>
      <c r="BN519" s="64">
        <f t="shared" si="101"/>
        <v>0.10683760683760682</v>
      </c>
      <c r="BO519" s="64">
        <f t="shared" si="102"/>
        <v>0.10897435897435898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2">
        <v>4640242180076</v>
      </c>
      <c r="E520" s="383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08" t="s">
        <v>697</v>
      </c>
      <c r="P520" s="389"/>
      <c r="Q520" s="389"/>
      <c r="R520" s="389"/>
      <c r="S520" s="383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2">
        <v>4640242180908</v>
      </c>
      <c r="E521" s="383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4" t="s">
        <v>700</v>
      </c>
      <c r="P521" s="389"/>
      <c r="Q521" s="389"/>
      <c r="R521" s="389"/>
      <c r="S521" s="383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2">
        <v>4640242180489</v>
      </c>
      <c r="E522" s="383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31" t="s">
        <v>703</v>
      </c>
      <c r="P522" s="389"/>
      <c r="Q522" s="389"/>
      <c r="R522" s="389"/>
      <c r="S522" s="383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9"/>
      <c r="B523" s="387"/>
      <c r="C523" s="387"/>
      <c r="D523" s="387"/>
      <c r="E523" s="387"/>
      <c r="F523" s="387"/>
      <c r="G523" s="387"/>
      <c r="H523" s="387"/>
      <c r="I523" s="387"/>
      <c r="J523" s="387"/>
      <c r="K523" s="387"/>
      <c r="L523" s="387"/>
      <c r="M523" s="387"/>
      <c r="N523" s="410"/>
      <c r="O523" s="379" t="s">
        <v>72</v>
      </c>
      <c r="P523" s="380"/>
      <c r="Q523" s="380"/>
      <c r="R523" s="380"/>
      <c r="S523" s="380"/>
      <c r="T523" s="380"/>
      <c r="U523" s="381"/>
      <c r="V523" s="37" t="s">
        <v>73</v>
      </c>
      <c r="W523" s="375">
        <f>IFERROR(W517/H517,"0")+IFERROR(W518/H518,"0")+IFERROR(W519/H519,"0")+IFERROR(W520/H520,"0")+IFERROR(W521/H521,"0")+IFERROR(W522/H522,"0")</f>
        <v>16.666666666666664</v>
      </c>
      <c r="X523" s="375">
        <f>IFERROR(X517/H517,"0")+IFERROR(X518/H518,"0")+IFERROR(X519/H519,"0")+IFERROR(X520/H520,"0")+IFERROR(X521/H521,"0")+IFERROR(X522/H522,"0")</f>
        <v>17</v>
      </c>
      <c r="Y523" s="375">
        <f>IFERROR(IF(Y517="",0,Y517),"0")+IFERROR(IF(Y518="",0,Y518),"0")+IFERROR(IF(Y519="",0,Y519),"0")+IFERROR(IF(Y520="",0,Y520),"0")+IFERROR(IF(Y521="",0,Y521),"0")+IFERROR(IF(Y522="",0,Y522),"0")</f>
        <v>0.12801000000000001</v>
      </c>
      <c r="Z523" s="376"/>
      <c r="AA523" s="376"/>
    </row>
    <row r="524" spans="1:67" x14ac:dyDescent="0.2">
      <c r="A524" s="387"/>
      <c r="B524" s="387"/>
      <c r="C524" s="387"/>
      <c r="D524" s="387"/>
      <c r="E524" s="387"/>
      <c r="F524" s="387"/>
      <c r="G524" s="387"/>
      <c r="H524" s="387"/>
      <c r="I524" s="387"/>
      <c r="J524" s="387"/>
      <c r="K524" s="387"/>
      <c r="L524" s="387"/>
      <c r="M524" s="387"/>
      <c r="N524" s="410"/>
      <c r="O524" s="379" t="s">
        <v>72</v>
      </c>
      <c r="P524" s="380"/>
      <c r="Q524" s="380"/>
      <c r="R524" s="380"/>
      <c r="S524" s="380"/>
      <c r="T524" s="380"/>
      <c r="U524" s="381"/>
      <c r="V524" s="37" t="s">
        <v>67</v>
      </c>
      <c r="W524" s="375">
        <f>IFERROR(SUM(W517:W522),"0")</f>
        <v>70</v>
      </c>
      <c r="X524" s="375">
        <f>IFERROR(SUM(X517:X522),"0")</f>
        <v>71.400000000000006</v>
      </c>
      <c r="Y524" s="37"/>
      <c r="Z524" s="376"/>
      <c r="AA524" s="376"/>
    </row>
    <row r="525" spans="1:67" ht="14.25" hidden="1" customHeight="1" x14ac:dyDescent="0.25">
      <c r="A525" s="390" t="s">
        <v>74</v>
      </c>
      <c r="B525" s="387"/>
      <c r="C525" s="387"/>
      <c r="D525" s="387"/>
      <c r="E525" s="387"/>
      <c r="F525" s="387"/>
      <c r="G525" s="387"/>
      <c r="H525" s="387"/>
      <c r="I525" s="387"/>
      <c r="J525" s="387"/>
      <c r="K525" s="387"/>
      <c r="L525" s="387"/>
      <c r="M525" s="387"/>
      <c r="N525" s="387"/>
      <c r="O525" s="387"/>
      <c r="P525" s="387"/>
      <c r="Q525" s="387"/>
      <c r="R525" s="387"/>
      <c r="S525" s="387"/>
      <c r="T525" s="387"/>
      <c r="U525" s="387"/>
      <c r="V525" s="387"/>
      <c r="W525" s="387"/>
      <c r="X525" s="387"/>
      <c r="Y525" s="387"/>
      <c r="Z525" s="369"/>
      <c r="AA525" s="369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82">
        <v>4640242180533</v>
      </c>
      <c r="E526" s="383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05" t="s">
        <v>706</v>
      </c>
      <c r="P526" s="389"/>
      <c r="Q526" s="389"/>
      <c r="R526" s="389"/>
      <c r="S526" s="383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2">
        <v>4640242180106</v>
      </c>
      <c r="E527" s="383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513" t="s">
        <v>709</v>
      </c>
      <c r="P527" s="389"/>
      <c r="Q527" s="389"/>
      <c r="R527" s="389"/>
      <c r="S527" s="383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2">
        <v>4640242180540</v>
      </c>
      <c r="E528" s="383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77" t="s">
        <v>712</v>
      </c>
      <c r="P528" s="389"/>
      <c r="Q528" s="389"/>
      <c r="R528" s="389"/>
      <c r="S528" s="383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2">
        <v>4640242181233</v>
      </c>
      <c r="E529" s="383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88" t="s">
        <v>715</v>
      </c>
      <c r="P529" s="389"/>
      <c r="Q529" s="389"/>
      <c r="R529" s="389"/>
      <c r="S529" s="383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2">
        <v>4640242181226</v>
      </c>
      <c r="E530" s="383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740" t="s">
        <v>718</v>
      </c>
      <c r="P530" s="389"/>
      <c r="Q530" s="389"/>
      <c r="R530" s="389"/>
      <c r="S530" s="383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09"/>
      <c r="B531" s="387"/>
      <c r="C531" s="387"/>
      <c r="D531" s="387"/>
      <c r="E531" s="387"/>
      <c r="F531" s="387"/>
      <c r="G531" s="387"/>
      <c r="H531" s="387"/>
      <c r="I531" s="387"/>
      <c r="J531" s="387"/>
      <c r="K531" s="387"/>
      <c r="L531" s="387"/>
      <c r="M531" s="387"/>
      <c r="N531" s="410"/>
      <c r="O531" s="379" t="s">
        <v>72</v>
      </c>
      <c r="P531" s="380"/>
      <c r="Q531" s="380"/>
      <c r="R531" s="380"/>
      <c r="S531" s="380"/>
      <c r="T531" s="380"/>
      <c r="U531" s="38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7"/>
      <c r="B532" s="387"/>
      <c r="C532" s="387"/>
      <c r="D532" s="387"/>
      <c r="E532" s="387"/>
      <c r="F532" s="387"/>
      <c r="G532" s="387"/>
      <c r="H532" s="387"/>
      <c r="I532" s="387"/>
      <c r="J532" s="387"/>
      <c r="K532" s="387"/>
      <c r="L532" s="387"/>
      <c r="M532" s="387"/>
      <c r="N532" s="410"/>
      <c r="O532" s="379" t="s">
        <v>72</v>
      </c>
      <c r="P532" s="380"/>
      <c r="Q532" s="380"/>
      <c r="R532" s="380"/>
      <c r="S532" s="380"/>
      <c r="T532" s="380"/>
      <c r="U532" s="38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90" t="s">
        <v>210</v>
      </c>
      <c r="B533" s="387"/>
      <c r="C533" s="387"/>
      <c r="D533" s="387"/>
      <c r="E533" s="387"/>
      <c r="F533" s="387"/>
      <c r="G533" s="387"/>
      <c r="H533" s="387"/>
      <c r="I533" s="387"/>
      <c r="J533" s="387"/>
      <c r="K533" s="387"/>
      <c r="L533" s="387"/>
      <c r="M533" s="387"/>
      <c r="N533" s="387"/>
      <c r="O533" s="387"/>
      <c r="P533" s="387"/>
      <c r="Q533" s="387"/>
      <c r="R533" s="387"/>
      <c r="S533" s="387"/>
      <c r="T533" s="387"/>
      <c r="U533" s="387"/>
      <c r="V533" s="387"/>
      <c r="W533" s="387"/>
      <c r="X533" s="387"/>
      <c r="Y533" s="387"/>
      <c r="Z533" s="369"/>
      <c r="AA533" s="369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82">
        <v>4640242180120</v>
      </c>
      <c r="E534" s="383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53" t="s">
        <v>721</v>
      </c>
      <c r="P534" s="389"/>
      <c r="Q534" s="389"/>
      <c r="R534" s="389"/>
      <c r="S534" s="383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82">
        <v>4640242180120</v>
      </c>
      <c r="E535" s="383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36" t="s">
        <v>723</v>
      </c>
      <c r="P535" s="389"/>
      <c r="Q535" s="389"/>
      <c r="R535" s="389"/>
      <c r="S535" s="383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82">
        <v>4640242180137</v>
      </c>
      <c r="E536" s="383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46" t="s">
        <v>726</v>
      </c>
      <c r="P536" s="389"/>
      <c r="Q536" s="389"/>
      <c r="R536" s="389"/>
      <c r="S536" s="383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82">
        <v>4640242180137</v>
      </c>
      <c r="E537" s="383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2" t="s">
        <v>728</v>
      </c>
      <c r="P537" s="389"/>
      <c r="Q537" s="389"/>
      <c r="R537" s="389"/>
      <c r="S537" s="383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9"/>
      <c r="B538" s="387"/>
      <c r="C538" s="387"/>
      <c r="D538" s="387"/>
      <c r="E538" s="387"/>
      <c r="F538" s="387"/>
      <c r="G538" s="387"/>
      <c r="H538" s="387"/>
      <c r="I538" s="387"/>
      <c r="J538" s="387"/>
      <c r="K538" s="387"/>
      <c r="L538" s="387"/>
      <c r="M538" s="387"/>
      <c r="N538" s="410"/>
      <c r="O538" s="379" t="s">
        <v>72</v>
      </c>
      <c r="P538" s="380"/>
      <c r="Q538" s="380"/>
      <c r="R538" s="380"/>
      <c r="S538" s="380"/>
      <c r="T538" s="380"/>
      <c r="U538" s="38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7"/>
      <c r="B539" s="387"/>
      <c r="C539" s="387"/>
      <c r="D539" s="387"/>
      <c r="E539" s="387"/>
      <c r="F539" s="387"/>
      <c r="G539" s="387"/>
      <c r="H539" s="387"/>
      <c r="I539" s="387"/>
      <c r="J539" s="387"/>
      <c r="K539" s="387"/>
      <c r="L539" s="387"/>
      <c r="M539" s="387"/>
      <c r="N539" s="410"/>
      <c r="O539" s="379" t="s">
        <v>72</v>
      </c>
      <c r="P539" s="380"/>
      <c r="Q539" s="380"/>
      <c r="R539" s="380"/>
      <c r="S539" s="380"/>
      <c r="T539" s="380"/>
      <c r="U539" s="38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74"/>
      <c r="B540" s="387"/>
      <c r="C540" s="387"/>
      <c r="D540" s="387"/>
      <c r="E540" s="387"/>
      <c r="F540" s="387"/>
      <c r="G540" s="387"/>
      <c r="H540" s="387"/>
      <c r="I540" s="387"/>
      <c r="J540" s="387"/>
      <c r="K540" s="387"/>
      <c r="L540" s="387"/>
      <c r="M540" s="387"/>
      <c r="N540" s="475"/>
      <c r="O540" s="439" t="s">
        <v>729</v>
      </c>
      <c r="P540" s="417"/>
      <c r="Q540" s="417"/>
      <c r="R540" s="417"/>
      <c r="S540" s="417"/>
      <c r="T540" s="417"/>
      <c r="U540" s="418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3844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3955.8800000000006</v>
      </c>
      <c r="Y540" s="37"/>
      <c r="Z540" s="376"/>
      <c r="AA540" s="376"/>
    </row>
    <row r="541" spans="1:67" x14ac:dyDescent="0.2">
      <c r="A541" s="387"/>
      <c r="B541" s="387"/>
      <c r="C541" s="387"/>
      <c r="D541" s="387"/>
      <c r="E541" s="387"/>
      <c r="F541" s="387"/>
      <c r="G541" s="387"/>
      <c r="H541" s="387"/>
      <c r="I541" s="387"/>
      <c r="J541" s="387"/>
      <c r="K541" s="387"/>
      <c r="L541" s="387"/>
      <c r="M541" s="387"/>
      <c r="N541" s="475"/>
      <c r="O541" s="439" t="s">
        <v>730</v>
      </c>
      <c r="P541" s="417"/>
      <c r="Q541" s="417"/>
      <c r="R541" s="417"/>
      <c r="S541" s="417"/>
      <c r="T541" s="417"/>
      <c r="U541" s="418"/>
      <c r="V541" s="37" t="s">
        <v>67</v>
      </c>
      <c r="W541" s="375">
        <f>IFERROR(SUM(BL22:BL537),"0")</f>
        <v>4105.484501356832</v>
      </c>
      <c r="X541" s="375">
        <f>IFERROR(SUM(BM22:BM537),"0")</f>
        <v>4225.6500000000005</v>
      </c>
      <c r="Y541" s="37"/>
      <c r="Z541" s="376"/>
      <c r="AA541" s="376"/>
    </row>
    <row r="542" spans="1:67" x14ac:dyDescent="0.2">
      <c r="A542" s="387"/>
      <c r="B542" s="387"/>
      <c r="C542" s="387"/>
      <c r="D542" s="387"/>
      <c r="E542" s="387"/>
      <c r="F542" s="387"/>
      <c r="G542" s="387"/>
      <c r="H542" s="387"/>
      <c r="I542" s="387"/>
      <c r="J542" s="387"/>
      <c r="K542" s="387"/>
      <c r="L542" s="387"/>
      <c r="M542" s="387"/>
      <c r="N542" s="475"/>
      <c r="O542" s="439" t="s">
        <v>731</v>
      </c>
      <c r="P542" s="417"/>
      <c r="Q542" s="417"/>
      <c r="R542" s="417"/>
      <c r="S542" s="417"/>
      <c r="T542" s="417"/>
      <c r="U542" s="418"/>
      <c r="V542" s="37" t="s">
        <v>732</v>
      </c>
      <c r="W542" s="38">
        <f>ROUNDUP(SUM(BN22:BN537),0)</f>
        <v>8</v>
      </c>
      <c r="X542" s="38">
        <f>ROUNDUP(SUM(BO22:BO537),0)</f>
        <v>8</v>
      </c>
      <c r="Y542" s="37"/>
      <c r="Z542" s="376"/>
      <c r="AA542" s="376"/>
    </row>
    <row r="543" spans="1:67" x14ac:dyDescent="0.2">
      <c r="A543" s="387"/>
      <c r="B543" s="387"/>
      <c r="C543" s="387"/>
      <c r="D543" s="387"/>
      <c r="E543" s="387"/>
      <c r="F543" s="387"/>
      <c r="G543" s="387"/>
      <c r="H543" s="387"/>
      <c r="I543" s="387"/>
      <c r="J543" s="387"/>
      <c r="K543" s="387"/>
      <c r="L543" s="387"/>
      <c r="M543" s="387"/>
      <c r="N543" s="475"/>
      <c r="O543" s="439" t="s">
        <v>733</v>
      </c>
      <c r="P543" s="417"/>
      <c r="Q543" s="417"/>
      <c r="R543" s="417"/>
      <c r="S543" s="417"/>
      <c r="T543" s="417"/>
      <c r="U543" s="418"/>
      <c r="V543" s="37" t="s">
        <v>67</v>
      </c>
      <c r="W543" s="375">
        <f>GrossWeightTotal+PalletQtyTotal*25</f>
        <v>4305.484501356832</v>
      </c>
      <c r="X543" s="375">
        <f>GrossWeightTotalR+PalletQtyTotalR*25</f>
        <v>4425.6500000000005</v>
      </c>
      <c r="Y543" s="37"/>
      <c r="Z543" s="376"/>
      <c r="AA543" s="376"/>
    </row>
    <row r="544" spans="1:67" x14ac:dyDescent="0.2">
      <c r="A544" s="387"/>
      <c r="B544" s="387"/>
      <c r="C544" s="387"/>
      <c r="D544" s="387"/>
      <c r="E544" s="387"/>
      <c r="F544" s="387"/>
      <c r="G544" s="387"/>
      <c r="H544" s="387"/>
      <c r="I544" s="387"/>
      <c r="J544" s="387"/>
      <c r="K544" s="387"/>
      <c r="L544" s="387"/>
      <c r="M544" s="387"/>
      <c r="N544" s="475"/>
      <c r="O544" s="439" t="s">
        <v>734</v>
      </c>
      <c r="P544" s="417"/>
      <c r="Q544" s="417"/>
      <c r="R544" s="417"/>
      <c r="S544" s="417"/>
      <c r="T544" s="417"/>
      <c r="U544" s="418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868.10517647127551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894</v>
      </c>
      <c r="Y544" s="37"/>
      <c r="Z544" s="376"/>
      <c r="AA544" s="376"/>
    </row>
    <row r="545" spans="1:30" ht="14.25" hidden="1" customHeight="1" x14ac:dyDescent="0.2">
      <c r="A545" s="387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475"/>
      <c r="O545" s="439" t="s">
        <v>735</v>
      </c>
      <c r="P545" s="417"/>
      <c r="Q545" s="417"/>
      <c r="R545" s="417"/>
      <c r="S545" s="417"/>
      <c r="T545" s="417"/>
      <c r="U545" s="418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9.1882400000000022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70" t="s">
        <v>60</v>
      </c>
      <c r="C547" s="406" t="s">
        <v>100</v>
      </c>
      <c r="D547" s="490"/>
      <c r="E547" s="490"/>
      <c r="F547" s="491"/>
      <c r="G547" s="406" t="s">
        <v>233</v>
      </c>
      <c r="H547" s="490"/>
      <c r="I547" s="490"/>
      <c r="J547" s="490"/>
      <c r="K547" s="490"/>
      <c r="L547" s="490"/>
      <c r="M547" s="490"/>
      <c r="N547" s="490"/>
      <c r="O547" s="490"/>
      <c r="P547" s="491"/>
      <c r="Q547" s="406" t="s">
        <v>458</v>
      </c>
      <c r="R547" s="491"/>
      <c r="S547" s="406" t="s">
        <v>516</v>
      </c>
      <c r="T547" s="490"/>
      <c r="U547" s="491"/>
      <c r="V547" s="370" t="s">
        <v>602</v>
      </c>
      <c r="W547" s="370" t="s">
        <v>652</v>
      </c>
      <c r="AA547" s="52"/>
      <c r="AD547" s="371"/>
    </row>
    <row r="548" spans="1:30" ht="14.25" customHeight="1" thickTop="1" x14ac:dyDescent="0.2">
      <c r="A548" s="621" t="s">
        <v>738</v>
      </c>
      <c r="B548" s="406" t="s">
        <v>60</v>
      </c>
      <c r="C548" s="406" t="s">
        <v>101</v>
      </c>
      <c r="D548" s="406" t="s">
        <v>109</v>
      </c>
      <c r="E548" s="406" t="s">
        <v>100</v>
      </c>
      <c r="F548" s="406" t="s">
        <v>223</v>
      </c>
      <c r="G548" s="406" t="s">
        <v>234</v>
      </c>
      <c r="H548" s="406" t="s">
        <v>241</v>
      </c>
      <c r="I548" s="406" t="s">
        <v>260</v>
      </c>
      <c r="J548" s="406" t="s">
        <v>319</v>
      </c>
      <c r="K548" s="371"/>
      <c r="L548" s="406" t="s">
        <v>349</v>
      </c>
      <c r="M548" s="371"/>
      <c r="N548" s="406" t="s">
        <v>349</v>
      </c>
      <c r="O548" s="406" t="s">
        <v>428</v>
      </c>
      <c r="P548" s="406" t="s">
        <v>445</v>
      </c>
      <c r="Q548" s="406" t="s">
        <v>459</v>
      </c>
      <c r="R548" s="406" t="s">
        <v>491</v>
      </c>
      <c r="S548" s="406" t="s">
        <v>517</v>
      </c>
      <c r="T548" s="406" t="s">
        <v>564</v>
      </c>
      <c r="U548" s="406" t="s">
        <v>592</v>
      </c>
      <c r="V548" s="406" t="s">
        <v>602</v>
      </c>
      <c r="W548" s="406" t="s">
        <v>653</v>
      </c>
      <c r="AA548" s="52"/>
      <c r="AD548" s="371"/>
    </row>
    <row r="549" spans="1:30" ht="13.5" customHeight="1" thickBot="1" x14ac:dyDescent="0.25">
      <c r="A549" s="622"/>
      <c r="B549" s="407"/>
      <c r="C549" s="407"/>
      <c r="D549" s="407"/>
      <c r="E549" s="407"/>
      <c r="F549" s="407"/>
      <c r="G549" s="407"/>
      <c r="H549" s="407"/>
      <c r="I549" s="407"/>
      <c r="J549" s="407"/>
      <c r="K549" s="371"/>
      <c r="L549" s="407"/>
      <c r="M549" s="371"/>
      <c r="N549" s="407"/>
      <c r="O549" s="407"/>
      <c r="P549" s="407"/>
      <c r="Q549" s="407"/>
      <c r="R549" s="407"/>
      <c r="S549" s="407"/>
      <c r="T549" s="407"/>
      <c r="U549" s="407"/>
      <c r="V549" s="407"/>
      <c r="W549" s="407"/>
      <c r="AA549" s="52"/>
      <c r="AD549" s="371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7.3999999999999995</v>
      </c>
      <c r="C550" s="46">
        <f>IFERROR(X51*1,"0")+IFERROR(X52*1,"0")</f>
        <v>456.30000000000007</v>
      </c>
      <c r="D550" s="46">
        <f>IFERROR(X57*1,"0")+IFERROR(X58*1,"0")+IFERROR(X59*1,"0")+IFERROR(X60*1,"0")</f>
        <v>199.8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882.8</v>
      </c>
      <c r="F550" s="46">
        <f>IFERROR(X134*1,"0")+IFERROR(X135*1,"0")+IFERROR(X136*1,"0")+IFERROR(X137*1,"0")+IFERROR(X138*1,"0")</f>
        <v>91.800000000000011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31.500000000000004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323</v>
      </c>
      <c r="J550" s="46">
        <f>IFERROR(X209*1,"0")+IFERROR(X210*1,"0")+IFERROR(X211*1,"0")+IFERROR(X212*1,"0")+IFERROR(X213*1,"0")+IFERROR(X214*1,"0")+IFERROR(X218*1,"0")+IFERROR(X219*1,"0")</f>
        <v>18.900000000000002</v>
      </c>
      <c r="K550" s="371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878.60000000000014</v>
      </c>
      <c r="M550" s="371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878.60000000000014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124.14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603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80.400000000000006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94.439999999999984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18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50.400000000000006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71.400000000000006</v>
      </c>
      <c r="AA550" s="52"/>
      <c r="AD550" s="37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,28"/>
        <filter val="1,96"/>
        <filter val="10,00"/>
        <filter val="10,56"/>
        <filter val="11,00"/>
        <filter val="113,00"/>
        <filter val="12,00"/>
        <filter val="13,81"/>
        <filter val="135,00"/>
        <filter val="14,00"/>
        <filter val="14,83"/>
        <filter val="15,76"/>
        <filter val="153,00"/>
        <filter val="157,34"/>
        <filter val="158,00"/>
        <filter val="16,30"/>
        <filter val="16,67"/>
        <filter val="160,00"/>
        <filter val="17,00"/>
        <filter val="18,00"/>
        <filter val="18,46"/>
        <filter val="19,00"/>
        <filter val="196,00"/>
        <filter val="2,00"/>
        <filter val="2,19"/>
        <filter val="20,00"/>
        <filter val="200,00"/>
        <filter val="206,00"/>
        <filter val="21,00"/>
        <filter val="22,00"/>
        <filter val="22,29"/>
        <filter val="24,00"/>
        <filter val="25,00"/>
        <filter val="250,00"/>
        <filter val="26,67"/>
        <filter val="27,00"/>
        <filter val="29,00"/>
        <filter val="3 844,00"/>
        <filter val="3,33"/>
        <filter val="30,00"/>
        <filter val="300,00"/>
        <filter val="31,00"/>
        <filter val="32,00"/>
        <filter val="33,33"/>
        <filter val="338,00"/>
        <filter val="35,48"/>
        <filter val="35,65"/>
        <filter val="36,00"/>
        <filter val="380,00"/>
        <filter val="4 105,48"/>
        <filter val="4 305,48"/>
        <filter val="40,00"/>
        <filter val="400,00"/>
        <filter val="43,33"/>
        <filter val="445,00"/>
        <filter val="45,00"/>
        <filter val="450,00"/>
        <filter val="5,00"/>
        <filter val="5,67"/>
        <filter val="50,00"/>
        <filter val="510,00"/>
        <filter val="52,00"/>
        <filter val="53,70"/>
        <filter val="59,00"/>
        <filter val="6,00"/>
        <filter val="60,00"/>
        <filter val="61,00"/>
        <filter val="63,00"/>
        <filter val="63,67"/>
        <filter val="66,00"/>
        <filter val="66,67"/>
        <filter val="677,00"/>
        <filter val="7,86"/>
        <filter val="70,00"/>
        <filter val="71,00"/>
        <filter val="72,00"/>
        <filter val="74,36"/>
        <filter val="75,00"/>
        <filter val="8"/>
        <filter val="8,00"/>
        <filter val="8,33"/>
        <filter val="8,57"/>
        <filter val="8,61"/>
        <filter val="83,10"/>
        <filter val="868,11"/>
        <filter val="88,00"/>
        <filter val="9,00"/>
        <filter val="90,00"/>
        <filter val="91,00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O270:S270"/>
    <mergeCell ref="D174:E174"/>
    <mergeCell ref="A141:Y141"/>
    <mergeCell ref="A377:Y377"/>
    <mergeCell ref="O136:S136"/>
    <mergeCell ref="O30:S30"/>
    <mergeCell ref="O230:U230"/>
    <mergeCell ref="D117:E117"/>
    <mergeCell ref="D353:E353"/>
    <mergeCell ref="A402:N403"/>
    <mergeCell ref="D92:E92"/>
    <mergeCell ref="D30:E30"/>
    <mergeCell ref="D67:E67"/>
    <mergeCell ref="O437:S437"/>
    <mergeCell ref="O468:S468"/>
    <mergeCell ref="O479:S479"/>
    <mergeCell ref="A523:N524"/>
    <mergeCell ref="A418:N419"/>
    <mergeCell ref="S547:U547"/>
    <mergeCell ref="A122:Y122"/>
    <mergeCell ref="O92:S92"/>
    <mergeCell ref="O334:S334"/>
    <mergeCell ref="O263:S263"/>
    <mergeCell ref="O505:S505"/>
    <mergeCell ref="D281:E281"/>
    <mergeCell ref="A420:Y420"/>
    <mergeCell ref="D45:E45"/>
    <mergeCell ref="D505:E505"/>
    <mergeCell ref="O425:U425"/>
    <mergeCell ref="O442:S442"/>
    <mergeCell ref="O502:S502"/>
    <mergeCell ref="O81:S81"/>
    <mergeCell ref="A305:N306"/>
    <mergeCell ref="D536:E536"/>
    <mergeCell ref="A365:Y365"/>
    <mergeCell ref="O268:S268"/>
    <mergeCell ref="D313:E313"/>
    <mergeCell ref="D432:E432"/>
    <mergeCell ref="D236:E236"/>
    <mergeCell ref="O448:U448"/>
    <mergeCell ref="O206:U206"/>
    <mergeCell ref="A166:N167"/>
    <mergeCell ref="H9:I9"/>
    <mergeCell ref="O386:U386"/>
    <mergeCell ref="P6:Q6"/>
    <mergeCell ref="D297:E297"/>
    <mergeCell ref="O29:S29"/>
    <mergeCell ref="O265:S265"/>
    <mergeCell ref="O65:S65"/>
    <mergeCell ref="D70:E70"/>
    <mergeCell ref="D263:E263"/>
    <mergeCell ref="A215:N216"/>
    <mergeCell ref="O202:S202"/>
    <mergeCell ref="O31:S31"/>
    <mergeCell ref="D238:E238"/>
    <mergeCell ref="D287:E287"/>
    <mergeCell ref="S6:T9"/>
    <mergeCell ref="O79:S79"/>
    <mergeCell ref="O144:S144"/>
    <mergeCell ref="O337:S337"/>
    <mergeCell ref="O331:S331"/>
    <mergeCell ref="O351:U351"/>
    <mergeCell ref="D378:E378"/>
    <mergeCell ref="A273:Y273"/>
    <mergeCell ref="O345:U345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A388:Y388"/>
    <mergeCell ref="O362:S362"/>
    <mergeCell ref="A217:Y217"/>
    <mergeCell ref="O389:S389"/>
    <mergeCell ref="O91:S91"/>
    <mergeCell ref="O85:S85"/>
    <mergeCell ref="O530:S530"/>
    <mergeCell ref="D431:E431"/>
    <mergeCell ref="O140:U140"/>
    <mergeCell ref="H5:L5"/>
    <mergeCell ref="O305:U305"/>
    <mergeCell ref="A56:Y56"/>
    <mergeCell ref="O57:S57"/>
    <mergeCell ref="O293:S293"/>
    <mergeCell ref="O47:U47"/>
    <mergeCell ref="O391:S391"/>
    <mergeCell ref="O518:S518"/>
    <mergeCell ref="O385:S385"/>
    <mergeCell ref="O195:S195"/>
    <mergeCell ref="B17:B18"/>
    <mergeCell ref="D479:E479"/>
    <mergeCell ref="O431:S431"/>
    <mergeCell ref="A86:N87"/>
    <mergeCell ref="O151:S151"/>
    <mergeCell ref="D258:E258"/>
    <mergeCell ref="D494:E494"/>
    <mergeCell ref="D518:E518"/>
    <mergeCell ref="D124:E124"/>
    <mergeCell ref="O482:S482"/>
    <mergeCell ref="A386:N387"/>
    <mergeCell ref="D195:E195"/>
    <mergeCell ref="D360:E360"/>
    <mergeCell ref="D189:E189"/>
    <mergeCell ref="O2:V3"/>
    <mergeCell ref="O496:U496"/>
    <mergeCell ref="D474:E474"/>
    <mergeCell ref="O296:S296"/>
    <mergeCell ref="A143:Y143"/>
    <mergeCell ref="O84:S84"/>
    <mergeCell ref="O375:U375"/>
    <mergeCell ref="A441:Y441"/>
    <mergeCell ref="D197:E197"/>
    <mergeCell ref="D126:E126"/>
    <mergeCell ref="D66:E66"/>
    <mergeCell ref="O440:U440"/>
    <mergeCell ref="O75:S75"/>
    <mergeCell ref="D411:E411"/>
    <mergeCell ref="A49:Y49"/>
    <mergeCell ref="D482:E482"/>
    <mergeCell ref="A207:Y207"/>
    <mergeCell ref="A36:Y36"/>
    <mergeCell ref="A383:Y383"/>
    <mergeCell ref="O384:S384"/>
    <mergeCell ref="O80:S80"/>
    <mergeCell ref="W17:W18"/>
    <mergeCell ref="A370:Y370"/>
    <mergeCell ref="O52:S52"/>
    <mergeCell ref="U10:V10"/>
    <mergeCell ref="O366:S366"/>
    <mergeCell ref="D79:E79"/>
    <mergeCell ref="O46:U46"/>
    <mergeCell ref="D315:E315"/>
    <mergeCell ref="D144:E144"/>
    <mergeCell ref="D442:E442"/>
    <mergeCell ref="O524:U524"/>
    <mergeCell ref="D502:E502"/>
    <mergeCell ref="O380:U380"/>
    <mergeCell ref="A316:N317"/>
    <mergeCell ref="A302:Y302"/>
    <mergeCell ref="D429:E429"/>
    <mergeCell ref="O61:U61"/>
    <mergeCell ref="A46:N47"/>
    <mergeCell ref="D81:E81"/>
    <mergeCell ref="O155:S155"/>
    <mergeCell ref="O346:U346"/>
    <mergeCell ref="D366:E366"/>
    <mergeCell ref="D28:E28"/>
    <mergeCell ref="O166:U166"/>
    <mergeCell ref="A471:N472"/>
    <mergeCell ref="A300:N301"/>
    <mergeCell ref="O402:U402"/>
    <mergeCell ref="S548:S549"/>
    <mergeCell ref="A327:Y327"/>
    <mergeCell ref="U548:U549"/>
    <mergeCell ref="D406:E406"/>
    <mergeCell ref="O157:S157"/>
    <mergeCell ref="A525:Y525"/>
    <mergeCell ref="O526:S526"/>
    <mergeCell ref="O17:S18"/>
    <mergeCell ref="O520:S520"/>
    <mergeCell ref="O234:S234"/>
    <mergeCell ref="D470:E470"/>
    <mergeCell ref="O99:S99"/>
    <mergeCell ref="O286:S286"/>
    <mergeCell ref="A171:N172"/>
    <mergeCell ref="O432:S432"/>
    <mergeCell ref="O236:S236"/>
    <mergeCell ref="D214:E214"/>
    <mergeCell ref="O471:U471"/>
    <mergeCell ref="A222:Y222"/>
    <mergeCell ref="D520:E520"/>
    <mergeCell ref="O148:U148"/>
    <mergeCell ref="O521:S521"/>
    <mergeCell ref="D501:E501"/>
    <mergeCell ref="O179:U179"/>
    <mergeCell ref="D5:E5"/>
    <mergeCell ref="D303:E303"/>
    <mergeCell ref="A339:N340"/>
    <mergeCell ref="D361:E361"/>
    <mergeCell ref="D417:E417"/>
    <mergeCell ref="A50:Y50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D31:E31"/>
    <mergeCell ref="D158:E158"/>
    <mergeCell ref="O176:S176"/>
    <mergeCell ref="D400:E400"/>
    <mergeCell ref="D329:E329"/>
    <mergeCell ref="D229:E229"/>
    <mergeCell ref="O15:S16"/>
    <mergeCell ref="A6:C6"/>
    <mergeCell ref="AE17:AE18"/>
    <mergeCell ref="D527:E527"/>
    <mergeCell ref="O378:S378"/>
    <mergeCell ref="O353:S353"/>
    <mergeCell ref="A450:Y450"/>
    <mergeCell ref="D145:E145"/>
    <mergeCell ref="O532:U532"/>
    <mergeCell ref="O283:U283"/>
    <mergeCell ref="O161:U161"/>
    <mergeCell ref="D210:E210"/>
    <mergeCell ref="D209:E209"/>
    <mergeCell ref="A291:Y291"/>
    <mergeCell ref="D274:E274"/>
    <mergeCell ref="O463:S463"/>
    <mergeCell ref="D245:E245"/>
    <mergeCell ref="D224:E224"/>
    <mergeCell ref="O71:S71"/>
    <mergeCell ref="D211:E211"/>
    <mergeCell ref="O58:S58"/>
    <mergeCell ref="D511:E511"/>
    <mergeCell ref="O529:S529"/>
    <mergeCell ref="O472:U472"/>
    <mergeCell ref="O400:S400"/>
    <mergeCell ref="O253:U253"/>
    <mergeCell ref="D1:F1"/>
    <mergeCell ref="O244:S244"/>
    <mergeCell ref="A292:Y292"/>
    <mergeCell ref="O100:S100"/>
    <mergeCell ref="O371:S371"/>
    <mergeCell ref="O93:U93"/>
    <mergeCell ref="D82:E82"/>
    <mergeCell ref="O73:S73"/>
    <mergeCell ref="O287:S287"/>
    <mergeCell ref="O358:S358"/>
    <mergeCell ref="D240:E240"/>
    <mergeCell ref="L17:L18"/>
    <mergeCell ref="O237:S237"/>
    <mergeCell ref="O115:S115"/>
    <mergeCell ref="O301:U301"/>
    <mergeCell ref="O66:S66"/>
    <mergeCell ref="D334:E334"/>
    <mergeCell ref="A163:Y163"/>
    <mergeCell ref="A223:Y223"/>
    <mergeCell ref="O102:S102"/>
    <mergeCell ref="O229:S229"/>
    <mergeCell ref="D100:E100"/>
    <mergeCell ref="O239:S239"/>
    <mergeCell ref="O68:S68"/>
    <mergeCell ref="O538:U538"/>
    <mergeCell ref="O97:S97"/>
    <mergeCell ref="D77:E77"/>
    <mergeCell ref="D108:E108"/>
    <mergeCell ref="O191:S191"/>
    <mergeCell ref="A538:N539"/>
    <mergeCell ref="O409:U409"/>
    <mergeCell ref="O349:S349"/>
    <mergeCell ref="I17:I18"/>
    <mergeCell ref="D72:E72"/>
    <mergeCell ref="A24:N25"/>
    <mergeCell ref="O531:U531"/>
    <mergeCell ref="D453:E453"/>
    <mergeCell ref="D309:E309"/>
    <mergeCell ref="D113:E113"/>
    <mergeCell ref="A485:N486"/>
    <mergeCell ref="O519:S519"/>
    <mergeCell ref="A105:Y105"/>
    <mergeCell ref="A26:Y26"/>
    <mergeCell ref="D517:E517"/>
    <mergeCell ref="O333:S333"/>
    <mergeCell ref="D115:E115"/>
    <mergeCell ref="O412:U412"/>
    <mergeCell ref="O181:S181"/>
    <mergeCell ref="O540:U540"/>
    <mergeCell ref="O86:U86"/>
    <mergeCell ref="D135:E135"/>
    <mergeCell ref="O128:S128"/>
    <mergeCell ref="O184:S184"/>
    <mergeCell ref="O515:U515"/>
    <mergeCell ref="O451:S451"/>
    <mergeCell ref="O255:S255"/>
    <mergeCell ref="O242:S242"/>
    <mergeCell ref="A458:Y458"/>
    <mergeCell ref="O192:S192"/>
    <mergeCell ref="O453:S453"/>
    <mergeCell ref="O428:S428"/>
    <mergeCell ref="D235:E235"/>
    <mergeCell ref="D451:E451"/>
    <mergeCell ref="D255:E255"/>
    <mergeCell ref="A516:Y516"/>
    <mergeCell ref="O219:S219"/>
    <mergeCell ref="O517:S517"/>
    <mergeCell ref="O485:U485"/>
    <mergeCell ref="O368:U368"/>
    <mergeCell ref="A478:Y478"/>
    <mergeCell ref="A408:N409"/>
    <mergeCell ref="O306:U306"/>
    <mergeCell ref="G548:G549"/>
    <mergeCell ref="I548:I549"/>
    <mergeCell ref="A307:Y307"/>
    <mergeCell ref="D90:E90"/>
    <mergeCell ref="A424:N425"/>
    <mergeCell ref="O397:S397"/>
    <mergeCell ref="O245:S245"/>
    <mergeCell ref="O372:S372"/>
    <mergeCell ref="P9:Q9"/>
    <mergeCell ref="D390:E390"/>
    <mergeCell ref="O464:S464"/>
    <mergeCell ref="D118:E118"/>
    <mergeCell ref="F9:G9"/>
    <mergeCell ref="O354:U354"/>
    <mergeCell ref="O419:U419"/>
    <mergeCell ref="D530:E530"/>
    <mergeCell ref="A426:Y426"/>
    <mergeCell ref="O129:S129"/>
    <mergeCell ref="A497:Y497"/>
    <mergeCell ref="A326:Y326"/>
    <mergeCell ref="O320:U320"/>
    <mergeCell ref="O194:S194"/>
    <mergeCell ref="O23:S23"/>
    <mergeCell ref="D169:E169"/>
    <mergeCell ref="A5:C5"/>
    <mergeCell ref="A308:Y308"/>
    <mergeCell ref="A42:N43"/>
    <mergeCell ref="O309:S309"/>
    <mergeCell ref="A173:Y173"/>
    <mergeCell ref="O401:S401"/>
    <mergeCell ref="P11:Q11"/>
    <mergeCell ref="O130:U130"/>
    <mergeCell ref="O466:S466"/>
    <mergeCell ref="A53:N54"/>
    <mergeCell ref="O317:U317"/>
    <mergeCell ref="D337:E337"/>
    <mergeCell ref="O118:S118"/>
    <mergeCell ref="D464:E464"/>
    <mergeCell ref="O416:S416"/>
    <mergeCell ref="A17:A18"/>
    <mergeCell ref="K17:K18"/>
    <mergeCell ref="C17:C18"/>
    <mergeCell ref="O325:U325"/>
    <mergeCell ref="D37:E37"/>
    <mergeCell ref="D401:E401"/>
    <mergeCell ref="A168:Y168"/>
    <mergeCell ref="D466:E466"/>
    <mergeCell ref="D9:E9"/>
    <mergeCell ref="A21:Y21"/>
    <mergeCell ref="A499:Y499"/>
    <mergeCell ref="O429:S429"/>
    <mergeCell ref="O258:S258"/>
    <mergeCell ref="O494:S494"/>
    <mergeCell ref="D330:E330"/>
    <mergeCell ref="O481:S481"/>
    <mergeCell ref="O443:U443"/>
    <mergeCell ref="O272:U272"/>
    <mergeCell ref="O116:S116"/>
    <mergeCell ref="D96:E96"/>
    <mergeCell ref="D27:E27"/>
    <mergeCell ref="O213:S213"/>
    <mergeCell ref="O188:S188"/>
    <mergeCell ref="O126:S126"/>
    <mergeCell ref="O182:S182"/>
    <mergeCell ref="D157:E157"/>
    <mergeCell ref="A350:N351"/>
    <mergeCell ref="O406:S406"/>
    <mergeCell ref="A139:N140"/>
    <mergeCell ref="D190:E190"/>
    <mergeCell ref="D246:E246"/>
    <mergeCell ref="D119:E119"/>
    <mergeCell ref="D488:E488"/>
    <mergeCell ref="A548:A549"/>
    <mergeCell ref="O38:U38"/>
    <mergeCell ref="O235:S235"/>
    <mergeCell ref="A259:N260"/>
    <mergeCell ref="D52:E52"/>
    <mergeCell ref="O178:U178"/>
    <mergeCell ref="A495:N496"/>
    <mergeCell ref="A324:N325"/>
    <mergeCell ref="O249:U249"/>
    <mergeCell ref="D396:E396"/>
    <mergeCell ref="A130:N131"/>
    <mergeCell ref="D116:E116"/>
    <mergeCell ref="A352:Y352"/>
    <mergeCell ref="D91:E91"/>
    <mergeCell ref="O113:S113"/>
    <mergeCell ref="D460:E460"/>
    <mergeCell ref="D156:E156"/>
    <mergeCell ref="D398:E398"/>
    <mergeCell ref="O336:S336"/>
    <mergeCell ref="D106:E106"/>
    <mergeCell ref="D416:E416"/>
    <mergeCell ref="D264:E264"/>
    <mergeCell ref="O231:U231"/>
    <mergeCell ref="D391:E391"/>
    <mergeCell ref="P12:Q12"/>
    <mergeCell ref="A410:Y410"/>
    <mergeCell ref="O169:S169"/>
    <mergeCell ref="O411:S411"/>
    <mergeCell ref="O240:S240"/>
    <mergeCell ref="D251:E251"/>
    <mergeCell ref="O119:S119"/>
    <mergeCell ref="A487:Y487"/>
    <mergeCell ref="D343:E343"/>
    <mergeCell ref="A379:N380"/>
    <mergeCell ref="O37:S37"/>
    <mergeCell ref="A55:Y55"/>
    <mergeCell ref="O469:S469"/>
    <mergeCell ref="D182:E182"/>
    <mergeCell ref="O369:U369"/>
    <mergeCell ref="D480:E480"/>
    <mergeCell ref="A354:N355"/>
    <mergeCell ref="D280:E280"/>
    <mergeCell ref="O418:U418"/>
    <mergeCell ref="O198:U198"/>
    <mergeCell ref="D109:E109"/>
    <mergeCell ref="D467:E467"/>
    <mergeCell ref="A345:N346"/>
    <mergeCell ref="A443:N444"/>
    <mergeCell ref="O500:S500"/>
    <mergeCell ref="D338:E338"/>
    <mergeCell ref="O329:S329"/>
    <mergeCell ref="D282:E282"/>
    <mergeCell ref="D111:E111"/>
    <mergeCell ref="D469:E469"/>
    <mergeCell ref="A200:Y200"/>
    <mergeCell ref="A147:N148"/>
    <mergeCell ref="D183:E183"/>
    <mergeCell ref="O360:S360"/>
    <mergeCell ref="D371:E371"/>
    <mergeCell ref="O74:S74"/>
    <mergeCell ref="O201:S201"/>
    <mergeCell ref="O107:S107"/>
    <mergeCell ref="O108:S108"/>
    <mergeCell ref="O199:U199"/>
    <mergeCell ref="A436:Y436"/>
    <mergeCell ref="O266:S266"/>
    <mergeCell ref="O435:U435"/>
    <mergeCell ref="D275:E275"/>
    <mergeCell ref="O393:S393"/>
    <mergeCell ref="A357:Y357"/>
    <mergeCell ref="D219:E219"/>
    <mergeCell ref="O548:O549"/>
    <mergeCell ref="O54:U54"/>
    <mergeCell ref="Q548:Q549"/>
    <mergeCell ref="O486:U486"/>
    <mergeCell ref="D74:E74"/>
    <mergeCell ref="D372:E372"/>
    <mergeCell ref="D335:E335"/>
    <mergeCell ref="D201:E201"/>
    <mergeCell ref="D68:E68"/>
    <mergeCell ref="O277:U277"/>
    <mergeCell ref="D188:E188"/>
    <mergeCell ref="Q547:R547"/>
    <mergeCell ref="O252:U252"/>
    <mergeCell ref="A149:Y149"/>
    <mergeCell ref="D399:E399"/>
    <mergeCell ref="A277:N278"/>
    <mergeCell ref="D59:E59"/>
    <mergeCell ref="O423:S423"/>
    <mergeCell ref="D185:E185"/>
    <mergeCell ref="O137:S137"/>
    <mergeCell ref="O501:S501"/>
    <mergeCell ref="O330:S330"/>
    <mergeCell ref="O197:S197"/>
    <mergeCell ref="A421:Y421"/>
    <mergeCell ref="O45:S45"/>
    <mergeCell ref="D7:L7"/>
    <mergeCell ref="G17:G18"/>
    <mergeCell ref="O288:S288"/>
    <mergeCell ref="H10:L10"/>
    <mergeCell ref="D159:E159"/>
    <mergeCell ref="O304:S304"/>
    <mergeCell ref="O298:S298"/>
    <mergeCell ref="O98:S98"/>
    <mergeCell ref="D80:E80"/>
    <mergeCell ref="O225:S225"/>
    <mergeCell ref="O53:U53"/>
    <mergeCell ref="A93:N94"/>
    <mergeCell ref="O82:S82"/>
    <mergeCell ref="D10:E10"/>
    <mergeCell ref="D137:E137"/>
    <mergeCell ref="O27:S27"/>
    <mergeCell ref="O35:U35"/>
    <mergeCell ref="O43:U43"/>
    <mergeCell ref="A44:Y44"/>
    <mergeCell ref="O32:S32"/>
    <mergeCell ref="D41:E41"/>
    <mergeCell ref="O124:S124"/>
    <mergeCell ref="A38:N39"/>
    <mergeCell ref="A19:Y19"/>
    <mergeCell ref="A160:N161"/>
    <mergeCell ref="O427:S427"/>
    <mergeCell ref="O256:S256"/>
    <mergeCell ref="D490:E490"/>
    <mergeCell ref="O193:S193"/>
    <mergeCell ref="A48:Y48"/>
    <mergeCell ref="O22:S22"/>
    <mergeCell ref="A142:Y142"/>
    <mergeCell ref="D125:E125"/>
    <mergeCell ref="O434:U434"/>
    <mergeCell ref="D112:E112"/>
    <mergeCell ref="O134:S134"/>
    <mergeCell ref="D85:E85"/>
    <mergeCell ref="A95:Y95"/>
    <mergeCell ref="O96:S96"/>
    <mergeCell ref="O94:U94"/>
    <mergeCell ref="D314:E314"/>
    <mergeCell ref="O459:S459"/>
    <mergeCell ref="D295:E295"/>
    <mergeCell ref="A198:N199"/>
    <mergeCell ref="O316:U316"/>
    <mergeCell ref="D463:E463"/>
    <mergeCell ref="A449:Y449"/>
    <mergeCell ref="P13:Q13"/>
    <mergeCell ref="D193:E193"/>
    <mergeCell ref="D127:E127"/>
    <mergeCell ref="D176:E176"/>
    <mergeCell ref="O332:S332"/>
    <mergeCell ref="D114:E114"/>
    <mergeCell ref="A493:Y493"/>
    <mergeCell ref="A381:Y381"/>
    <mergeCell ref="O438:S438"/>
    <mergeCell ref="A375:N376"/>
    <mergeCell ref="O439:U439"/>
    <mergeCell ref="O269:S269"/>
    <mergeCell ref="O257:S257"/>
    <mergeCell ref="A61:N62"/>
    <mergeCell ref="O153:S153"/>
    <mergeCell ref="D194:E194"/>
    <mergeCell ref="O212:S212"/>
    <mergeCell ref="O67:S67"/>
    <mergeCell ref="D256:E256"/>
    <mergeCell ref="O159:S159"/>
    <mergeCell ref="O343:S343"/>
    <mergeCell ref="O452:S452"/>
    <mergeCell ref="O281:S281"/>
    <mergeCell ref="O210:S210"/>
    <mergeCell ref="H1:P1"/>
    <mergeCell ref="A208:Y208"/>
    <mergeCell ref="O138:S138"/>
    <mergeCell ref="D362:E362"/>
    <mergeCell ref="O209:S209"/>
    <mergeCell ref="O76:S76"/>
    <mergeCell ref="D51:E51"/>
    <mergeCell ref="O374:S374"/>
    <mergeCell ref="O203:S203"/>
    <mergeCell ref="D349:E349"/>
    <mergeCell ref="A252:N253"/>
    <mergeCell ref="S5:T5"/>
    <mergeCell ref="O361:S361"/>
    <mergeCell ref="O165:S165"/>
    <mergeCell ref="U5:V5"/>
    <mergeCell ref="O267:S267"/>
    <mergeCell ref="O62:U62"/>
    <mergeCell ref="D138:E138"/>
    <mergeCell ref="D374:E374"/>
    <mergeCell ref="D203:E203"/>
    <mergeCell ref="O77:S77"/>
    <mergeCell ref="P10:Q10"/>
    <mergeCell ref="O204:S204"/>
    <mergeCell ref="O33:S33"/>
    <mergeCell ref="C547:F547"/>
    <mergeCell ref="O278:U278"/>
    <mergeCell ref="D438:E438"/>
    <mergeCell ref="D267:E267"/>
    <mergeCell ref="O454:U454"/>
    <mergeCell ref="A439:N440"/>
    <mergeCell ref="D359:E359"/>
    <mergeCell ref="A63:Y63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218:S218"/>
    <mergeCell ref="D181:E181"/>
    <mergeCell ref="O158:S158"/>
    <mergeCell ref="A230:N231"/>
    <mergeCell ref="O59:S59"/>
    <mergeCell ref="O215:U215"/>
    <mergeCell ref="O89:S89"/>
    <mergeCell ref="P548:P549"/>
    <mergeCell ref="A279:Y279"/>
    <mergeCell ref="H548:H549"/>
    <mergeCell ref="R548:R549"/>
    <mergeCell ref="D504:E504"/>
    <mergeCell ref="J548:J549"/>
    <mergeCell ref="O522:S522"/>
    <mergeCell ref="O280:S280"/>
    <mergeCell ref="D298:E298"/>
    <mergeCell ref="O295:S295"/>
    <mergeCell ref="O282:S282"/>
    <mergeCell ref="A498:Y498"/>
    <mergeCell ref="O359:S359"/>
    <mergeCell ref="A531:N532"/>
    <mergeCell ref="O508:U508"/>
    <mergeCell ref="O535:S535"/>
    <mergeCell ref="A509:Y509"/>
    <mergeCell ref="D506:E506"/>
    <mergeCell ref="A507:N508"/>
    <mergeCell ref="D481:E481"/>
    <mergeCell ref="O303:S303"/>
    <mergeCell ref="O395:S395"/>
    <mergeCell ref="D299:E299"/>
    <mergeCell ref="O367:S367"/>
    <mergeCell ref="AA17:AA18"/>
    <mergeCell ref="O271:U271"/>
    <mergeCell ref="O507:U507"/>
    <mergeCell ref="D393:E393"/>
    <mergeCell ref="D89:E89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510:S510"/>
    <mergeCell ref="D446:E446"/>
    <mergeCell ref="C548:C549"/>
    <mergeCell ref="O276:S276"/>
    <mergeCell ref="U12:V12"/>
    <mergeCell ref="E548:E549"/>
    <mergeCell ref="D367:E367"/>
    <mergeCell ref="O214:S214"/>
    <mergeCell ref="O512:S512"/>
    <mergeCell ref="O363:U363"/>
    <mergeCell ref="O506:S506"/>
    <mergeCell ref="D212:E212"/>
    <mergeCell ref="D146:E146"/>
    <mergeCell ref="D510:E510"/>
    <mergeCell ref="O455:U455"/>
    <mergeCell ref="O284:U284"/>
    <mergeCell ref="D304:E304"/>
    <mergeCell ref="O172:U172"/>
    <mergeCell ref="D83:E83"/>
    <mergeCell ref="O221:U221"/>
    <mergeCell ref="D319:E319"/>
    <mergeCell ref="D512:E512"/>
    <mergeCell ref="A271:N272"/>
    <mergeCell ref="A9:C9"/>
    <mergeCell ref="O537:S537"/>
    <mergeCell ref="D373:E373"/>
    <mergeCell ref="A250:Y250"/>
    <mergeCell ref="D202:E202"/>
    <mergeCell ref="D500:E500"/>
    <mergeCell ref="O251:S251"/>
    <mergeCell ref="O189:S189"/>
    <mergeCell ref="O171:U171"/>
    <mergeCell ref="D294:E294"/>
    <mergeCell ref="O147:U147"/>
    <mergeCell ref="O238:S238"/>
    <mergeCell ref="D58:E58"/>
    <mergeCell ref="A473:Y473"/>
    <mergeCell ref="O474:S474"/>
    <mergeCell ref="U6:V9"/>
    <mergeCell ref="O527:S527"/>
    <mergeCell ref="O461:S461"/>
    <mergeCell ref="D459:E459"/>
    <mergeCell ref="D288:E288"/>
    <mergeCell ref="O156:S156"/>
    <mergeCell ref="D136:E136"/>
    <mergeCell ref="O398:S398"/>
    <mergeCell ref="O227:S227"/>
    <mergeCell ref="O25:U25"/>
    <mergeCell ref="A456:Y456"/>
    <mergeCell ref="A341:Y341"/>
    <mergeCell ref="A285:Y285"/>
    <mergeCell ref="D6:L6"/>
    <mergeCell ref="O342:S342"/>
    <mergeCell ref="O111:S111"/>
    <mergeCell ref="D389:E389"/>
    <mergeCell ref="A248:N249"/>
    <mergeCell ref="D84:E84"/>
    <mergeCell ref="O300:U300"/>
    <mergeCell ref="D155:E155"/>
    <mergeCell ref="D22:E22"/>
    <mergeCell ref="J17:J18"/>
    <mergeCell ref="D385:E385"/>
    <mergeCell ref="M17:M18"/>
    <mergeCell ref="A162:Y162"/>
    <mergeCell ref="A412:N413"/>
    <mergeCell ref="O241:S241"/>
    <mergeCell ref="O70:S70"/>
    <mergeCell ref="O120:U120"/>
    <mergeCell ref="O387:U387"/>
    <mergeCell ref="O187:S187"/>
    <mergeCell ref="O174:S174"/>
    <mergeCell ref="B548:B549"/>
    <mergeCell ref="D548:D549"/>
    <mergeCell ref="F548:F549"/>
    <mergeCell ref="D257:E257"/>
    <mergeCell ref="D384:E384"/>
    <mergeCell ref="D213:E213"/>
    <mergeCell ref="D151:E151"/>
    <mergeCell ref="O289:U289"/>
    <mergeCell ref="O467:S467"/>
    <mergeCell ref="O175:S175"/>
    <mergeCell ref="O246:S246"/>
    <mergeCell ref="A232:Y232"/>
    <mergeCell ref="A289:N290"/>
    <mergeCell ref="O160:U160"/>
    <mergeCell ref="O460:S460"/>
    <mergeCell ref="D513:E513"/>
    <mergeCell ref="O177:S177"/>
    <mergeCell ref="O475:S475"/>
    <mergeCell ref="O226:S226"/>
    <mergeCell ref="O335:S335"/>
    <mergeCell ref="O297:S297"/>
    <mergeCell ref="O164:S164"/>
    <mergeCell ref="O462:S462"/>
    <mergeCell ref="G547:P547"/>
    <mergeCell ref="W548:W549"/>
    <mergeCell ref="O399:S399"/>
    <mergeCell ref="O228:S228"/>
    <mergeCell ref="O321:U321"/>
    <mergeCell ref="D177:E177"/>
    <mergeCell ref="D33:E33"/>
    <mergeCell ref="D226:E226"/>
    <mergeCell ref="A178:N179"/>
    <mergeCell ref="O413:U413"/>
    <mergeCell ref="A476:N477"/>
    <mergeCell ref="D164:E164"/>
    <mergeCell ref="D462:E462"/>
    <mergeCell ref="A540:N545"/>
    <mergeCell ref="O243:S243"/>
    <mergeCell ref="D437:E437"/>
    <mergeCell ref="O528:S528"/>
    <mergeCell ref="D241:E241"/>
    <mergeCell ref="D228:E228"/>
    <mergeCell ref="D333:E333"/>
    <mergeCell ref="D526:E526"/>
    <mergeCell ref="O542:U542"/>
    <mergeCell ref="O101:S101"/>
    <mergeCell ref="D528:E528"/>
    <mergeCell ref="D503:E503"/>
    <mergeCell ref="F10:G10"/>
    <mergeCell ref="A322:Y322"/>
    <mergeCell ref="O190:S190"/>
    <mergeCell ref="D243:E243"/>
    <mergeCell ref="O488:S488"/>
    <mergeCell ref="A414:Y414"/>
    <mergeCell ref="D270:E270"/>
    <mergeCell ref="D397:E397"/>
    <mergeCell ref="O117:S117"/>
    <mergeCell ref="D99:E99"/>
    <mergeCell ref="O480:S480"/>
    <mergeCell ref="A12:L12"/>
    <mergeCell ref="A180:Y180"/>
    <mergeCell ref="O83:S83"/>
    <mergeCell ref="O430:S430"/>
    <mergeCell ref="O319:S319"/>
    <mergeCell ref="D101:E101"/>
    <mergeCell ref="O417:S417"/>
    <mergeCell ref="O294:S294"/>
    <mergeCell ref="D76:E76"/>
    <mergeCell ref="D165:E165"/>
    <mergeCell ref="O103:U103"/>
    <mergeCell ref="D29:E29"/>
    <mergeCell ref="D23:E23"/>
    <mergeCell ref="O114:S114"/>
    <mergeCell ref="O39:U39"/>
    <mergeCell ref="O310:U310"/>
    <mergeCell ref="A34:N35"/>
    <mergeCell ref="D392:E392"/>
    <mergeCell ref="O408:U408"/>
    <mergeCell ref="A457:Y457"/>
    <mergeCell ref="O364:U364"/>
    <mergeCell ref="D475:E475"/>
    <mergeCell ref="D358:E358"/>
    <mergeCell ref="D461:E461"/>
    <mergeCell ref="D227:E227"/>
    <mergeCell ref="O376:U376"/>
    <mergeCell ref="D154:E154"/>
    <mergeCell ref="O373:S373"/>
    <mergeCell ref="D225:E225"/>
    <mergeCell ref="O313:S313"/>
    <mergeCell ref="A404:Y404"/>
    <mergeCell ref="O405:S405"/>
    <mergeCell ref="O465:S465"/>
    <mergeCell ref="D348:E348"/>
    <mergeCell ref="O51:S51"/>
    <mergeCell ref="O109:S109"/>
    <mergeCell ref="O152:S152"/>
    <mergeCell ref="O348:S348"/>
    <mergeCell ref="O544:U544"/>
    <mergeCell ref="A328:Y328"/>
    <mergeCell ref="D430:E430"/>
    <mergeCell ref="D175:E175"/>
    <mergeCell ref="O394:S394"/>
    <mergeCell ref="A491:N492"/>
    <mergeCell ref="A320:N321"/>
    <mergeCell ref="O127:S127"/>
    <mergeCell ref="D529:E529"/>
    <mergeCell ref="O523:U523"/>
    <mergeCell ref="O476:U476"/>
    <mergeCell ref="O539:U539"/>
    <mergeCell ref="D534:E534"/>
    <mergeCell ref="O490:S490"/>
    <mergeCell ref="D519:E519"/>
    <mergeCell ref="A514:N515"/>
    <mergeCell ref="O513:S513"/>
    <mergeCell ref="O396:S396"/>
    <mergeCell ref="O390:S390"/>
    <mergeCell ref="O503:S503"/>
    <mergeCell ref="O340:U340"/>
    <mergeCell ref="D422:E422"/>
    <mergeCell ref="O422:S422"/>
    <mergeCell ref="O545:U545"/>
    <mergeCell ref="D323:E323"/>
    <mergeCell ref="D152:E152"/>
    <mergeCell ref="D394:E394"/>
    <mergeCell ref="O339:U339"/>
    <mergeCell ref="O290:U290"/>
    <mergeCell ref="D521:E521"/>
    <mergeCell ref="O247:S247"/>
    <mergeCell ref="A103:N104"/>
    <mergeCell ref="O185:S185"/>
    <mergeCell ref="A233:Y233"/>
    <mergeCell ref="O167:U167"/>
    <mergeCell ref="D265:E265"/>
    <mergeCell ref="O403:U403"/>
    <mergeCell ref="D452:E452"/>
    <mergeCell ref="O470:S470"/>
    <mergeCell ref="O299:S299"/>
    <mergeCell ref="O274:S274"/>
    <mergeCell ref="D218:E218"/>
    <mergeCell ref="A533:Y533"/>
    <mergeCell ref="O534:S534"/>
    <mergeCell ref="D247:E247"/>
    <mergeCell ref="A312:Y312"/>
    <mergeCell ref="O186:S186"/>
    <mergeCell ref="O543:U543"/>
    <mergeCell ref="O24:U24"/>
    <mergeCell ref="A261:Y261"/>
    <mergeCell ref="O69:S69"/>
    <mergeCell ref="D244:E244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O495:U495"/>
    <mergeCell ref="O324:U324"/>
    <mergeCell ref="D344:E344"/>
    <mergeCell ref="A447:N448"/>
    <mergeCell ref="O536:S536"/>
    <mergeCell ref="D276:E276"/>
    <mergeCell ref="O492:U492"/>
    <mergeCell ref="O121:U121"/>
    <mergeCell ref="D170:E170"/>
    <mergeCell ref="D468:E468"/>
    <mergeCell ref="O131:U131"/>
    <mergeCell ref="BB17:BB1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A133:Y133"/>
    <mergeCell ref="O205:U205"/>
    <mergeCell ref="O447:U447"/>
    <mergeCell ref="O72:S72"/>
    <mergeCell ref="O123:S123"/>
    <mergeCell ref="A220:N221"/>
    <mergeCell ref="O355:U355"/>
    <mergeCell ref="O110:S110"/>
    <mergeCell ref="O259:U259"/>
    <mergeCell ref="D192:E192"/>
    <mergeCell ref="O60:S60"/>
    <mergeCell ref="AB17:AD18"/>
    <mergeCell ref="D107:E107"/>
    <mergeCell ref="D405:E405"/>
    <mergeCell ref="L548:L549"/>
    <mergeCell ref="D483:E483"/>
    <mergeCell ref="O311:U311"/>
    <mergeCell ref="N548:N549"/>
    <mergeCell ref="O484:S484"/>
    <mergeCell ref="A205:N206"/>
    <mergeCell ref="O42:U42"/>
    <mergeCell ref="D191:E191"/>
    <mergeCell ref="D433:E433"/>
    <mergeCell ref="D262:E262"/>
    <mergeCell ref="A363:N364"/>
    <mergeCell ref="A434:N435"/>
    <mergeCell ref="A254:Y254"/>
    <mergeCell ref="D237:E237"/>
    <mergeCell ref="D522:E522"/>
    <mergeCell ref="O211:S211"/>
    <mergeCell ref="A64:Y64"/>
    <mergeCell ref="O344:S344"/>
    <mergeCell ref="O415:S415"/>
    <mergeCell ref="D184:E184"/>
    <mergeCell ref="O264:S264"/>
    <mergeCell ref="D102:E102"/>
    <mergeCell ref="O504:S504"/>
    <mergeCell ref="D234:E234"/>
    <mergeCell ref="D537:E537"/>
    <mergeCell ref="D331:E331"/>
    <mergeCell ref="Y17:Y18"/>
    <mergeCell ref="O275:S275"/>
    <mergeCell ref="D57:E57"/>
    <mergeCell ref="U11:V11"/>
    <mergeCell ref="A8:C8"/>
    <mergeCell ref="P8:Q8"/>
    <mergeCell ref="O511:S511"/>
    <mergeCell ref="D293:E293"/>
    <mergeCell ref="D32:E32"/>
    <mergeCell ref="A347:Y347"/>
    <mergeCell ref="A40:Y40"/>
    <mergeCell ref="O315:S315"/>
    <mergeCell ref="D268:E268"/>
    <mergeCell ref="D97:E97"/>
    <mergeCell ref="D395:E395"/>
    <mergeCell ref="O146:S146"/>
    <mergeCell ref="J9:L9"/>
    <mergeCell ref="O41:S41"/>
    <mergeCell ref="A10:C10"/>
    <mergeCell ref="A13:L13"/>
    <mergeCell ref="D17:E18"/>
    <mergeCell ref="V17:V18"/>
    <mergeCell ref="X17:X18"/>
    <mergeCell ref="O139:U139"/>
    <mergeCell ref="D110:E110"/>
    <mergeCell ref="D286:E286"/>
    <mergeCell ref="O424:U424"/>
    <mergeCell ref="Q1:S1"/>
    <mergeCell ref="A20:Y20"/>
    <mergeCell ref="O338:S338"/>
    <mergeCell ref="A318:Y318"/>
    <mergeCell ref="D239:E239"/>
    <mergeCell ref="D266:E266"/>
    <mergeCell ref="P5:Q5"/>
    <mergeCell ref="N17:N18"/>
    <mergeCell ref="O407:S407"/>
    <mergeCell ref="D242:E242"/>
    <mergeCell ref="O87:U87"/>
    <mergeCell ref="F17:F18"/>
    <mergeCell ref="D123:E123"/>
    <mergeCell ref="F5:G5"/>
    <mergeCell ref="O125:S125"/>
    <mergeCell ref="O392:S392"/>
    <mergeCell ref="A14:L14"/>
    <mergeCell ref="O112:S112"/>
    <mergeCell ref="O34:U3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2024-06-03T08:08:33Z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