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6,24 Кумыкова\"/>
    </mc:Choice>
  </mc:AlternateContent>
  <xr:revisionPtr revIDLastSave="0" documentId="13_ncr:1_{8807800B-23F7-41DA-90E0-988768F549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H9" i="1"/>
  <c r="X24" i="1"/>
  <c r="X62" i="1"/>
  <c r="X87" i="1"/>
  <c r="X140" i="1"/>
  <c r="X148" i="1"/>
  <c r="H555" i="1"/>
  <c r="X160" i="1"/>
  <c r="BO157" i="1"/>
  <c r="BM157" i="1"/>
  <c r="Y157" i="1"/>
  <c r="X166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Y201" i="1" s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Y235" i="1" s="1"/>
  <c r="BO233" i="1"/>
  <c r="BM233" i="1"/>
  <c r="Y233" i="1"/>
  <c r="BO242" i="1"/>
  <c r="BM242" i="1"/>
  <c r="Y242" i="1"/>
  <c r="Y252" i="1" s="1"/>
  <c r="BO246" i="1"/>
  <c r="BM246" i="1"/>
  <c r="Y246" i="1"/>
  <c r="BO250" i="1"/>
  <c r="BM250" i="1"/>
  <c r="Y250" i="1"/>
  <c r="BO258" i="1"/>
  <c r="BM258" i="1"/>
  <c r="Y258" i="1"/>
  <c r="X260" i="1"/>
  <c r="X272" i="1"/>
  <c r="X271" i="1"/>
  <c r="BO262" i="1"/>
  <c r="BM262" i="1"/>
  <c r="Y262" i="1"/>
  <c r="BO266" i="1"/>
  <c r="BM266" i="1"/>
  <c r="Y266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09" i="1"/>
  <c r="Y403" i="1"/>
  <c r="Y283" i="1"/>
  <c r="Y271" i="1"/>
  <c r="X549" i="1"/>
  <c r="X545" i="1"/>
  <c r="X547" i="1"/>
  <c r="Y451" i="1"/>
  <c r="Y511" i="1"/>
  <c r="Y376" i="1"/>
  <c r="Y351" i="1"/>
  <c r="Y316" i="1"/>
  <c r="Y160" i="1"/>
  <c r="Y550" i="1" s="1"/>
  <c r="X546" i="1"/>
  <c r="X548" i="1" s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<sst xmlns="http://schemas.openxmlformats.org/spreadsheetml/2006/main" count="2379" uniqueCount="789">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</sst>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1" t="s">
        <v>0</v>
      </c>
      <c r="E1" s="398"/>
      <c r="F1" s="398"/>
      <c r="G1" s="12" t="s">
        <v>1</v>
      </c>
      <c r="H1" s="571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06"/>
      <c r="C5" s="407"/>
      <c r="D5" s="694"/>
      <c r="E5" s="695"/>
      <c r="F5" s="460" t="s">
        <v>9</v>
      </c>
      <c r="G5" s="407"/>
      <c r="H5" s="694"/>
      <c r="I5" s="742"/>
      <c r="J5" s="742"/>
      <c r="K5" s="742"/>
      <c r="L5" s="695"/>
      <c r="M5" s="58"/>
      <c r="O5" s="24" t="s">
        <v>10</v>
      </c>
      <c r="P5" s="417">
        <v>45444</v>
      </c>
      <c r="Q5" s="418"/>
      <c r="S5" s="572" t="s">
        <v>11</v>
      </c>
      <c r="T5" s="497"/>
      <c r="U5" s="632" t="s">
        <v>12</v>
      </c>
      <c r="V5" s="418"/>
      <c r="AA5" s="51"/>
      <c r="AB5" s="51"/>
      <c r="AC5" s="51"/>
    </row>
    <row r="6" spans="1:30" s="373" customFormat="1" ht="24" customHeight="1" x14ac:dyDescent="0.2">
      <c r="A6" s="642" t="s">
        <v>13</v>
      </c>
      <c r="B6" s="406"/>
      <c r="C6" s="407"/>
      <c r="D6" s="507" t="s">
        <v>14</v>
      </c>
      <c r="E6" s="508"/>
      <c r="F6" s="508"/>
      <c r="G6" s="508"/>
      <c r="H6" s="508"/>
      <c r="I6" s="508"/>
      <c r="J6" s="508"/>
      <c r="K6" s="508"/>
      <c r="L6" s="418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87"/>
      <c r="S6" s="766" t="s">
        <v>16</v>
      </c>
      <c r="T6" s="497"/>
      <c r="U6" s="500" t="s">
        <v>17</v>
      </c>
      <c r="V6" s="50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5</v>
      </c>
      <c r="E7" s="768"/>
      <c r="F7" s="768"/>
      <c r="G7" s="768"/>
      <c r="H7" s="768"/>
      <c r="I7" s="768"/>
      <c r="J7" s="768"/>
      <c r="K7" s="768"/>
      <c r="L7" s="414"/>
      <c r="M7" s="60"/>
      <c r="O7" s="24"/>
      <c r="P7" s="42"/>
      <c r="Q7" s="42"/>
      <c r="S7" s="400"/>
      <c r="T7" s="497"/>
      <c r="U7" s="502"/>
      <c r="V7" s="503"/>
      <c r="AA7" s="51"/>
      <c r="AB7" s="51"/>
      <c r="AC7" s="51"/>
    </row>
    <row r="8" spans="1:30" s="373" customFormat="1" ht="25.5" customHeight="1" x14ac:dyDescent="0.2">
      <c r="A8" s="412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3">
        <v>0.41666666666666669</v>
      </c>
      <c r="Q8" s="414"/>
      <c r="S8" s="400"/>
      <c r="T8" s="497"/>
      <c r="U8" s="502"/>
      <c r="V8" s="503"/>
      <c r="AA8" s="51"/>
      <c r="AB8" s="51"/>
      <c r="AC8" s="51"/>
    </row>
    <row r="9" spans="1:30" s="373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0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1"/>
      <c r="O9" s="26" t="s">
        <v>20</v>
      </c>
      <c r="P9" s="638"/>
      <c r="Q9" s="411"/>
      <c r="S9" s="400"/>
      <c r="T9" s="497"/>
      <c r="U9" s="504"/>
      <c r="V9" s="505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0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1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2"/>
      <c r="Q10" s="563"/>
      <c r="T10" s="24" t="s">
        <v>22</v>
      </c>
      <c r="U10" s="735" t="s">
        <v>23</v>
      </c>
      <c r="V10" s="50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18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1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13"/>
      <c r="Q12" s="414"/>
      <c r="R12" s="23"/>
      <c r="T12" s="24"/>
      <c r="U12" s="398"/>
      <c r="V12" s="400"/>
      <c r="AA12" s="51"/>
      <c r="AB12" s="51"/>
      <c r="AC12" s="51"/>
    </row>
    <row r="13" spans="1:30" s="373" customFormat="1" ht="23.25" customHeight="1" x14ac:dyDescent="0.2">
      <c r="A13" s="431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1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8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737" t="s">
        <v>34</v>
      </c>
      <c r="P15" s="398"/>
      <c r="Q15" s="398"/>
      <c r="R15" s="398"/>
      <c r="S15" s="3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5" t="s">
        <v>49</v>
      </c>
      <c r="U17" s="407"/>
      <c r="V17" s="393" t="s">
        <v>50</v>
      </c>
      <c r="W17" s="393" t="s">
        <v>51</v>
      </c>
      <c r="X17" s="444" t="s">
        <v>52</v>
      </c>
      <c r="Y17" s="393" t="s">
        <v>53</v>
      </c>
      <c r="Z17" s="538" t="s">
        <v>54</v>
      </c>
      <c r="AA17" s="538" t="s">
        <v>55</v>
      </c>
      <c r="AB17" s="538" t="s">
        <v>56</v>
      </c>
      <c r="AC17" s="689"/>
      <c r="AD17" s="690"/>
      <c r="AE17" s="679"/>
      <c r="BB17" s="434" t="s">
        <v>57</v>
      </c>
    </row>
    <row r="18" spans="1:67" ht="14.25" customHeight="1" x14ac:dyDescent="0.2">
      <c r="A18" s="408"/>
      <c r="B18" s="408"/>
      <c r="C18" s="408"/>
      <c r="D18" s="395"/>
      <c r="E18" s="396"/>
      <c r="F18" s="408"/>
      <c r="G18" s="408"/>
      <c r="H18" s="408"/>
      <c r="I18" s="408"/>
      <c r="J18" s="408"/>
      <c r="K18" s="408"/>
      <c r="L18" s="408"/>
      <c r="M18" s="408"/>
      <c r="N18" s="408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08"/>
      <c r="W18" s="408"/>
      <c r="X18" s="445"/>
      <c r="Y18" s="408"/>
      <c r="Z18" s="539"/>
      <c r="AA18" s="539"/>
      <c r="AB18" s="691"/>
      <c r="AC18" s="692"/>
      <c r="AD18" s="693"/>
      <c r="AE18" s="680"/>
      <c r="BB18" s="400"/>
    </row>
    <row r="19" spans="1:67" ht="27.75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559" t="s">
        <v>98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60"/>
      <c r="S48" s="560"/>
      <c r="T48" s="560"/>
      <c r="U48" s="560"/>
      <c r="V48" s="560"/>
      <c r="W48" s="560"/>
      <c r="X48" s="560"/>
      <c r="Y48" s="560"/>
      <c r="Z48" s="48"/>
      <c r="AA48" s="48"/>
    </row>
    <row r="49" spans="1:67" ht="16.5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50</v>
      </c>
      <c r="X51" s="38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52.222222222222221</v>
      </c>
      <c r="BM51" s="64">
        <f>IFERROR(X51*I51/H51,"0")</f>
        <v>56.4</v>
      </c>
      <c r="BN51" s="64">
        <f>IFERROR(1/J51*(W51/H51),"0")</f>
        <v>8.2671957671957674E-2</v>
      </c>
      <c r="BO51" s="64">
        <f>IFERROR(1/J51*(X51/H51),"0")</f>
        <v>8.9285714285714274E-2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22.5</v>
      </c>
      <c r="X52" s="381">
        <f>IFERROR(IF(W52="",0,CEILING((W52/$H52),1)*$H52),"")</f>
        <v>24.3</v>
      </c>
      <c r="Y52" s="36">
        <f>IFERROR(IF(X52=0,"",ROUNDUP(X52/H52,0)*0.00753),"")</f>
        <v>6.7769999999999997E-2</v>
      </c>
      <c r="Z52" s="56"/>
      <c r="AA52" s="57"/>
      <c r="AE52" s="64"/>
      <c r="BB52" s="78" t="s">
        <v>1</v>
      </c>
      <c r="BL52" s="64">
        <f>IFERROR(W52*I52/H52,"0")</f>
        <v>24.166666666666664</v>
      </c>
      <c r="BM52" s="64">
        <f>IFERROR(X52*I52/H52,"0")</f>
        <v>26.099999999999998</v>
      </c>
      <c r="BN52" s="64">
        <f>IFERROR(1/J52*(W52/H52),"0")</f>
        <v>5.3418803418803409E-2</v>
      </c>
      <c r="BO52" s="64">
        <f>IFERROR(1/J52*(X52/H52),"0")</f>
        <v>5.7692307692307689E-2</v>
      </c>
    </row>
    <row r="53" spans="1:67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12.962962962962962</v>
      </c>
      <c r="X53" s="382">
        <f>IFERROR(X51/H51,"0")+IFERROR(X52/H52,"0")</f>
        <v>14</v>
      </c>
      <c r="Y53" s="382">
        <f>IFERROR(IF(Y51="",0,Y51),"0")+IFERROR(IF(Y52="",0,Y52),"0")</f>
        <v>0.17651999999999998</v>
      </c>
      <c r="Z53" s="383"/>
      <c r="AA53" s="383"/>
    </row>
    <row r="54" spans="1:67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72.5</v>
      </c>
      <c r="X54" s="382">
        <f>IFERROR(SUM(X51:X52),"0")</f>
        <v>78.3</v>
      </c>
      <c r="Y54" s="37"/>
      <c r="Z54" s="383"/>
      <c r="AA54" s="383"/>
    </row>
    <row r="55" spans="1:67" ht="16.5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100</v>
      </c>
      <c r="X57" s="38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64"/>
      <c r="BB57" s="79" t="s">
        <v>1</v>
      </c>
      <c r="BL57" s="64">
        <f>IFERROR(W57*I57/H57,"0")</f>
        <v>104.44444444444444</v>
      </c>
      <c r="BM57" s="64">
        <f>IFERROR(X57*I57/H57,"0")</f>
        <v>112.8</v>
      </c>
      <c r="BN57" s="64">
        <f>IFERROR(1/J57*(W57/H57),"0")</f>
        <v>0.16534391534391535</v>
      </c>
      <c r="BO57" s="64">
        <f>IFERROR(1/J57*(X57/H57),"0")</f>
        <v>0.17857142857142855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99</v>
      </c>
      <c r="X59" s="381">
        <f>IFERROR(IF(W59="",0,CEILING((W59/$H59),1)*$H59),"")</f>
        <v>99</v>
      </c>
      <c r="Y59" s="36">
        <f>IFERROR(IF(X59=0,"",ROUNDUP(X59/H59,0)*0.00937),"")</f>
        <v>0.20613999999999999</v>
      </c>
      <c r="Z59" s="56"/>
      <c r="AA59" s="57"/>
      <c r="AE59" s="64"/>
      <c r="BB59" s="81" t="s">
        <v>1</v>
      </c>
      <c r="BL59" s="64">
        <f>IFERROR(W59*I59/H59,"0")</f>
        <v>104.28000000000002</v>
      </c>
      <c r="BM59" s="64">
        <f>IFERROR(X59*I59/H59,"0")</f>
        <v>104.28000000000002</v>
      </c>
      <c r="BN59" s="64">
        <f>IFERROR(1/J59*(W59/H59),"0")</f>
        <v>0.18333333333333332</v>
      </c>
      <c r="BO59" s="64">
        <f>IFERROR(1/J59*(X59/H59),"0")</f>
        <v>0.18333333333333332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31.25925925925926</v>
      </c>
      <c r="X61" s="382">
        <f>IFERROR(X57/H57,"0")+IFERROR(X58/H58,"0")+IFERROR(X59/H59,"0")+IFERROR(X60/H60,"0")</f>
        <v>32</v>
      </c>
      <c r="Y61" s="382">
        <f>IFERROR(IF(Y57="",0,Y57),"0")+IFERROR(IF(Y58="",0,Y58),"0")+IFERROR(IF(Y59="",0,Y59),"0")+IFERROR(IF(Y60="",0,Y60),"0")</f>
        <v>0.42363999999999996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199</v>
      </c>
      <c r="X62" s="382">
        <f>IFERROR(SUM(X57:X60),"0")</f>
        <v>207</v>
      </c>
      <c r="Y62" s="37"/>
      <c r="Z62" s="383"/>
      <c r="AA62" s="383"/>
    </row>
    <row r="63" spans="1:67" ht="16.5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20</v>
      </c>
      <c r="X65" s="381">
        <f t="shared" ref="X65:X85" si="6">IFERROR(IF(W65="",0,CEILING((W65/$H65),1)*$H65),"")</f>
        <v>22.4</v>
      </c>
      <c r="Y65" s="36">
        <f t="shared" ref="Y65:Y71" si="7">IFERROR(IF(X65=0,"",ROUNDUP(X65/H65,0)*0.02175),"")</f>
        <v>4.3499999999999997E-2</v>
      </c>
      <c r="Z65" s="56"/>
      <c r="AA65" s="57"/>
      <c r="AE65" s="64"/>
      <c r="BB65" s="83" t="s">
        <v>1</v>
      </c>
      <c r="BL65" s="64">
        <f t="shared" ref="BL65:BL85" si="8">IFERROR(W65*I65/H65,"0")</f>
        <v>20.857142857142858</v>
      </c>
      <c r="BM65" s="64">
        <f t="shared" ref="BM65:BM85" si="9">IFERROR(X65*I65/H65,"0")</f>
        <v>23.360000000000003</v>
      </c>
      <c r="BN65" s="64">
        <f t="shared" ref="BN65:BN85" si="10">IFERROR(1/J65*(W65/H65),"0")</f>
        <v>3.1887755102040817E-2</v>
      </c>
      <c r="BO65" s="64">
        <f t="shared" ref="BO65:BO85" si="11">IFERROR(1/J65*(X65/H65),"0")</f>
        <v>3.5714285714285712E-2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50</v>
      </c>
      <c r="X66" s="381">
        <f t="shared" si="6"/>
        <v>56</v>
      </c>
      <c r="Y66" s="36">
        <f t="shared" si="7"/>
        <v>0.10874999999999999</v>
      </c>
      <c r="Z66" s="56"/>
      <c r="AA66" s="57"/>
      <c r="AE66" s="64"/>
      <c r="BB66" s="84" t="s">
        <v>1</v>
      </c>
      <c r="BL66" s="64">
        <f t="shared" si="8"/>
        <v>52.142857142857146</v>
      </c>
      <c r="BM66" s="64">
        <f t="shared" si="9"/>
        <v>58.4</v>
      </c>
      <c r="BN66" s="64">
        <f t="shared" si="10"/>
        <v>7.9719387755102039E-2</v>
      </c>
      <c r="BO66" s="64">
        <f t="shared" si="11"/>
        <v>8.9285714285714274E-2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20</v>
      </c>
      <c r="X69" s="381">
        <f t="shared" si="6"/>
        <v>21.6</v>
      </c>
      <c r="Y69" s="36">
        <f t="shared" si="7"/>
        <v>4.3499999999999997E-2</v>
      </c>
      <c r="Z69" s="56"/>
      <c r="AA69" s="57"/>
      <c r="AE69" s="64"/>
      <c r="BB69" s="87" t="s">
        <v>1</v>
      </c>
      <c r="BL69" s="64">
        <f t="shared" si="8"/>
        <v>20.888888888888886</v>
      </c>
      <c r="BM69" s="64">
        <f t="shared" si="9"/>
        <v>22.56</v>
      </c>
      <c r="BN69" s="64">
        <f t="shared" si="10"/>
        <v>3.306878306878306E-2</v>
      </c>
      <c r="BO69" s="64">
        <f t="shared" si="11"/>
        <v>3.5714285714285712E-2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20</v>
      </c>
      <c r="X74" s="381">
        <f t="shared" si="6"/>
        <v>20</v>
      </c>
      <c r="Y74" s="36">
        <f t="shared" si="12"/>
        <v>4.6850000000000003E-2</v>
      </c>
      <c r="Z74" s="56"/>
      <c r="AA74" s="57"/>
      <c r="AE74" s="64"/>
      <c r="BB74" s="92" t="s">
        <v>1</v>
      </c>
      <c r="BL74" s="64">
        <f t="shared" si="8"/>
        <v>21.200000000000003</v>
      </c>
      <c r="BM74" s="64">
        <f t="shared" si="9"/>
        <v>21.200000000000003</v>
      </c>
      <c r="BN74" s="64">
        <f t="shared" si="10"/>
        <v>4.1666666666666664E-2</v>
      </c>
      <c r="BO74" s="64">
        <f t="shared" si="11"/>
        <v>4.1666666666666664E-2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50</v>
      </c>
      <c r="X79" s="381">
        <f t="shared" si="6"/>
        <v>54</v>
      </c>
      <c r="Y79" s="36">
        <f t="shared" si="12"/>
        <v>0.11244</v>
      </c>
      <c r="Z79" s="56"/>
      <c r="AA79" s="57"/>
      <c r="AE79" s="64"/>
      <c r="BB79" s="97" t="s">
        <v>1</v>
      </c>
      <c r="BL79" s="64">
        <f t="shared" si="8"/>
        <v>52.333333333333336</v>
      </c>
      <c r="BM79" s="64">
        <f t="shared" si="9"/>
        <v>56.52</v>
      </c>
      <c r="BN79" s="64">
        <f t="shared" si="10"/>
        <v>9.2592592592592587E-2</v>
      </c>
      <c r="BO79" s="64">
        <f t="shared" si="11"/>
        <v>0.1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20</v>
      </c>
      <c r="X80" s="381">
        <f t="shared" si="6"/>
        <v>22.400000000000002</v>
      </c>
      <c r="Y80" s="36">
        <f>IFERROR(IF(X80=0,"",ROUNDUP(X80/H80,0)*0.00753),"")</f>
        <v>5.271E-2</v>
      </c>
      <c r="Z80" s="56"/>
      <c r="AA80" s="57"/>
      <c r="AE80" s="64"/>
      <c r="BB80" s="98" t="s">
        <v>1</v>
      </c>
      <c r="BL80" s="64">
        <f t="shared" si="8"/>
        <v>21.25</v>
      </c>
      <c r="BM80" s="64">
        <f t="shared" si="9"/>
        <v>23.8</v>
      </c>
      <c r="BN80" s="64">
        <f t="shared" si="10"/>
        <v>4.0064102564102561E-2</v>
      </c>
      <c r="BO80" s="64">
        <f t="shared" si="11"/>
        <v>4.4871794871794872E-2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30.462962962962962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33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0.40774999999999995</v>
      </c>
      <c r="Z86" s="383"/>
      <c r="AA86" s="383"/>
    </row>
    <row r="87" spans="1:67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180</v>
      </c>
      <c r="X87" s="382">
        <f>IFERROR(SUM(X65:X85),"0")</f>
        <v>196.4</v>
      </c>
      <c r="Y87" s="37"/>
      <c r="Z87" s="383"/>
      <c r="AA87" s="383"/>
    </row>
    <row r="88" spans="1:67" ht="14.25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4</v>
      </c>
      <c r="X97" s="381">
        <f t="shared" si="13"/>
        <v>4.2</v>
      </c>
      <c r="Y97" s="36">
        <f>IFERROR(IF(X97=0,"",ROUNDUP(X97/H97,0)*0.00937),"")</f>
        <v>9.3699999999999999E-3</v>
      </c>
      <c r="Z97" s="56"/>
      <c r="AA97" s="57"/>
      <c r="AE97" s="64"/>
      <c r="BB97" s="109" t="s">
        <v>1</v>
      </c>
      <c r="BL97" s="64">
        <f t="shared" si="14"/>
        <v>4.2857142857142856</v>
      </c>
      <c r="BM97" s="64">
        <f t="shared" si="15"/>
        <v>4.5</v>
      </c>
      <c r="BN97" s="64">
        <f t="shared" si="16"/>
        <v>7.9365079365079361E-3</v>
      </c>
      <c r="BO97" s="64">
        <f t="shared" si="17"/>
        <v>8.3333333333333332E-3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17.5</v>
      </c>
      <c r="X101" s="381">
        <f t="shared" si="13"/>
        <v>19.599999999999998</v>
      </c>
      <c r="Y101" s="36">
        <f>IFERROR(IF(X101=0,"",ROUNDUP(X101/H101,0)*0.00753),"")</f>
        <v>5.271E-2</v>
      </c>
      <c r="Z101" s="56"/>
      <c r="AA101" s="57"/>
      <c r="AE101" s="64"/>
      <c r="BB101" s="113" t="s">
        <v>1</v>
      </c>
      <c r="BL101" s="64">
        <f t="shared" si="14"/>
        <v>19.3</v>
      </c>
      <c r="BM101" s="64">
        <f t="shared" si="15"/>
        <v>21.616</v>
      </c>
      <c r="BN101" s="64">
        <f t="shared" si="16"/>
        <v>4.0064102564102561E-2</v>
      </c>
      <c r="BO101" s="64">
        <f t="shared" si="17"/>
        <v>4.4871794871794872E-2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7.2023809523809526</v>
      </c>
      <c r="X103" s="382">
        <f>IFERROR(X96/H96,"0")+IFERROR(X97/H97,"0")+IFERROR(X98/H98,"0")+IFERROR(X99/H99,"0")+IFERROR(X100/H100,"0")+IFERROR(X101/H101,"0")+IFERROR(X102/H102,"0")</f>
        <v>8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6.2079999999999996E-2</v>
      </c>
      <c r="Z103" s="383"/>
      <c r="AA103" s="383"/>
    </row>
    <row r="104" spans="1:67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21.5</v>
      </c>
      <c r="X104" s="382">
        <f>IFERROR(SUM(X96:X102),"0")</f>
        <v>23.799999999999997</v>
      </c>
      <c r="Y104" s="37"/>
      <c r="Z104" s="383"/>
      <c r="AA104" s="383"/>
    </row>
    <row r="105" spans="1:67" ht="14.25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40</v>
      </c>
      <c r="X106" s="381">
        <f t="shared" ref="X106:X119" si="18">IFERROR(IF(W106="",0,CEILING((W106/$H106),1)*$H106),"")</f>
        <v>42</v>
      </c>
      <c r="Y106" s="36">
        <f>IFERROR(IF(X106=0,"",ROUNDUP(X106/H106,0)*0.02175),"")</f>
        <v>0.10874999999999999</v>
      </c>
      <c r="Z106" s="56"/>
      <c r="AA106" s="57"/>
      <c r="AE106" s="64"/>
      <c r="BB106" s="115" t="s">
        <v>1</v>
      </c>
      <c r="BL106" s="64">
        <f t="shared" ref="BL106:BL119" si="19">IFERROR(W106*I106/H106,"0")</f>
        <v>42.685714285714283</v>
      </c>
      <c r="BM106" s="64">
        <f t="shared" ref="BM106:BM119" si="20">IFERROR(X106*I106/H106,"0")</f>
        <v>44.82</v>
      </c>
      <c r="BN106" s="64">
        <f t="shared" ref="BN106:BN119" si="21">IFERROR(1/J106*(W106/H106),"0")</f>
        <v>8.5034013605442174E-2</v>
      </c>
      <c r="BO106" s="64">
        <f t="shared" ref="BO106:BO119" si="22">IFERROR(1/J106*(X106/H106),"0")</f>
        <v>8.9285714285714274E-2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16.5</v>
      </c>
      <c r="X110" s="381">
        <f t="shared" si="18"/>
        <v>18.48</v>
      </c>
      <c r="Y110" s="36">
        <f>IFERROR(IF(X110=0,"",ROUNDUP(X110/H110,0)*0.00753),"")</f>
        <v>5.271E-2</v>
      </c>
      <c r="Z110" s="56"/>
      <c r="AA110" s="57"/>
      <c r="AE110" s="64"/>
      <c r="BB110" s="119" t="s">
        <v>1</v>
      </c>
      <c r="BL110" s="64">
        <f t="shared" si="19"/>
        <v>18.299999999999997</v>
      </c>
      <c r="BM110" s="64">
        <f t="shared" si="20"/>
        <v>20.495999999999999</v>
      </c>
      <c r="BN110" s="64">
        <f t="shared" si="21"/>
        <v>4.0064102564102561E-2</v>
      </c>
      <c r="BO110" s="64">
        <f t="shared" si="22"/>
        <v>4.4871794871794872E-2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4.5</v>
      </c>
      <c r="X112" s="381">
        <f t="shared" si="18"/>
        <v>5.4</v>
      </c>
      <c r="Y112" s="36">
        <f>IFERROR(IF(X112=0,"",ROUNDUP(X112/H112,0)*0.00753),"")</f>
        <v>1.506E-2</v>
      </c>
      <c r="Z112" s="56"/>
      <c r="AA112" s="57"/>
      <c r="AE112" s="64"/>
      <c r="BB112" s="121" t="s">
        <v>1</v>
      </c>
      <c r="BL112" s="64">
        <f t="shared" si="19"/>
        <v>4.9533333333333331</v>
      </c>
      <c r="BM112" s="64">
        <f t="shared" si="20"/>
        <v>5.944</v>
      </c>
      <c r="BN112" s="64">
        <f t="shared" si="21"/>
        <v>1.0683760683760682E-2</v>
      </c>
      <c r="BO112" s="64">
        <f t="shared" si="22"/>
        <v>1.282051282051282E-2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12.678571428571429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14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0.17651999999999998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61</v>
      </c>
      <c r="X121" s="382">
        <f>IFERROR(SUM(X106:X119),"0")</f>
        <v>65.88000000000001</v>
      </c>
      <c r="Y121" s="37"/>
      <c r="Z121" s="383"/>
      <c r="AA121" s="383"/>
    </row>
    <row r="122" spans="1:67" ht="14.25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130</v>
      </c>
      <c r="X135" s="381">
        <f>IFERROR(IF(W135="",0,CEILING((W135/$H135),1)*$H135),"")</f>
        <v>134.4</v>
      </c>
      <c r="Y135" s="36">
        <f>IFERROR(IF(X135=0,"",ROUNDUP(X135/H135,0)*0.02175),"")</f>
        <v>0.34799999999999998</v>
      </c>
      <c r="Z135" s="56"/>
      <c r="AA135" s="57"/>
      <c r="AE135" s="64"/>
      <c r="BB135" s="137" t="s">
        <v>1</v>
      </c>
      <c r="BL135" s="64">
        <f>IFERROR(W135*I135/H135,"0")</f>
        <v>138.63571428571427</v>
      </c>
      <c r="BM135" s="64">
        <f>IFERROR(X135*I135/H135,"0")</f>
        <v>143.328</v>
      </c>
      <c r="BN135" s="64">
        <f>IFERROR(1/J135*(W135/H135),"0")</f>
        <v>0.27636054421768708</v>
      </c>
      <c r="BO135" s="64">
        <f>IFERROR(1/J135*(X135/H135),"0")</f>
        <v>0.2857142857142857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9</v>
      </c>
      <c r="X137" s="381">
        <f>IFERROR(IF(W137="",0,CEILING((W137/$H137),1)*$H137),"")</f>
        <v>10.8</v>
      </c>
      <c r="Y137" s="36">
        <f>IFERROR(IF(X137=0,"",ROUNDUP(X137/H137,0)*0.00753),"")</f>
        <v>3.0120000000000001E-2</v>
      </c>
      <c r="Z137" s="56"/>
      <c r="AA137" s="57"/>
      <c r="AE137" s="64"/>
      <c r="BB137" s="139" t="s">
        <v>1</v>
      </c>
      <c r="BL137" s="64">
        <f>IFERROR(W137*I137/H137,"0")</f>
        <v>9.9066666666666663</v>
      </c>
      <c r="BM137" s="64">
        <f>IFERROR(X137*I137/H137,"0")</f>
        <v>11.888</v>
      </c>
      <c r="BN137" s="64">
        <f>IFERROR(1/J137*(W137/H137),"0")</f>
        <v>2.1367521367521364E-2</v>
      </c>
      <c r="BO137" s="64">
        <f>IFERROR(1/J137*(X137/H137),"0")</f>
        <v>2.564102564102564E-2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18.80952380952381</v>
      </c>
      <c r="X139" s="382">
        <f>IFERROR(X134/H134,"0")+IFERROR(X135/H135,"0")+IFERROR(X136/H136,"0")+IFERROR(X137/H137,"0")+IFERROR(X138/H138,"0")</f>
        <v>20</v>
      </c>
      <c r="Y139" s="382">
        <f>IFERROR(IF(Y134="",0,Y134),"0")+IFERROR(IF(Y135="",0,Y135),"0")+IFERROR(IF(Y136="",0,Y136),"0")+IFERROR(IF(Y137="",0,Y137),"0")+IFERROR(IF(Y138="",0,Y138),"0")</f>
        <v>0.37811999999999996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139</v>
      </c>
      <c r="X140" s="382">
        <f>IFERROR(SUM(X134:X138),"0")</f>
        <v>145.20000000000002</v>
      </c>
      <c r="Y140" s="37"/>
      <c r="Z140" s="383"/>
      <c r="AA140" s="383"/>
    </row>
    <row r="141" spans="1:67" ht="27.75" customHeight="1" x14ac:dyDescent="0.2">
      <c r="A141" s="559" t="s">
        <v>229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10.5</v>
      </c>
      <c r="X154" s="381">
        <f t="shared" si="29"/>
        <v>10.5</v>
      </c>
      <c r="Y154" s="36">
        <f>IFERROR(IF(X154=0,"",ROUNDUP(X154/H154,0)*0.00502),"")</f>
        <v>2.5100000000000001E-2</v>
      </c>
      <c r="Z154" s="56"/>
      <c r="AA154" s="57"/>
      <c r="AE154" s="64"/>
      <c r="BB154" s="147" t="s">
        <v>1</v>
      </c>
      <c r="BL154" s="64">
        <f t="shared" si="30"/>
        <v>11.149999999999999</v>
      </c>
      <c r="BM154" s="64">
        <f t="shared" si="31"/>
        <v>11.149999999999999</v>
      </c>
      <c r="BN154" s="64">
        <f t="shared" si="32"/>
        <v>2.1367521367521368E-2</v>
      </c>
      <c r="BO154" s="64">
        <f t="shared" si="33"/>
        <v>2.1367521367521368E-2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5</v>
      </c>
      <c r="X160" s="382">
        <f>IFERROR(X151/H151,"0")+IFERROR(X152/H152,"0")+IFERROR(X153/H153,"0")+IFERROR(X154/H154,"0")+IFERROR(X155/H155,"0")+IFERROR(X156/H156,"0")+IFERROR(X157/H157,"0")+IFERROR(X158/H158,"0")+IFERROR(X159/H159,"0")</f>
        <v>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2.5100000000000001E-2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10.5</v>
      </c>
      <c r="X161" s="382">
        <f>IFERROR(SUM(X151:X159),"0")</f>
        <v>10.5</v>
      </c>
      <c r="Y161" s="37"/>
      <c r="Z161" s="383"/>
      <c r="AA161" s="383"/>
    </row>
    <row r="162" spans="1:67" ht="16.5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8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9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3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10.5</v>
      </c>
      <c r="X223" s="381">
        <f>IFERROR(IF(W223="",0,CEILING((W223/$H223),1)*$H223),"")</f>
        <v>10.5</v>
      </c>
      <c r="Y223" s="36">
        <f>IFERROR(IF(X223=0,"",ROUNDUP(X223/H223,0)*0.00502),"")</f>
        <v>2.5100000000000001E-2</v>
      </c>
      <c r="Z223" s="56"/>
      <c r="AA223" s="57"/>
      <c r="AE223" s="64"/>
      <c r="BB223" s="193" t="s">
        <v>1</v>
      </c>
      <c r="BL223" s="64">
        <f>IFERROR(W223*I223/H223,"0")</f>
        <v>11</v>
      </c>
      <c r="BM223" s="64">
        <f>IFERROR(X223*I223/H223,"0")</f>
        <v>11</v>
      </c>
      <c r="BN223" s="64">
        <f>IFERROR(1/J223*(W223/H223),"0")</f>
        <v>2.1367521367521368E-2</v>
      </c>
      <c r="BO223" s="64">
        <f>IFERROR(1/J223*(X223/H223),"0")</f>
        <v>2.1367521367521368E-2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5</v>
      </c>
      <c r="X225" s="382">
        <f>IFERROR(X223/H223,"0")+IFERROR(X224/H224,"0")</f>
        <v>5</v>
      </c>
      <c r="Y225" s="382">
        <f>IFERROR(IF(Y223="",0,Y223),"0")+IFERROR(IF(Y224="",0,Y224),"0")</f>
        <v>2.5100000000000001E-2</v>
      </c>
      <c r="Z225" s="383"/>
      <c r="AA225" s="383"/>
    </row>
    <row r="226" spans="1:67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10.5</v>
      </c>
      <c r="X226" s="382">
        <f>IFERROR(SUM(X223:X224),"0")</f>
        <v>10.5</v>
      </c>
      <c r="Y226" s="37"/>
      <c r="Z226" s="383"/>
      <c r="AA226" s="383"/>
    </row>
    <row r="227" spans="1:67" ht="16.5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50</v>
      </c>
      <c r="X239" s="381">
        <f t="shared" ref="X239:X251" si="55">IFERROR(IF(W239="",0,CEILING((W239/$H239),1)*$H239),"")</f>
        <v>54</v>
      </c>
      <c r="Y239" s="36">
        <f>IFERROR(IF(X239=0,"",ROUNDUP(X239/H239,0)*0.02175),"")</f>
        <v>0.1305</v>
      </c>
      <c r="Z239" s="56"/>
      <c r="AA239" s="57"/>
      <c r="AE239" s="64"/>
      <c r="BB239" s="201" t="s">
        <v>1</v>
      </c>
      <c r="BL239" s="64">
        <f t="shared" ref="BL239:BL251" si="56">IFERROR(W239*I239/H239,"0")</f>
        <v>53.500000000000007</v>
      </c>
      <c r="BM239" s="64">
        <f t="shared" ref="BM239:BM251" si="57">IFERROR(X239*I239/H239,"0")</f>
        <v>57.780000000000008</v>
      </c>
      <c r="BN239" s="64">
        <f t="shared" ref="BN239:BN251" si="58">IFERROR(1/J239*(W239/H239),"0")</f>
        <v>9.9206349206349201E-2</v>
      </c>
      <c r="BO239" s="64">
        <f t="shared" ref="BO239:BO251" si="59">IFERROR(1/J239*(X239/H239),"0")</f>
        <v>0.10714285714285714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5.5555555555555554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6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0.1305</v>
      </c>
      <c r="Z252" s="383"/>
      <c r="AA252" s="383"/>
    </row>
    <row r="253" spans="1:67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50</v>
      </c>
      <c r="X253" s="382">
        <f>IFERROR(SUM(X239:X251),"0")</f>
        <v>54</v>
      </c>
      <c r="Y253" s="37"/>
      <c r="Z253" s="383"/>
      <c r="AA253" s="383"/>
    </row>
    <row r="254" spans="1:67" ht="14.25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10</v>
      </c>
      <c r="X256" s="381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64"/>
      <c r="BB256" s="215" t="s">
        <v>1</v>
      </c>
      <c r="BL256" s="64">
        <f>IFERROR(W256*I256/H256,"0")</f>
        <v>10.619047619047619</v>
      </c>
      <c r="BM256" s="64">
        <f>IFERROR(X256*I256/H256,"0")</f>
        <v>13.38</v>
      </c>
      <c r="BN256" s="64">
        <f>IFERROR(1/J256*(W256/H256),"0")</f>
        <v>1.5262515262515262E-2</v>
      </c>
      <c r="BO256" s="64">
        <f>IFERROR(1/J256*(X256/H256),"0")</f>
        <v>1.9230769230769232E-2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7</v>
      </c>
      <c r="X257" s="381">
        <f>IFERROR(IF(W257="",0,CEILING((W257/$H257),1)*$H257),"")</f>
        <v>8.4</v>
      </c>
      <c r="Y257" s="36">
        <f>IFERROR(IF(X257=0,"",ROUNDUP(X257/H257,0)*0.00502),"")</f>
        <v>2.0080000000000001E-2</v>
      </c>
      <c r="Z257" s="56"/>
      <c r="AA257" s="57"/>
      <c r="AE257" s="64"/>
      <c r="BB257" s="216" t="s">
        <v>1</v>
      </c>
      <c r="BL257" s="64">
        <f>IFERROR(W257*I257/H257,"0")</f>
        <v>7.4333333333333327</v>
      </c>
      <c r="BM257" s="64">
        <f>IFERROR(X257*I257/H257,"0")</f>
        <v>8.92</v>
      </c>
      <c r="BN257" s="64">
        <f>IFERROR(1/J257*(W257/H257),"0")</f>
        <v>1.4245014245014245E-2</v>
      </c>
      <c r="BO257" s="64">
        <f>IFERROR(1/J257*(X257/H257),"0")</f>
        <v>1.7094017094017096E-2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5.7142857142857135</v>
      </c>
      <c r="X259" s="382">
        <f>IFERROR(X255/H255,"0")+IFERROR(X256/H256,"0")+IFERROR(X257/H257,"0")+IFERROR(X258/H258,"0")</f>
        <v>7</v>
      </c>
      <c r="Y259" s="382">
        <f>IFERROR(IF(Y255="",0,Y255),"0")+IFERROR(IF(Y256="",0,Y256),"0")+IFERROR(IF(Y257="",0,Y257),"0")+IFERROR(IF(Y258="",0,Y258),"0")</f>
        <v>4.267E-2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17</v>
      </c>
      <c r="X260" s="382">
        <f>IFERROR(SUM(X255:X258),"0")</f>
        <v>21</v>
      </c>
      <c r="Y260" s="37"/>
      <c r="Z260" s="383"/>
      <c r="AA260" s="383"/>
    </row>
    <row r="261" spans="1:67" ht="14.25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100</v>
      </c>
      <c r="X262" s="381">
        <f t="shared" ref="X262:X270" si="61">IFERROR(IF(W262="",0,CEILING((W262/$H262),1)*$H262),"")</f>
        <v>101.39999999999999</v>
      </c>
      <c r="Y262" s="36">
        <f>IFERROR(IF(X262=0,"",ROUNDUP(X262/H262,0)*0.02175),"")</f>
        <v>0.28275</v>
      </c>
      <c r="Z262" s="56"/>
      <c r="AA262" s="57"/>
      <c r="AE262" s="64"/>
      <c r="BB262" s="218" t="s">
        <v>1</v>
      </c>
      <c r="BL262" s="64">
        <f t="shared" ref="BL262:BL270" si="62">IFERROR(W262*I262/H262,"0")</f>
        <v>107.15384615384616</v>
      </c>
      <c r="BM262" s="64">
        <f t="shared" ref="BM262:BM270" si="63">IFERROR(X262*I262/H262,"0")</f>
        <v>108.65400000000001</v>
      </c>
      <c r="BN262" s="64">
        <f t="shared" ref="BN262:BN270" si="64">IFERROR(1/J262*(W262/H262),"0")</f>
        <v>0.22893772893772893</v>
      </c>
      <c r="BO262" s="64">
        <f t="shared" ref="BO262:BO270" si="65">IFERROR(1/J262*(X262/H262),"0")</f>
        <v>0.23214285714285712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12.820512820512821</v>
      </c>
      <c r="X271" s="382">
        <f>IFERROR(X262/H262,"0")+IFERROR(X263/H263,"0")+IFERROR(X264/H264,"0")+IFERROR(X265/H265,"0")+IFERROR(X266/H266,"0")+IFERROR(X267/H267,"0")+IFERROR(X268/H268,"0")+IFERROR(X269/H269,"0")+IFERROR(X270/H270,"0")</f>
        <v>13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0.28275</v>
      </c>
      <c r="Z271" s="383"/>
      <c r="AA271" s="383"/>
    </row>
    <row r="272" spans="1:67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100</v>
      </c>
      <c r="X272" s="382">
        <f>IFERROR(SUM(X262:X270),"0")</f>
        <v>101.39999999999999</v>
      </c>
      <c r="Y272" s="37"/>
      <c r="Z272" s="383"/>
      <c r="AA272" s="383"/>
    </row>
    <row r="273" spans="1:67" ht="14.25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8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2.64</v>
      </c>
      <c r="X280" s="381">
        <f>IFERROR(IF(W280="",0,CEILING((W280/$H280),1)*$H280),"")</f>
        <v>3.04</v>
      </c>
      <c r="Y280" s="36">
        <f>IFERROR(IF(X280=0,"",ROUNDUP(X280/H280,0)*0.00753),"")</f>
        <v>7.5300000000000002E-3</v>
      </c>
      <c r="Z280" s="56"/>
      <c r="AA280" s="57"/>
      <c r="AE280" s="64"/>
      <c r="BB280" s="230" t="s">
        <v>1</v>
      </c>
      <c r="BL280" s="64">
        <f>IFERROR(W280*I280/H280,"0")</f>
        <v>2.8484210526315792</v>
      </c>
      <c r="BM280" s="64">
        <f>IFERROR(X280*I280/H280,"0")</f>
        <v>3.28</v>
      </c>
      <c r="BN280" s="64">
        <f>IFERROR(1/J280*(W280/H280),"0")</f>
        <v>5.566801619433198E-3</v>
      </c>
      <c r="BO280" s="64">
        <f>IFERROR(1/J280*(X280/H280),"0")</f>
        <v>6.41025641025641E-3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5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5.3999999999999986</v>
      </c>
      <c r="X282" s="381">
        <f>IFERROR(IF(W282="",0,CEILING((W282/$H282),1)*$H282),"")</f>
        <v>7.6499999999999995</v>
      </c>
      <c r="Y282" s="36">
        <f>IFERROR(IF(X282=0,"",ROUNDUP(X282/H282,0)*0.00753),"")</f>
        <v>2.2589999999999999E-2</v>
      </c>
      <c r="Z282" s="56"/>
      <c r="AA282" s="57"/>
      <c r="AE282" s="64"/>
      <c r="BB282" s="232" t="s">
        <v>1</v>
      </c>
      <c r="BL282" s="64">
        <f>IFERROR(W282*I282/H282,"0")</f>
        <v>6.1411764705882339</v>
      </c>
      <c r="BM282" s="64">
        <f>IFERROR(X282*I282/H282,"0")</f>
        <v>8.6999999999999993</v>
      </c>
      <c r="BN282" s="64">
        <f>IFERROR(1/J282*(W282/H282),"0")</f>
        <v>1.357466063348416E-2</v>
      </c>
      <c r="BO282" s="64">
        <f>IFERROR(1/J282*(X282/H282),"0")</f>
        <v>1.9230769230769232E-2</v>
      </c>
    </row>
    <row r="283" spans="1:67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2.9860681114551078</v>
      </c>
      <c r="X283" s="382">
        <f>IFERROR(X280/H280,"0")+IFERROR(X281/H281,"0")+IFERROR(X282/H282,"0")</f>
        <v>4</v>
      </c>
      <c r="Y283" s="382">
        <f>IFERROR(IF(Y280="",0,Y280),"0")+IFERROR(IF(Y281="",0,Y281),"0")+IFERROR(IF(Y282="",0,Y282),"0")</f>
        <v>3.0120000000000001E-2</v>
      </c>
      <c r="Z283" s="383"/>
      <c r="AA283" s="383"/>
    </row>
    <row r="284" spans="1:67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8.0399999999999991</v>
      </c>
      <c r="X284" s="382">
        <f>IFERROR(SUM(X280:X282),"0")</f>
        <v>10.69</v>
      </c>
      <c r="Y284" s="37"/>
      <c r="Z284" s="383"/>
      <c r="AA284" s="383"/>
    </row>
    <row r="285" spans="1:67" ht="14.25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10.5</v>
      </c>
      <c r="X315" s="381">
        <f>IFERROR(IF(W315="",0,CEILING((W315/$H315),1)*$H315),"")</f>
        <v>10.5</v>
      </c>
      <c r="Y315" s="36">
        <f>IFERROR(IF(X315=0,"",ROUNDUP(X315/H315,0)*0.00753),"")</f>
        <v>3.7650000000000003E-2</v>
      </c>
      <c r="Z315" s="56"/>
      <c r="AA315" s="57"/>
      <c r="AE315" s="64"/>
      <c r="BB315" s="248" t="s">
        <v>1</v>
      </c>
      <c r="BL315" s="64">
        <f>IFERROR(W315*I315/H315,"0")</f>
        <v>11.799999999999999</v>
      </c>
      <c r="BM315" s="64">
        <f>IFERROR(X315*I315/H315,"0")</f>
        <v>11.799999999999999</v>
      </c>
      <c r="BN315" s="64">
        <f>IFERROR(1/J315*(W315/H315),"0")</f>
        <v>3.2051282051282048E-2</v>
      </c>
      <c r="BO315" s="64">
        <f>IFERROR(1/J315*(X315/H315),"0")</f>
        <v>3.2051282051282048E-2</v>
      </c>
    </row>
    <row r="316" spans="1:67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5</v>
      </c>
      <c r="X316" s="382">
        <f>IFERROR(X313/H313,"0")+IFERROR(X314/H314,"0")+IFERROR(X315/H315,"0")</f>
        <v>5</v>
      </c>
      <c r="Y316" s="382">
        <f>IFERROR(IF(Y313="",0,Y313),"0")+IFERROR(IF(Y314="",0,Y314),"0")+IFERROR(IF(Y315="",0,Y315),"0")</f>
        <v>3.7650000000000003E-2</v>
      </c>
      <c r="Z316" s="383"/>
      <c r="AA316" s="38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10.5</v>
      </c>
      <c r="X317" s="382">
        <f>IFERROR(SUM(X313:X315),"0")</f>
        <v>10.5</v>
      </c>
      <c r="Y317" s="37"/>
      <c r="Z317" s="383"/>
      <c r="AA317" s="383"/>
    </row>
    <row r="318" spans="1:67" ht="14.25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559" t="s">
        <v>461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48"/>
      <c r="AA326" s="48"/>
    </row>
    <row r="327" spans="1:67" ht="16.5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6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200</v>
      </c>
      <c r="X331" s="381">
        <f t="shared" si="71"/>
        <v>210</v>
      </c>
      <c r="Y331" s="36">
        <f>IFERROR(IF(X331=0,"",ROUNDUP(X331/H331,0)*0.02175),"")</f>
        <v>0.30449999999999999</v>
      </c>
      <c r="Z331" s="56"/>
      <c r="AA331" s="57"/>
      <c r="AE331" s="64"/>
      <c r="BB331" s="253" t="s">
        <v>1</v>
      </c>
      <c r="BL331" s="64">
        <f t="shared" si="72"/>
        <v>206.4</v>
      </c>
      <c r="BM331" s="64">
        <f t="shared" si="73"/>
        <v>216.72</v>
      </c>
      <c r="BN331" s="64">
        <f t="shared" si="74"/>
        <v>0.27777777777777779</v>
      </c>
      <c r="BO331" s="64">
        <f t="shared" si="75"/>
        <v>0.29166666666666663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300</v>
      </c>
      <c r="X334" s="381">
        <f t="shared" si="71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 t="shared" si="72"/>
        <v>309.60000000000002</v>
      </c>
      <c r="BM334" s="64">
        <f t="shared" si="73"/>
        <v>309.60000000000002</v>
      </c>
      <c r="BN334" s="64">
        <f t="shared" si="74"/>
        <v>0.41666666666666663</v>
      </c>
      <c r="BO334" s="64">
        <f t="shared" si="75"/>
        <v>0.41666666666666663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80</v>
      </c>
      <c r="X338" s="382">
        <f>IFERROR(X329/H329,"0")+IFERROR(X330/H330,"0")+IFERROR(X331/H331,"0")+IFERROR(X332/H332,"0")+IFERROR(X333/H333,"0")+IFERROR(X334/H334,"0")+IFERROR(X335/H335,"0")+IFERROR(X336/H336,"0")+IFERROR(X337/H337,"0")</f>
        <v>81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1.7617499999999997</v>
      </c>
      <c r="Z338" s="383"/>
      <c r="AA338" s="383"/>
    </row>
    <row r="339" spans="1:67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1200</v>
      </c>
      <c r="X339" s="382">
        <f>IFERROR(SUM(X329:X337),"0")</f>
        <v>1215</v>
      </c>
      <c r="Y339" s="37"/>
      <c r="Z339" s="383"/>
      <c r="AA339" s="383"/>
    </row>
    <row r="340" spans="1:67" ht="14.25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430</v>
      </c>
      <c r="X341" s="381">
        <f>IFERROR(IF(W341="",0,CEILING((W341/$H341),1)*$H341),"")</f>
        <v>435</v>
      </c>
      <c r="Y341" s="36">
        <f>IFERROR(IF(X341=0,"",ROUNDUP(X341/H341,0)*0.02175),"")</f>
        <v>0.63074999999999992</v>
      </c>
      <c r="Z341" s="56"/>
      <c r="AA341" s="57"/>
      <c r="AE341" s="64"/>
      <c r="BB341" s="260" t="s">
        <v>1</v>
      </c>
      <c r="BL341" s="64">
        <f>IFERROR(W341*I341/H341,"0")</f>
        <v>443.76000000000005</v>
      </c>
      <c r="BM341" s="64">
        <f>IFERROR(X341*I341/H341,"0")</f>
        <v>448.92</v>
      </c>
      <c r="BN341" s="64">
        <f>IFERROR(1/J341*(W341/H341),"0")</f>
        <v>0.59722222222222221</v>
      </c>
      <c r="BO341" s="64">
        <f>IFERROR(1/J341*(X341/H341),"0")</f>
        <v>0.60416666666666663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28.666666666666668</v>
      </c>
      <c r="X345" s="382">
        <f>IFERROR(X341/H341,"0")+IFERROR(X342/H342,"0")+IFERROR(X343/H343,"0")+IFERROR(X344/H344,"0")</f>
        <v>29</v>
      </c>
      <c r="Y345" s="382">
        <f>IFERROR(IF(Y341="",0,Y341),"0")+IFERROR(IF(Y342="",0,Y342),"0")+IFERROR(IF(Y343="",0,Y343),"0")+IFERROR(IF(Y344="",0,Y344),"0")</f>
        <v>0.63074999999999992</v>
      </c>
      <c r="Z345" s="383"/>
      <c r="AA345" s="383"/>
    </row>
    <row r="346" spans="1:67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430</v>
      </c>
      <c r="X346" s="382">
        <f>IFERROR(SUM(X341:X344),"0")</f>
        <v>435</v>
      </c>
      <c r="Y346" s="37"/>
      <c r="Z346" s="383"/>
      <c r="AA346" s="383"/>
    </row>
    <row r="347" spans="1:67" ht="14.25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600</v>
      </c>
      <c r="X359" s="381">
        <f>IFERROR(IF(W359="",0,CEILING((W359/$H359),1)*$H359),"")</f>
        <v>600</v>
      </c>
      <c r="Y359" s="36">
        <f>IFERROR(IF(X359=0,"",ROUNDUP(X359/H359,0)*0.02175),"")</f>
        <v>1.0874999999999999</v>
      </c>
      <c r="Z359" s="56"/>
      <c r="AA359" s="57"/>
      <c r="AE359" s="64"/>
      <c r="BB359" s="268" t="s">
        <v>1</v>
      </c>
      <c r="BL359" s="64">
        <f>IFERROR(W359*I359/H359,"0")</f>
        <v>624</v>
      </c>
      <c r="BM359" s="64">
        <f>IFERROR(X359*I359/H359,"0")</f>
        <v>624</v>
      </c>
      <c r="BN359" s="64">
        <f>IFERROR(1/J359*(W359/H359),"0")</f>
        <v>0.89285714285714279</v>
      </c>
      <c r="BO359" s="64">
        <f>IFERROR(1/J359*(X359/H359),"0")</f>
        <v>0.89285714285714279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180</v>
      </c>
      <c r="X363" s="381">
        <f>IFERROR(IF(W363="",0,CEILING((W363/$H363),1)*$H363),"")</f>
        <v>180</v>
      </c>
      <c r="Y363" s="36">
        <f>IFERROR(IF(X363=0,"",ROUNDUP(X363/H363,0)*0.00937),"")</f>
        <v>0.42164999999999997</v>
      </c>
      <c r="Z363" s="56"/>
      <c r="AA363" s="57"/>
      <c r="AE363" s="64"/>
      <c r="BB363" s="272" t="s">
        <v>1</v>
      </c>
      <c r="BL363" s="64">
        <f>IFERROR(W363*I363/H363,"0")</f>
        <v>189.45</v>
      </c>
      <c r="BM363" s="64">
        <f>IFERROR(X363*I363/H363,"0")</f>
        <v>189.45</v>
      </c>
      <c r="BN363" s="64">
        <f>IFERROR(1/J363*(W363/H363),"0")</f>
        <v>0.375</v>
      </c>
      <c r="BO363" s="64">
        <f>IFERROR(1/J363*(X363/H363),"0")</f>
        <v>0.375</v>
      </c>
    </row>
    <row r="364" spans="1:67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95</v>
      </c>
      <c r="X364" s="382">
        <f>IFERROR(X359/H359,"0")+IFERROR(X360/H360,"0")+IFERROR(X361/H361,"0")+IFERROR(X362/H362,"0")+IFERROR(X363/H363,"0")</f>
        <v>95</v>
      </c>
      <c r="Y364" s="382">
        <f>IFERROR(IF(Y359="",0,Y359),"0")+IFERROR(IF(Y360="",0,Y360),"0")+IFERROR(IF(Y361="",0,Y361),"0")+IFERROR(IF(Y362="",0,Y362),"0")+IFERROR(IF(Y363="",0,Y363),"0")</f>
        <v>1.50915</v>
      </c>
      <c r="Z364" s="383"/>
      <c r="AA364" s="383"/>
    </row>
    <row r="365" spans="1:67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780</v>
      </c>
      <c r="X365" s="382">
        <f>IFERROR(SUM(X359:X363),"0")</f>
        <v>780</v>
      </c>
      <c r="Y365" s="37"/>
      <c r="Z365" s="383"/>
      <c r="AA365" s="383"/>
    </row>
    <row r="366" spans="1:67" ht="14.25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20</v>
      </c>
      <c r="X367" s="381">
        <f>IFERROR(IF(W367="",0,CEILING((W367/$H367),1)*$H367),"")</f>
        <v>21.9</v>
      </c>
      <c r="Y367" s="36">
        <f>IFERROR(IF(X367=0,"",ROUNDUP(X367/H367,0)*0.00753),"")</f>
        <v>3.7650000000000003E-2</v>
      </c>
      <c r="Z367" s="56"/>
      <c r="AA367" s="57"/>
      <c r="AE367" s="64"/>
      <c r="BB367" s="273" t="s">
        <v>1</v>
      </c>
      <c r="BL367" s="64">
        <f>IFERROR(W367*I367/H367,"0")</f>
        <v>20.913242009132418</v>
      </c>
      <c r="BM367" s="64">
        <f>IFERROR(X367*I367/H367,"0")</f>
        <v>22.9</v>
      </c>
      <c r="BN367" s="64">
        <f>IFERROR(1/J367*(W367/H367),"0")</f>
        <v>2.9270577215782696E-2</v>
      </c>
      <c r="BO367" s="64">
        <f>IFERROR(1/J367*(X367/H367),"0")</f>
        <v>3.2051282051282048E-2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4.5662100456621006</v>
      </c>
      <c r="X369" s="382">
        <f>IFERROR(X367/H367,"0")+IFERROR(X368/H368,"0")</f>
        <v>5</v>
      </c>
      <c r="Y369" s="382">
        <f>IFERROR(IF(Y367="",0,Y367),"0")+IFERROR(IF(Y368="",0,Y368),"0")</f>
        <v>3.7650000000000003E-2</v>
      </c>
      <c r="Z369" s="383"/>
      <c r="AA369" s="383"/>
    </row>
    <row r="370" spans="1:67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20</v>
      </c>
      <c r="X370" s="382">
        <f>IFERROR(SUM(X367:X368),"0")</f>
        <v>21.9</v>
      </c>
      <c r="Y370" s="37"/>
      <c r="Z370" s="383"/>
      <c r="AA370" s="383"/>
    </row>
    <row r="371" spans="1:67" ht="14.25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600</v>
      </c>
      <c r="X372" s="381">
        <f>IFERROR(IF(W372="",0,CEILING((W372/$H372),1)*$H372),"")</f>
        <v>600.6</v>
      </c>
      <c r="Y372" s="36">
        <f>IFERROR(IF(X372=0,"",ROUNDUP(X372/H372,0)*0.02175),"")</f>
        <v>1.67475</v>
      </c>
      <c r="Z372" s="56"/>
      <c r="AA372" s="57"/>
      <c r="AE372" s="64"/>
      <c r="BB372" s="275" t="s">
        <v>1</v>
      </c>
      <c r="BL372" s="64">
        <f>IFERROR(W372*I372/H372,"0")</f>
        <v>643.38461538461547</v>
      </c>
      <c r="BM372" s="64">
        <f>IFERROR(X372*I372/H372,"0")</f>
        <v>644.02800000000002</v>
      </c>
      <c r="BN372" s="64">
        <f>IFERROR(1/J372*(W372/H372),"0")</f>
        <v>1.3736263736263734</v>
      </c>
      <c r="BO372" s="64">
        <f>IFERROR(1/J372*(X372/H372),"0")</f>
        <v>1.375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76.92307692307692</v>
      </c>
      <c r="X376" s="382">
        <f>IFERROR(X372/H372,"0")+IFERROR(X373/H373,"0")+IFERROR(X374/H374,"0")+IFERROR(X375/H375,"0")</f>
        <v>77</v>
      </c>
      <c r="Y376" s="382">
        <f>IFERROR(IF(Y372="",0,Y372),"0")+IFERROR(IF(Y373="",0,Y373),"0")+IFERROR(IF(Y374="",0,Y374),"0")+IFERROR(IF(Y375="",0,Y375),"0")</f>
        <v>1.67475</v>
      </c>
      <c r="Z376" s="383"/>
      <c r="AA376" s="383"/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600</v>
      </c>
      <c r="X377" s="382">
        <f>IFERROR(SUM(X372:X375),"0")</f>
        <v>600.6</v>
      </c>
      <c r="Y377" s="37"/>
      <c r="Z377" s="383"/>
      <c r="AA377" s="383"/>
    </row>
    <row r="378" spans="1:67" ht="14.25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559" t="s">
        <v>522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48"/>
      <c r="AA382" s="48"/>
    </row>
    <row r="383" spans="1:67" ht="16.5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10.5</v>
      </c>
      <c r="X395" s="381">
        <f t="shared" si="76"/>
        <v>10.5</v>
      </c>
      <c r="Y395" s="36">
        <f t="shared" si="81"/>
        <v>2.5100000000000001E-2</v>
      </c>
      <c r="Z395" s="56"/>
      <c r="AA395" s="57"/>
      <c r="AE395" s="64"/>
      <c r="BB395" s="287" t="s">
        <v>1</v>
      </c>
      <c r="BL395" s="64">
        <f t="shared" si="77"/>
        <v>11.149999999999999</v>
      </c>
      <c r="BM395" s="64">
        <f t="shared" si="78"/>
        <v>11.149999999999999</v>
      </c>
      <c r="BN395" s="64">
        <f t="shared" si="79"/>
        <v>2.1367521367521368E-2</v>
      </c>
      <c r="BO395" s="64">
        <f t="shared" si="80"/>
        <v>2.1367521367521368E-2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5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2.5100000000000001E-2</v>
      </c>
      <c r="Z403" s="383"/>
      <c r="AA403" s="383"/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10.5</v>
      </c>
      <c r="X404" s="382">
        <f>IFERROR(SUM(X390:X402),"0")</f>
        <v>10.5</v>
      </c>
      <c r="Y404" s="37"/>
      <c r="Z404" s="383"/>
      <c r="AA404" s="383"/>
    </row>
    <row r="405" spans="1:67" ht="14.25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559" t="s">
        <v>607</v>
      </c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  <c r="U458" s="560"/>
      <c r="V458" s="560"/>
      <c r="W458" s="560"/>
      <c r="X458" s="560"/>
      <c r="Y458" s="560"/>
      <c r="Z458" s="48"/>
      <c r="AA458" s="48"/>
    </row>
    <row r="459" spans="1:67" ht="16.5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10</v>
      </c>
      <c r="X461" s="381">
        <f t="shared" ref="X461:X472" si="87">IFERROR(IF(W461="",0,CEILING((W461/$H461),1)*$H461),"")</f>
        <v>10.56</v>
      </c>
      <c r="Y461" s="36">
        <f t="shared" ref="Y461:Y467" si="88">IFERROR(IF(X461=0,"",ROUNDUP(X461/H461,0)*0.01196),"")</f>
        <v>2.392E-2</v>
      </c>
      <c r="Z461" s="56"/>
      <c r="AA461" s="57"/>
      <c r="AE461" s="64"/>
      <c r="BB461" s="318" t="s">
        <v>1</v>
      </c>
      <c r="BL461" s="64">
        <f t="shared" ref="BL461:BL472" si="89">IFERROR(W461*I461/H461,"0")</f>
        <v>10.681818181818182</v>
      </c>
      <c r="BM461" s="64">
        <f t="shared" ref="BM461:BM472" si="90">IFERROR(X461*I461/H461,"0")</f>
        <v>11.28</v>
      </c>
      <c r="BN461" s="64">
        <f t="shared" ref="BN461:BN472" si="91">IFERROR(1/J461*(W461/H461),"0")</f>
        <v>1.8210955710955712E-2</v>
      </c>
      <c r="BO461" s="64">
        <f t="shared" ref="BO461:BO472" si="92">IFERROR(1/J461*(X461/H461),"0")</f>
        <v>1.9230769230769232E-2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20</v>
      </c>
      <c r="X463" s="381">
        <f t="shared" si="87"/>
        <v>21.12</v>
      </c>
      <c r="Y463" s="36">
        <f t="shared" si="88"/>
        <v>4.7840000000000001E-2</v>
      </c>
      <c r="Z463" s="56"/>
      <c r="AA463" s="57"/>
      <c r="AE463" s="64"/>
      <c r="BB463" s="320" t="s">
        <v>1</v>
      </c>
      <c r="BL463" s="64">
        <f t="shared" si="89"/>
        <v>21.363636363636363</v>
      </c>
      <c r="BM463" s="64">
        <f t="shared" si="90"/>
        <v>22.56</v>
      </c>
      <c r="BN463" s="64">
        <f t="shared" si="91"/>
        <v>3.6421911421911424E-2</v>
      </c>
      <c r="BO463" s="64">
        <f t="shared" si="92"/>
        <v>3.8461538461538464E-2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5.6818181818181817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7.1760000000000004E-2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30</v>
      </c>
      <c r="X474" s="382">
        <f>IFERROR(SUM(X461:X472),"0")</f>
        <v>31.68</v>
      </c>
      <c r="Y474" s="37"/>
      <c r="Z474" s="383"/>
      <c r="AA474" s="383"/>
    </row>
    <row r="475" spans="1:67" ht="14.25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10</v>
      </c>
      <c r="X476" s="381">
        <f>IFERROR(IF(W476="",0,CEILING((W476/$H476),1)*$H476),"")</f>
        <v>10.56</v>
      </c>
      <c r="Y476" s="36">
        <f>IFERROR(IF(X476=0,"",ROUNDUP(X476/H476,0)*0.01196),"")</f>
        <v>2.392E-2</v>
      </c>
      <c r="Z476" s="56"/>
      <c r="AA476" s="57"/>
      <c r="AE476" s="64"/>
      <c r="BB476" s="330" t="s">
        <v>1</v>
      </c>
      <c r="BL476" s="64">
        <f>IFERROR(W476*I476/H476,"0")</f>
        <v>10.681818181818182</v>
      </c>
      <c r="BM476" s="64">
        <f>IFERROR(X476*I476/H476,"0")</f>
        <v>11.28</v>
      </c>
      <c r="BN476" s="64">
        <f>IFERROR(1/J476*(W476/H476),"0")</f>
        <v>1.8210955710955712E-2</v>
      </c>
      <c r="BO476" s="64">
        <f>IFERROR(1/J476*(X476/H476),"0")</f>
        <v>1.9230769230769232E-2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1.8939393939393938</v>
      </c>
      <c r="X478" s="382">
        <f>IFERROR(X476/H476,"0")+IFERROR(X477/H477,"0")</f>
        <v>2</v>
      </c>
      <c r="Y478" s="382">
        <f>IFERROR(IF(Y476="",0,Y476),"0")+IFERROR(IF(Y477="",0,Y477),"0")</f>
        <v>2.392E-2</v>
      </c>
      <c r="Z478" s="383"/>
      <c r="AA478" s="383"/>
    </row>
    <row r="479" spans="1:67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10</v>
      </c>
      <c r="X479" s="382">
        <f>IFERROR(SUM(X476:X477),"0")</f>
        <v>10.56</v>
      </c>
      <c r="Y479" s="37"/>
      <c r="Z479" s="383"/>
      <c r="AA479" s="383"/>
    </row>
    <row r="480" spans="1:67" ht="14.25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10</v>
      </c>
      <c r="X483" s="381">
        <f t="shared" si="93"/>
        <v>10.56</v>
      </c>
      <c r="Y483" s="36">
        <f>IFERROR(IF(X483=0,"",ROUNDUP(X483/H483,0)*0.01196),"")</f>
        <v>2.392E-2</v>
      </c>
      <c r="Z483" s="56"/>
      <c r="AA483" s="57"/>
      <c r="AE483" s="64"/>
      <c r="BB483" s="334" t="s">
        <v>1</v>
      </c>
      <c r="BL483" s="64">
        <f t="shared" si="94"/>
        <v>10.681818181818182</v>
      </c>
      <c r="BM483" s="64">
        <f t="shared" si="95"/>
        <v>11.28</v>
      </c>
      <c r="BN483" s="64">
        <f t="shared" si="96"/>
        <v>1.8210955710955712E-2</v>
      </c>
      <c r="BO483" s="64">
        <f t="shared" si="97"/>
        <v>1.9230769230769232E-2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1.8939393939393938</v>
      </c>
      <c r="X487" s="382">
        <f>IFERROR(X481/H481,"0")+IFERROR(X482/H482,"0")+IFERROR(X483/H483,"0")+IFERROR(X484/H484,"0")+IFERROR(X485/H485,"0")+IFERROR(X486/H486,"0")</f>
        <v>2</v>
      </c>
      <c r="Y487" s="382">
        <f>IFERROR(IF(Y481="",0,Y481),"0")+IFERROR(IF(Y482="",0,Y482),"0")+IFERROR(IF(Y483="",0,Y483),"0")+IFERROR(IF(Y484="",0,Y484),"0")+IFERROR(IF(Y485="",0,Y485),"0")+IFERROR(IF(Y486="",0,Y486),"0")</f>
        <v>2.392E-2</v>
      </c>
      <c r="Z487" s="383"/>
      <c r="AA487" s="38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10</v>
      </c>
      <c r="X488" s="382">
        <f>IFERROR(SUM(X481:X486),"0")</f>
        <v>10.56</v>
      </c>
      <c r="Y488" s="37"/>
      <c r="Z488" s="383"/>
      <c r="AA488" s="383"/>
    </row>
    <row r="489" spans="1:67" ht="14.25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559" t="s">
        <v>656</v>
      </c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0"/>
      <c r="P499" s="560"/>
      <c r="Q499" s="560"/>
      <c r="R499" s="560"/>
      <c r="S499" s="560"/>
      <c r="T499" s="560"/>
      <c r="U499" s="560"/>
      <c r="V499" s="560"/>
      <c r="W499" s="560"/>
      <c r="X499" s="560"/>
      <c r="Y499" s="560"/>
      <c r="Z499" s="48"/>
      <c r="AA499" s="48"/>
    </row>
    <row r="500" spans="1:67" ht="16.5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2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5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1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0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2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6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5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4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3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0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7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88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7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3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8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6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4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7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5" t="s">
        <v>742</v>
      </c>
      <c r="P545" s="406"/>
      <c r="Q545" s="406"/>
      <c r="R545" s="406"/>
      <c r="S545" s="406"/>
      <c r="T545" s="406"/>
      <c r="U545" s="40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3970.04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4050.97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5" t="s">
        <v>743</v>
      </c>
      <c r="P546" s="406"/>
      <c r="Q546" s="406"/>
      <c r="R546" s="406"/>
      <c r="S546" s="406"/>
      <c r="T546" s="406"/>
      <c r="U546" s="407"/>
      <c r="V546" s="37" t="s">
        <v>66</v>
      </c>
      <c r="W546" s="382">
        <f>IFERROR(SUM(BL22:BL542),"0")</f>
        <v>4157.9654713449827</v>
      </c>
      <c r="X546" s="382">
        <f>IFERROR(SUM(BM22:BM542),"0")</f>
        <v>4243.4039999999995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5" t="s">
        <v>744</v>
      </c>
      <c r="P547" s="406"/>
      <c r="Q547" s="406"/>
      <c r="R547" s="406"/>
      <c r="S547" s="406"/>
      <c r="T547" s="406"/>
      <c r="U547" s="407"/>
      <c r="V547" s="37" t="s">
        <v>745</v>
      </c>
      <c r="W547" s="38">
        <f>ROUNDUP(SUM(BN22:BN542),0)</f>
        <v>7</v>
      </c>
      <c r="X547" s="38">
        <f>ROUNDUP(SUM(BO22:BO542),0)</f>
        <v>7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5" t="s">
        <v>746</v>
      </c>
      <c r="P548" s="406"/>
      <c r="Q548" s="406"/>
      <c r="R548" s="406"/>
      <c r="S548" s="406"/>
      <c r="T548" s="406"/>
      <c r="U548" s="407"/>
      <c r="V548" s="37" t="s">
        <v>66</v>
      </c>
      <c r="W548" s="382">
        <f>GrossWeightTotal+PalletQtyTotal*25</f>
        <v>4332.9654713449827</v>
      </c>
      <c r="X548" s="382">
        <f>GrossWeightTotalR+PalletQtyTotalR*25</f>
        <v>4418.4039999999995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5" t="s">
        <v>747</v>
      </c>
      <c r="P549" s="406"/>
      <c r="Q549" s="406"/>
      <c r="R549" s="406"/>
      <c r="S549" s="406"/>
      <c r="T549" s="406"/>
      <c r="U549" s="40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455.07773418257318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468</v>
      </c>
      <c r="Y549" s="37"/>
      <c r="Z549" s="383"/>
      <c r="AA549" s="383"/>
    </row>
    <row r="550" spans="1:30" ht="14.25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5" t="s">
        <v>748</v>
      </c>
      <c r="P550" s="406"/>
      <c r="Q550" s="406"/>
      <c r="R550" s="406"/>
      <c r="S550" s="406"/>
      <c r="T550" s="406"/>
      <c r="U550" s="40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7.9572700000000003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1"/>
      <c r="E552" s="511"/>
      <c r="F552" s="512"/>
      <c r="G552" s="384" t="s">
        <v>229</v>
      </c>
      <c r="H552" s="511"/>
      <c r="I552" s="511"/>
      <c r="J552" s="511"/>
      <c r="K552" s="511"/>
      <c r="L552" s="511"/>
      <c r="M552" s="511"/>
      <c r="N552" s="511"/>
      <c r="O552" s="511"/>
      <c r="P552" s="512"/>
      <c r="Q552" s="384" t="s">
        <v>461</v>
      </c>
      <c r="R552" s="512"/>
      <c r="S552" s="384" t="s">
        <v>522</v>
      </c>
      <c r="T552" s="511"/>
      <c r="U552" s="511"/>
      <c r="V552" s="5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3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4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78.3</v>
      </c>
      <c r="D555" s="46">
        <f>IFERROR(X57*1,"0")+IFERROR(X58*1,"0")+IFERROR(X59*1,"0")+IFERROR(X60*1,"0")</f>
        <v>207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286.08</v>
      </c>
      <c r="F555" s="46">
        <f>IFERROR(X134*1,"0")+IFERROR(X135*1,"0")+IFERROR(X136*1,"0")+IFERROR(X137*1,"0")+IFERROR(X138*1,"0")</f>
        <v>145.20000000000002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10.5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10.5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187.08999999999997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187.08999999999997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10.5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1650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1402.5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10.5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52.800000000000004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2024-06-04T09:33:44Z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