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6,24 ПОКОМ КИ Сочи\1 машина (20) Сочи_Коныгин_Гурджий_Горина\"/>
    </mc:Choice>
  </mc:AlternateContent>
  <xr:revisionPtr revIDLastSave="0" documentId="13_ncr:1_{C2589BEE-0B19-46EF-8BBA-F2AD355C2A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X413" i="1" s="1"/>
  <c r="O412" i="1"/>
  <c r="W410" i="1"/>
  <c r="W409" i="1"/>
  <c r="BN408" i="1"/>
  <c r="BL408" i="1"/>
  <c r="X408" i="1"/>
  <c r="BO408" i="1" s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BO402" i="1" s="1"/>
  <c r="O402" i="1"/>
  <c r="BN401" i="1"/>
  <c r="BL401" i="1"/>
  <c r="X401" i="1"/>
  <c r="O401" i="1"/>
  <c r="BN400" i="1"/>
  <c r="BL400" i="1"/>
  <c r="X400" i="1"/>
  <c r="BO400" i="1" s="1"/>
  <c r="O400" i="1"/>
  <c r="BN399" i="1"/>
  <c r="BL399" i="1"/>
  <c r="X399" i="1"/>
  <c r="O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O394" i="1"/>
  <c r="BN393" i="1"/>
  <c r="BL393" i="1"/>
  <c r="X393" i="1"/>
  <c r="O393" i="1"/>
  <c r="BN392" i="1"/>
  <c r="BL392" i="1"/>
  <c r="X392" i="1"/>
  <c r="BO392" i="1" s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BO386" i="1" s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BO374" i="1" s="1"/>
  <c r="O374" i="1"/>
  <c r="BN373" i="1"/>
  <c r="BL373" i="1"/>
  <c r="X373" i="1"/>
  <c r="O373" i="1"/>
  <c r="BN372" i="1"/>
  <c r="BL372" i="1"/>
  <c r="X372" i="1"/>
  <c r="X377" i="1" s="1"/>
  <c r="O372" i="1"/>
  <c r="W370" i="1"/>
  <c r="W369" i="1"/>
  <c r="BN368" i="1"/>
  <c r="BL368" i="1"/>
  <c r="X368" i="1"/>
  <c r="BO368" i="1" s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BO362" i="1" s="1"/>
  <c r="O362" i="1"/>
  <c r="BO361" i="1"/>
  <c r="BN361" i="1"/>
  <c r="BM361" i="1"/>
  <c r="BL361" i="1"/>
  <c r="Y361" i="1"/>
  <c r="X361" i="1"/>
  <c r="O361" i="1"/>
  <c r="BN360" i="1"/>
  <c r="BL360" i="1"/>
  <c r="X360" i="1"/>
  <c r="BO360" i="1" s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O349" i="1" s="1"/>
  <c r="BN348" i="1"/>
  <c r="BL348" i="1"/>
  <c r="X348" i="1"/>
  <c r="O348" i="1"/>
  <c r="W346" i="1"/>
  <c r="W345" i="1"/>
  <c r="BN344" i="1"/>
  <c r="BL344" i="1"/>
  <c r="X344" i="1"/>
  <c r="BO344" i="1" s="1"/>
  <c r="O344" i="1"/>
  <c r="BN343" i="1"/>
  <c r="BL343" i="1"/>
  <c r="X343" i="1"/>
  <c r="O343" i="1"/>
  <c r="BN342" i="1"/>
  <c r="BL342" i="1"/>
  <c r="X342" i="1"/>
  <c r="BO342" i="1" s="1"/>
  <c r="O342" i="1"/>
  <c r="BN341" i="1"/>
  <c r="BL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BO293" i="1" s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O286" i="1"/>
  <c r="BN286" i="1"/>
  <c r="BM286" i="1"/>
  <c r="BL286" i="1"/>
  <c r="Y286" i="1"/>
  <c r="X286" i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BO274" i="1" s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Y267" i="1" s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BO257" i="1" s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BO230" i="1" s="1"/>
  <c r="O230" i="1"/>
  <c r="BN229" i="1"/>
  <c r="BL229" i="1"/>
  <c r="X229" i="1"/>
  <c r="X235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X226" i="1" s="1"/>
  <c r="O223" i="1"/>
  <c r="W221" i="1"/>
  <c r="W220" i="1"/>
  <c r="BN219" i="1"/>
  <c r="BL219" i="1"/>
  <c r="X219" i="1"/>
  <c r="BO219" i="1" s="1"/>
  <c r="O219" i="1"/>
  <c r="BN218" i="1"/>
  <c r="BL218" i="1"/>
  <c r="X218" i="1"/>
  <c r="BO218" i="1" s="1"/>
  <c r="O218" i="1"/>
  <c r="BN217" i="1"/>
  <c r="BL217" i="1"/>
  <c r="X217" i="1"/>
  <c r="BO217" i="1" s="1"/>
  <c r="O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X221" i="1" s="1"/>
  <c r="O214" i="1"/>
  <c r="W211" i="1"/>
  <c r="W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O208" i="1"/>
  <c r="BN207" i="1"/>
  <c r="BL207" i="1"/>
  <c r="X207" i="1"/>
  <c r="BO207" i="1" s="1"/>
  <c r="BN206" i="1"/>
  <c r="BL206" i="1"/>
  <c r="X206" i="1"/>
  <c r="BO206" i="1" s="1"/>
  <c r="O206" i="1"/>
  <c r="BO205" i="1"/>
  <c r="BN205" i="1"/>
  <c r="BM205" i="1"/>
  <c r="BL205" i="1"/>
  <c r="Y205" i="1"/>
  <c r="X205" i="1"/>
  <c r="O205" i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O199" i="1" s="1"/>
  <c r="BN198" i="1"/>
  <c r="BL198" i="1"/>
  <c r="X198" i="1"/>
  <c r="BO198" i="1" s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BO185" i="1" s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N164" i="1"/>
  <c r="BL164" i="1"/>
  <c r="Y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N144" i="1"/>
  <c r="BL144" i="1"/>
  <c r="X144" i="1"/>
  <c r="BO144" i="1" s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BO89" i="1" s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55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4" i="1" s="1"/>
  <c r="O27" i="1"/>
  <c r="W25" i="1"/>
  <c r="W545" i="1" s="1"/>
  <c r="W24" i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BO187" i="1" l="1"/>
  <c r="BM187" i="1"/>
  <c r="Y187" i="1"/>
  <c r="BO216" i="1"/>
  <c r="BM216" i="1"/>
  <c r="Y216" i="1"/>
  <c r="BO255" i="1"/>
  <c r="BM255" i="1"/>
  <c r="Y255" i="1"/>
  <c r="BO276" i="1"/>
  <c r="BM276" i="1"/>
  <c r="Y276" i="1"/>
  <c r="BO314" i="1"/>
  <c r="BM314" i="1"/>
  <c r="Y314" i="1"/>
  <c r="BO343" i="1"/>
  <c r="BM343" i="1"/>
  <c r="Y343" i="1"/>
  <c r="BO367" i="1"/>
  <c r="BM367" i="1"/>
  <c r="Y367" i="1"/>
  <c r="BO399" i="1"/>
  <c r="BM399" i="1"/>
  <c r="Y399" i="1"/>
  <c r="BO434" i="1"/>
  <c r="BM434" i="1"/>
  <c r="Y434" i="1"/>
  <c r="BO472" i="1"/>
  <c r="BM472" i="1"/>
  <c r="Y47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Y30" i="1"/>
  <c r="BM30" i="1"/>
  <c r="Y59" i="1"/>
  <c r="BM59" i="1"/>
  <c r="Y60" i="1"/>
  <c r="BM60" i="1"/>
  <c r="X86" i="1"/>
  <c r="Y71" i="1"/>
  <c r="BM71" i="1"/>
  <c r="Y79" i="1"/>
  <c r="BM79" i="1"/>
  <c r="Y89" i="1"/>
  <c r="BM89" i="1"/>
  <c r="Y101" i="1"/>
  <c r="BM101" i="1"/>
  <c r="X121" i="1"/>
  <c r="Y113" i="1"/>
  <c r="BM113" i="1"/>
  <c r="Y123" i="1"/>
  <c r="BM123" i="1"/>
  <c r="Y134" i="1"/>
  <c r="BM134" i="1"/>
  <c r="Y146" i="1"/>
  <c r="BM146" i="1"/>
  <c r="X160" i="1"/>
  <c r="Y157" i="1"/>
  <c r="BM157" i="1"/>
  <c r="BO164" i="1"/>
  <c r="BM164" i="1"/>
  <c r="BO182" i="1"/>
  <c r="BM182" i="1"/>
  <c r="Y182" i="1"/>
  <c r="BO188" i="1"/>
  <c r="BM188" i="1"/>
  <c r="Y188" i="1"/>
  <c r="BO231" i="1"/>
  <c r="BM231" i="1"/>
  <c r="Y231" i="1"/>
  <c r="BO295" i="1"/>
  <c r="BM295" i="1"/>
  <c r="Y295" i="1"/>
  <c r="BO329" i="1"/>
  <c r="BM329" i="1"/>
  <c r="Y329" i="1"/>
  <c r="BO350" i="1"/>
  <c r="BM350" i="1"/>
  <c r="Y350" i="1"/>
  <c r="BO391" i="1"/>
  <c r="BM391" i="1"/>
  <c r="Y391" i="1"/>
  <c r="BO424" i="1"/>
  <c r="BM424" i="1"/>
  <c r="Y424" i="1"/>
  <c r="BO464" i="1"/>
  <c r="BM464" i="1"/>
  <c r="Y464" i="1"/>
  <c r="BO486" i="1"/>
  <c r="BM486" i="1"/>
  <c r="Y486" i="1"/>
  <c r="BO515" i="1"/>
  <c r="BM515" i="1"/>
  <c r="Y515" i="1"/>
  <c r="BO517" i="1"/>
  <c r="BM517" i="1"/>
  <c r="Y517" i="1"/>
  <c r="X260" i="1"/>
  <c r="X352" i="1"/>
  <c r="X305" i="1"/>
  <c r="BO303" i="1"/>
  <c r="BM303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W549" i="1"/>
  <c r="Y28" i="1"/>
  <c r="BM28" i="1"/>
  <c r="Y32" i="1"/>
  <c r="BM32" i="1"/>
  <c r="Y57" i="1"/>
  <c r="BM57" i="1"/>
  <c r="Y65" i="1"/>
  <c r="BM65" i="1"/>
  <c r="BO65" i="1"/>
  <c r="Y69" i="1"/>
  <c r="BM69" i="1"/>
  <c r="Y73" i="1"/>
  <c r="BM73" i="1"/>
  <c r="Y77" i="1"/>
  <c r="BM77" i="1"/>
  <c r="Y81" i="1"/>
  <c r="BM81" i="1"/>
  <c r="Y85" i="1"/>
  <c r="BM85" i="1"/>
  <c r="X93" i="1"/>
  <c r="Y91" i="1"/>
  <c r="BM91" i="1"/>
  <c r="X103" i="1"/>
  <c r="Y99" i="1"/>
  <c r="BM99" i="1"/>
  <c r="Y107" i="1"/>
  <c r="BM107" i="1"/>
  <c r="Y111" i="1"/>
  <c r="BM111" i="1"/>
  <c r="Y115" i="1"/>
  <c r="BM115" i="1"/>
  <c r="Y119" i="1"/>
  <c r="BM119" i="1"/>
  <c r="X131" i="1"/>
  <c r="Y125" i="1"/>
  <c r="BM125" i="1"/>
  <c r="Y129" i="1"/>
  <c r="BM129" i="1"/>
  <c r="Y136" i="1"/>
  <c r="BM136" i="1"/>
  <c r="Y144" i="1"/>
  <c r="BM144" i="1"/>
  <c r="Y151" i="1"/>
  <c r="BM151" i="1"/>
  <c r="BO151" i="1"/>
  <c r="Y155" i="1"/>
  <c r="BM155" i="1"/>
  <c r="Y159" i="1"/>
  <c r="BM159" i="1"/>
  <c r="Y170" i="1"/>
  <c r="BM170" i="1"/>
  <c r="X178" i="1"/>
  <c r="Y176" i="1"/>
  <c r="BM176" i="1"/>
  <c r="X201" i="1"/>
  <c r="Y184" i="1"/>
  <c r="BM184" i="1"/>
  <c r="Y185" i="1"/>
  <c r="BM185" i="1"/>
  <c r="Y190" i="1"/>
  <c r="BM190" i="1"/>
  <c r="Y194" i="1"/>
  <c r="BM194" i="1"/>
  <c r="Y195" i="1"/>
  <c r="BM195" i="1"/>
  <c r="Y198" i="1"/>
  <c r="BM198" i="1"/>
  <c r="Y199" i="1"/>
  <c r="BM199" i="1"/>
  <c r="X211" i="1"/>
  <c r="Y214" i="1"/>
  <c r="BM214" i="1"/>
  <c r="BO214" i="1"/>
  <c r="Y218" i="1"/>
  <c r="BM218" i="1"/>
  <c r="Y229" i="1"/>
  <c r="BM229" i="1"/>
  <c r="BO229" i="1"/>
  <c r="Y233" i="1"/>
  <c r="BM233" i="1"/>
  <c r="Y247" i="1"/>
  <c r="BM247" i="1"/>
  <c r="Y251" i="1"/>
  <c r="BM251" i="1"/>
  <c r="X259" i="1"/>
  <c r="Y257" i="1"/>
  <c r="BM257" i="1"/>
  <c r="X272" i="1"/>
  <c r="Y265" i="1"/>
  <c r="BM265" i="1"/>
  <c r="Y268" i="1"/>
  <c r="BM268" i="1"/>
  <c r="Y274" i="1"/>
  <c r="BM274" i="1"/>
  <c r="X277" i="1"/>
  <c r="Y282" i="1"/>
  <c r="BM282" i="1"/>
  <c r="X290" i="1"/>
  <c r="Y288" i="1"/>
  <c r="BM288" i="1"/>
  <c r="X289" i="1"/>
  <c r="Y293" i="1"/>
  <c r="BM293" i="1"/>
  <c r="X300" i="1"/>
  <c r="Y297" i="1"/>
  <c r="BM297" i="1"/>
  <c r="Y303" i="1"/>
  <c r="X345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X493" i="1"/>
  <c r="BO523" i="1"/>
  <c r="BM523" i="1"/>
  <c r="Y523" i="1"/>
  <c r="BO525" i="1"/>
  <c r="BM525" i="1"/>
  <c r="Y525" i="1"/>
  <c r="BO527" i="1"/>
  <c r="BM527" i="1"/>
  <c r="Y527" i="1"/>
  <c r="X369" i="1"/>
  <c r="X403" i="1"/>
  <c r="X409" i="1"/>
  <c r="F9" i="1"/>
  <c r="J9" i="1"/>
  <c r="F10" i="1"/>
  <c r="X25" i="1"/>
  <c r="X35" i="1"/>
  <c r="X39" i="1"/>
  <c r="X43" i="1"/>
  <c r="X47" i="1"/>
  <c r="X53" i="1"/>
  <c r="X61" i="1"/>
  <c r="X94" i="1"/>
  <c r="X104" i="1"/>
  <c r="X120" i="1"/>
  <c r="X130" i="1"/>
  <c r="X139" i="1"/>
  <c r="X147" i="1"/>
  <c r="X167" i="1"/>
  <c r="X171" i="1"/>
  <c r="X179" i="1"/>
  <c r="X202" i="1"/>
  <c r="X210" i="1"/>
  <c r="X225" i="1"/>
  <c r="X236" i="1"/>
  <c r="N555" i="1"/>
  <c r="L555" i="1"/>
  <c r="Y240" i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BM256" i="1"/>
  <c r="BO256" i="1"/>
  <c r="Y258" i="1"/>
  <c r="BM258" i="1"/>
  <c r="Y262" i="1"/>
  <c r="BM262" i="1"/>
  <c r="BO262" i="1"/>
  <c r="Y264" i="1"/>
  <c r="BM264" i="1"/>
  <c r="Y266" i="1"/>
  <c r="BM266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H9" i="1"/>
  <c r="B555" i="1"/>
  <c r="W546" i="1"/>
  <c r="W547" i="1"/>
  <c r="Y23" i="1"/>
  <c r="Y24" i="1" s="1"/>
  <c r="BM23" i="1"/>
  <c r="X24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55" i="1"/>
  <c r="Y58" i="1"/>
  <c r="Y61" i="1" s="1"/>
  <c r="BM58" i="1"/>
  <c r="X62" i="1"/>
  <c r="E555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Y92" i="1"/>
  <c r="BM92" i="1"/>
  <c r="Y96" i="1"/>
  <c r="BM96" i="1"/>
  <c r="BO96" i="1"/>
  <c r="Y98" i="1"/>
  <c r="BM98" i="1"/>
  <c r="Y100" i="1"/>
  <c r="BM100" i="1"/>
  <c r="Y102" i="1"/>
  <c r="BM102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Y124" i="1"/>
  <c r="BM124" i="1"/>
  <c r="Y126" i="1"/>
  <c r="BM126" i="1"/>
  <c r="Y128" i="1"/>
  <c r="BM128" i="1"/>
  <c r="F555" i="1"/>
  <c r="Y135" i="1"/>
  <c r="BM135" i="1"/>
  <c r="Y137" i="1"/>
  <c r="BM137" i="1"/>
  <c r="X140" i="1"/>
  <c r="G555" i="1"/>
  <c r="Y145" i="1"/>
  <c r="Y147" i="1" s="1"/>
  <c r="BM145" i="1"/>
  <c r="X148" i="1"/>
  <c r="H555" i="1"/>
  <c r="Y152" i="1"/>
  <c r="BM152" i="1"/>
  <c r="Y154" i="1"/>
  <c r="BM154" i="1"/>
  <c r="Y156" i="1"/>
  <c r="BM156" i="1"/>
  <c r="Y158" i="1"/>
  <c r="BM158" i="1"/>
  <c r="X161" i="1"/>
  <c r="I555" i="1"/>
  <c r="Y165" i="1"/>
  <c r="Y166" i="1" s="1"/>
  <c r="BM165" i="1"/>
  <c r="X166" i="1"/>
  <c r="Y169" i="1"/>
  <c r="Y171" i="1" s="1"/>
  <c r="BM169" i="1"/>
  <c r="BO169" i="1"/>
  <c r="Y175" i="1"/>
  <c r="BM175" i="1"/>
  <c r="Y177" i="1"/>
  <c r="BM177" i="1"/>
  <c r="Y181" i="1"/>
  <c r="BM181" i="1"/>
  <c r="BO181" i="1"/>
  <c r="Y183" i="1"/>
  <c r="BM183" i="1"/>
  <c r="Y186" i="1"/>
  <c r="BM186" i="1"/>
  <c r="Y189" i="1"/>
  <c r="BM189" i="1"/>
  <c r="Y191" i="1"/>
  <c r="BM191" i="1"/>
  <c r="Y193" i="1"/>
  <c r="BM193" i="1"/>
  <c r="Y196" i="1"/>
  <c r="BM196" i="1"/>
  <c r="Y197" i="1"/>
  <c r="BM197" i="1"/>
  <c r="Y200" i="1"/>
  <c r="BM200" i="1"/>
  <c r="Y204" i="1"/>
  <c r="BM204" i="1"/>
  <c r="BO204" i="1"/>
  <c r="Y206" i="1"/>
  <c r="BM206" i="1"/>
  <c r="Y207" i="1"/>
  <c r="BM207" i="1"/>
  <c r="J555" i="1"/>
  <c r="Y215" i="1"/>
  <c r="BM215" i="1"/>
  <c r="Y217" i="1"/>
  <c r="BM217" i="1"/>
  <c r="Y219" i="1"/>
  <c r="BM219" i="1"/>
  <c r="X220" i="1"/>
  <c r="Y223" i="1"/>
  <c r="Y225" i="1" s="1"/>
  <c r="BM223" i="1"/>
  <c r="BO223" i="1"/>
  <c r="Y230" i="1"/>
  <c r="BM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X252" i="1"/>
  <c r="X271" i="1"/>
  <c r="BO275" i="1"/>
  <c r="BM275" i="1"/>
  <c r="Y275" i="1"/>
  <c r="Y277" i="1" s="1"/>
  <c r="BO281" i="1"/>
  <c r="BM281" i="1"/>
  <c r="Y281" i="1"/>
  <c r="BO294" i="1"/>
  <c r="BM294" i="1"/>
  <c r="Y294" i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X346" i="1"/>
  <c r="X351" i="1"/>
  <c r="X364" i="1"/>
  <c r="X370" i="1"/>
  <c r="X376" i="1"/>
  <c r="X388" i="1"/>
  <c r="X404" i="1"/>
  <c r="X410" i="1"/>
  <c r="BO418" i="1"/>
  <c r="BM418" i="1"/>
  <c r="Y418" i="1"/>
  <c r="X420" i="1"/>
  <c r="T555" i="1"/>
  <c r="X426" i="1"/>
  <c r="BO423" i="1"/>
  <c r="BM423" i="1"/>
  <c r="Y423" i="1"/>
  <c r="Y425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BO463" i="1"/>
  <c r="BM463" i="1"/>
  <c r="Y463" i="1"/>
  <c r="BO467" i="1"/>
  <c r="BM467" i="1"/>
  <c r="Y467" i="1"/>
  <c r="BO471" i="1"/>
  <c r="BM471" i="1"/>
  <c r="Y471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S555" i="1"/>
  <c r="X301" i="1"/>
  <c r="Q555" i="1"/>
  <c r="X339" i="1"/>
  <c r="Y342" i="1"/>
  <c r="BM342" i="1"/>
  <c r="Y344" i="1"/>
  <c r="BM344" i="1"/>
  <c r="Y348" i="1"/>
  <c r="BM348" i="1"/>
  <c r="BO348" i="1"/>
  <c r="Y349" i="1"/>
  <c r="BM349" i="1"/>
  <c r="R555" i="1"/>
  <c r="Y360" i="1"/>
  <c r="BM360" i="1"/>
  <c r="Y362" i="1"/>
  <c r="BM362" i="1"/>
  <c r="X365" i="1"/>
  <c r="Y368" i="1"/>
  <c r="Y369" i="1" s="1"/>
  <c r="BM368" i="1"/>
  <c r="Y372" i="1"/>
  <c r="BM372" i="1"/>
  <c r="BO372" i="1"/>
  <c r="Y374" i="1"/>
  <c r="BM374" i="1"/>
  <c r="Y386" i="1"/>
  <c r="Y387" i="1" s="1"/>
  <c r="BM386" i="1"/>
  <c r="Y390" i="1"/>
  <c r="BM390" i="1"/>
  <c r="BO390" i="1"/>
  <c r="Y392" i="1"/>
  <c r="BM392" i="1"/>
  <c r="Y394" i="1"/>
  <c r="BM394" i="1"/>
  <c r="Y396" i="1"/>
  <c r="BM396" i="1"/>
  <c r="Y398" i="1"/>
  <c r="BM398" i="1"/>
  <c r="Y400" i="1"/>
  <c r="BM400" i="1"/>
  <c r="Y402" i="1"/>
  <c r="BM402" i="1"/>
  <c r="Y406" i="1"/>
  <c r="BM406" i="1"/>
  <c r="BO406" i="1"/>
  <c r="Y408" i="1"/>
  <c r="BM408" i="1"/>
  <c r="Y412" i="1"/>
  <c r="Y413" i="1" s="1"/>
  <c r="BM412" i="1"/>
  <c r="BO412" i="1"/>
  <c r="X414" i="1"/>
  <c r="X419" i="1"/>
  <c r="BO416" i="1"/>
  <c r="BM416" i="1"/>
  <c r="Y416" i="1"/>
  <c r="X425" i="1"/>
  <c r="BO429" i="1"/>
  <c r="BM429" i="1"/>
  <c r="Y429" i="1"/>
  <c r="BO433" i="1"/>
  <c r="BM433" i="1"/>
  <c r="Y433" i="1"/>
  <c r="Y435" i="1" s="1"/>
  <c r="X440" i="1"/>
  <c r="BO450" i="1"/>
  <c r="BM450" i="1"/>
  <c r="Y450" i="1"/>
  <c r="X452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19" i="1" l="1"/>
  <c r="Y493" i="1"/>
  <c r="Y478" i="1"/>
  <c r="Y419" i="1"/>
  <c r="Y300" i="1"/>
  <c r="Y252" i="1"/>
  <c r="Y210" i="1"/>
  <c r="Y103" i="1"/>
  <c r="Y289" i="1"/>
  <c r="Y528" i="1"/>
  <c r="Y364" i="1"/>
  <c r="Y345" i="1"/>
  <c r="Y235" i="1"/>
  <c r="Y220" i="1"/>
  <c r="Y130" i="1"/>
  <c r="Y93" i="1"/>
  <c r="X547" i="1"/>
  <c r="X546" i="1"/>
  <c r="Y409" i="1"/>
  <c r="Y376" i="1"/>
  <c r="Y338" i="1"/>
  <c r="Y178" i="1"/>
  <c r="Y160" i="1"/>
  <c r="Y139" i="1"/>
  <c r="Y86" i="1"/>
  <c r="Y259" i="1"/>
  <c r="Y536" i="1"/>
  <c r="Y511" i="1"/>
  <c r="Y451" i="1"/>
  <c r="Y34" i="1"/>
  <c r="Y283" i="1"/>
  <c r="Y271" i="1"/>
  <c r="X545" i="1"/>
  <c r="Y487" i="1"/>
  <c r="Y473" i="1"/>
  <c r="Y403" i="1"/>
  <c r="Y351" i="1"/>
  <c r="Y201" i="1"/>
  <c r="Y120" i="1"/>
  <c r="X549" i="1"/>
  <c r="W548" i="1"/>
  <c r="Y316" i="1"/>
  <c r="X548" i="1" l="1"/>
  <c r="Y550" i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<sst xmlns="http://schemas.openxmlformats.org/spreadsheetml/2006/main" count="2379" uniqueCount="789">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</sst>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3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17" t="s">
        <v>0</v>
      </c>
      <c r="E1" s="453"/>
      <c r="F1" s="453"/>
      <c r="G1" s="12" t="s">
        <v>1</v>
      </c>
      <c r="H1" s="517" t="s">
        <v>2</v>
      </c>
      <c r="I1" s="453"/>
      <c r="J1" s="453"/>
      <c r="K1" s="453"/>
      <c r="L1" s="453"/>
      <c r="M1" s="453"/>
      <c r="N1" s="453"/>
      <c r="O1" s="453"/>
      <c r="P1" s="453"/>
      <c r="Q1" s="771" t="s">
        <v>3</v>
      </c>
      <c r="R1" s="453"/>
      <c r="S1" s="45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455" t="s">
        <v>8</v>
      </c>
      <c r="B5" s="456"/>
      <c r="C5" s="457"/>
      <c r="D5" s="427"/>
      <c r="E5" s="429"/>
      <c r="F5" s="725" t="s">
        <v>9</v>
      </c>
      <c r="G5" s="457"/>
      <c r="H5" s="427"/>
      <c r="I5" s="428"/>
      <c r="J5" s="428"/>
      <c r="K5" s="428"/>
      <c r="L5" s="429"/>
      <c r="M5" s="58"/>
      <c r="O5" s="24" t="s">
        <v>10</v>
      </c>
      <c r="P5" s="763">
        <v>45444</v>
      </c>
      <c r="Q5" s="557"/>
      <c r="S5" s="620" t="s">
        <v>11</v>
      </c>
      <c r="T5" s="414"/>
      <c r="U5" s="562" t="s">
        <v>12</v>
      </c>
      <c r="V5" s="557"/>
      <c r="AA5" s="51"/>
      <c r="AB5" s="51"/>
      <c r="AC5" s="51"/>
    </row>
    <row r="6" spans="1:30" s="373" customFormat="1" ht="24" customHeight="1" x14ac:dyDescent="0.2">
      <c r="A6" s="455" t="s">
        <v>13</v>
      </c>
      <c r="B6" s="456"/>
      <c r="C6" s="457"/>
      <c r="D6" s="693" t="s">
        <v>14</v>
      </c>
      <c r="E6" s="694"/>
      <c r="F6" s="694"/>
      <c r="G6" s="694"/>
      <c r="H6" s="694"/>
      <c r="I6" s="694"/>
      <c r="J6" s="694"/>
      <c r="K6" s="694"/>
      <c r="L6" s="557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13" t="s">
        <v>16</v>
      </c>
      <c r="T6" s="414"/>
      <c r="U6" s="687" t="s">
        <v>17</v>
      </c>
      <c r="V6" s="450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415" t="str">
        <f>IFERROR(VLOOKUP(DeliveryAddress,Table,3,0),1)</f>
        <v>5</v>
      </c>
      <c r="E7" s="416"/>
      <c r="F7" s="416"/>
      <c r="G7" s="416"/>
      <c r="H7" s="416"/>
      <c r="I7" s="416"/>
      <c r="J7" s="416"/>
      <c r="K7" s="416"/>
      <c r="L7" s="417"/>
      <c r="M7" s="60"/>
      <c r="O7" s="24"/>
      <c r="P7" s="42"/>
      <c r="Q7" s="42"/>
      <c r="S7" s="391"/>
      <c r="T7" s="414"/>
      <c r="U7" s="688"/>
      <c r="V7" s="689"/>
      <c r="AA7" s="51"/>
      <c r="AB7" s="51"/>
      <c r="AC7" s="51"/>
    </row>
    <row r="8" spans="1:30" s="373" customFormat="1" ht="25.5" customHeight="1" x14ac:dyDescent="0.2">
      <c r="A8" s="776" t="s">
        <v>18</v>
      </c>
      <c r="B8" s="410"/>
      <c r="C8" s="411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458">
        <v>0.41666666666666669</v>
      </c>
      <c r="Q8" s="417"/>
      <c r="S8" s="391"/>
      <c r="T8" s="414"/>
      <c r="U8" s="688"/>
      <c r="V8" s="689"/>
      <c r="AA8" s="51"/>
      <c r="AB8" s="51"/>
      <c r="AC8" s="51"/>
    </row>
    <row r="9" spans="1:30" s="373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64"/>
      <c r="E9" s="56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371"/>
      <c r="O9" s="26" t="s">
        <v>20</v>
      </c>
      <c r="P9" s="549"/>
      <c r="Q9" s="421"/>
      <c r="S9" s="391"/>
      <c r="T9" s="414"/>
      <c r="U9" s="690"/>
      <c r="V9" s="691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64"/>
      <c r="E10" s="56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6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30"/>
      <c r="Q10" s="63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6"/>
      <c r="Q11" s="557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9" t="s">
        <v>28</v>
      </c>
      <c r="B12" s="456"/>
      <c r="C12" s="456"/>
      <c r="D12" s="456"/>
      <c r="E12" s="456"/>
      <c r="F12" s="456"/>
      <c r="G12" s="456"/>
      <c r="H12" s="456"/>
      <c r="I12" s="456"/>
      <c r="J12" s="456"/>
      <c r="K12" s="456"/>
      <c r="L12" s="457"/>
      <c r="M12" s="62"/>
      <c r="O12" s="24" t="s">
        <v>29</v>
      </c>
      <c r="P12" s="458"/>
      <c r="Q12" s="417"/>
      <c r="R12" s="23"/>
      <c r="T12" s="24"/>
      <c r="U12" s="453"/>
      <c r="V12" s="391"/>
      <c r="AA12" s="51"/>
      <c r="AB12" s="51"/>
      <c r="AC12" s="51"/>
    </row>
    <row r="13" spans="1:30" s="373" customFormat="1" ht="23.25" customHeight="1" x14ac:dyDescent="0.2">
      <c r="A13" s="719" t="s">
        <v>30</v>
      </c>
      <c r="B13" s="456"/>
      <c r="C13" s="456"/>
      <c r="D13" s="456"/>
      <c r="E13" s="456"/>
      <c r="F13" s="456"/>
      <c r="G13" s="456"/>
      <c r="H13" s="456"/>
      <c r="I13" s="456"/>
      <c r="J13" s="456"/>
      <c r="K13" s="456"/>
      <c r="L13" s="457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9" t="s">
        <v>32</v>
      </c>
      <c r="B14" s="456"/>
      <c r="C14" s="456"/>
      <c r="D14" s="456"/>
      <c r="E14" s="456"/>
      <c r="F14" s="456"/>
      <c r="G14" s="456"/>
      <c r="H14" s="456"/>
      <c r="I14" s="456"/>
      <c r="J14" s="456"/>
      <c r="K14" s="456"/>
      <c r="L14" s="457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4" t="s">
        <v>33</v>
      </c>
      <c r="B15" s="456"/>
      <c r="C15" s="456"/>
      <c r="D15" s="456"/>
      <c r="E15" s="456"/>
      <c r="F15" s="456"/>
      <c r="G15" s="456"/>
      <c r="H15" s="456"/>
      <c r="I15" s="456"/>
      <c r="J15" s="456"/>
      <c r="K15" s="456"/>
      <c r="L15" s="457"/>
      <c r="M15" s="63"/>
      <c r="O15" s="452" t="s">
        <v>34</v>
      </c>
      <c r="P15" s="453"/>
      <c r="Q15" s="453"/>
      <c r="R15" s="453"/>
      <c r="S15" s="45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4"/>
      <c r="P16" s="454"/>
      <c r="Q16" s="454"/>
      <c r="R16" s="454"/>
      <c r="S16" s="45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8" t="s">
        <v>35</v>
      </c>
      <c r="B17" s="438" t="s">
        <v>36</v>
      </c>
      <c r="C17" s="563" t="s">
        <v>37</v>
      </c>
      <c r="D17" s="438" t="s">
        <v>38</v>
      </c>
      <c r="E17" s="482"/>
      <c r="F17" s="438" t="s">
        <v>39</v>
      </c>
      <c r="G17" s="438" t="s">
        <v>40</v>
      </c>
      <c r="H17" s="438" t="s">
        <v>41</v>
      </c>
      <c r="I17" s="438" t="s">
        <v>42</v>
      </c>
      <c r="J17" s="438" t="s">
        <v>43</v>
      </c>
      <c r="K17" s="438" t="s">
        <v>44</v>
      </c>
      <c r="L17" s="438" t="s">
        <v>45</v>
      </c>
      <c r="M17" s="438" t="s">
        <v>46</v>
      </c>
      <c r="N17" s="438" t="s">
        <v>47</v>
      </c>
      <c r="O17" s="438" t="s">
        <v>48</v>
      </c>
      <c r="P17" s="481"/>
      <c r="Q17" s="481"/>
      <c r="R17" s="481"/>
      <c r="S17" s="482"/>
      <c r="T17" s="751" t="s">
        <v>49</v>
      </c>
      <c r="U17" s="457"/>
      <c r="V17" s="438" t="s">
        <v>50</v>
      </c>
      <c r="W17" s="438" t="s">
        <v>51</v>
      </c>
      <c r="X17" s="760" t="s">
        <v>52</v>
      </c>
      <c r="Y17" s="438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7"/>
      <c r="BB17" s="750" t="s">
        <v>57</v>
      </c>
    </row>
    <row r="18" spans="1:67" ht="14.25" customHeight="1" x14ac:dyDescent="0.2">
      <c r="A18" s="439"/>
      <c r="B18" s="439"/>
      <c r="C18" s="439"/>
      <c r="D18" s="483"/>
      <c r="E18" s="485"/>
      <c r="F18" s="439"/>
      <c r="G18" s="439"/>
      <c r="H18" s="439"/>
      <c r="I18" s="439"/>
      <c r="J18" s="439"/>
      <c r="K18" s="439"/>
      <c r="L18" s="439"/>
      <c r="M18" s="439"/>
      <c r="N18" s="439"/>
      <c r="O18" s="483"/>
      <c r="P18" s="484"/>
      <c r="Q18" s="484"/>
      <c r="R18" s="484"/>
      <c r="S18" s="485"/>
      <c r="T18" s="374" t="s">
        <v>58</v>
      </c>
      <c r="U18" s="374" t="s">
        <v>59</v>
      </c>
      <c r="V18" s="439"/>
      <c r="W18" s="439"/>
      <c r="X18" s="761"/>
      <c r="Y18" s="439"/>
      <c r="Z18" s="650"/>
      <c r="AA18" s="650"/>
      <c r="AB18" s="499"/>
      <c r="AC18" s="500"/>
      <c r="AD18" s="501"/>
      <c r="AE18" s="508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60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60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100</v>
      </c>
      <c r="X51" s="381">
        <f>IFERROR(IF(W51="",0,CEILING((W51/$H51),1)*$H51),"")</f>
        <v>108</v>
      </c>
      <c r="Y51" s="36">
        <f>IFERROR(IF(X51=0,"",ROUNDUP(X51/H51,0)*0.02175),"")</f>
        <v>0.21749999999999997</v>
      </c>
      <c r="Z51" s="56"/>
      <c r="AA51" s="57"/>
      <c r="AE51" s="64"/>
      <c r="BB51" s="77" t="s">
        <v>1</v>
      </c>
      <c r="BL51" s="64">
        <f>IFERROR(W51*I51/H51,"0")</f>
        <v>104.44444444444444</v>
      </c>
      <c r="BM51" s="64">
        <f>IFERROR(X51*I51/H51,"0")</f>
        <v>112.8</v>
      </c>
      <c r="BN51" s="64">
        <f>IFERROR(1/J51*(W51/H51),"0")</f>
        <v>0.16534391534391535</v>
      </c>
      <c r="BO51" s="64">
        <f>IFERROR(1/J51*(X51/H51),"0")</f>
        <v>0.17857142857142855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9.2592592592592595</v>
      </c>
      <c r="X53" s="382">
        <f>IFERROR(X51/H51,"0")+IFERROR(X52/H52,"0")</f>
        <v>10</v>
      </c>
      <c r="Y53" s="382">
        <f>IFERROR(IF(Y51="",0,Y51),"0")+IFERROR(IF(Y52="",0,Y52),"0")</f>
        <v>0.21749999999999997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100</v>
      </c>
      <c r="X54" s="382">
        <f>IFERROR(SUM(X51:X52),"0")</f>
        <v>108</v>
      </c>
      <c r="Y54" s="37"/>
      <c r="Z54" s="383"/>
      <c r="AA54" s="383"/>
    </row>
    <row r="55" spans="1:67" ht="16.5" customHeight="1" x14ac:dyDescent="0.25">
      <c r="A55" s="460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190</v>
      </c>
      <c r="X57" s="381">
        <f>IFERROR(IF(W57="",0,CEILING((W57/$H57),1)*$H57),"")</f>
        <v>194.4</v>
      </c>
      <c r="Y57" s="36">
        <f>IFERROR(IF(X57=0,"",ROUNDUP(X57/H57,0)*0.02175),"")</f>
        <v>0.39149999999999996</v>
      </c>
      <c r="Z57" s="56"/>
      <c r="AA57" s="57"/>
      <c r="AE57" s="64"/>
      <c r="BB57" s="79" t="s">
        <v>1</v>
      </c>
      <c r="BL57" s="64">
        <f>IFERROR(W57*I57/H57,"0")</f>
        <v>198.44444444444443</v>
      </c>
      <c r="BM57" s="64">
        <f>IFERROR(X57*I57/H57,"0")</f>
        <v>203.03999999999996</v>
      </c>
      <c r="BN57" s="64">
        <f>IFERROR(1/J57*(W57/H57),"0")</f>
        <v>0.31415343915343913</v>
      </c>
      <c r="BO57" s="64">
        <f>IFERROR(1/J57*(X57/H57),"0")</f>
        <v>0.3214285714285714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13.5</v>
      </c>
      <c r="X59" s="381">
        <f>IFERROR(IF(W59="",0,CEILING((W59/$H59),1)*$H59),"")</f>
        <v>13.5</v>
      </c>
      <c r="Y59" s="36">
        <f>IFERROR(IF(X59=0,"",ROUNDUP(X59/H59,0)*0.00937),"")</f>
        <v>2.811E-2</v>
      </c>
      <c r="Z59" s="56"/>
      <c r="AA59" s="57"/>
      <c r="AE59" s="64"/>
      <c r="BB59" s="81" t="s">
        <v>1</v>
      </c>
      <c r="BL59" s="64">
        <f>IFERROR(W59*I59/H59,"0")</f>
        <v>14.22</v>
      </c>
      <c r="BM59" s="64">
        <f>IFERROR(X59*I59/H59,"0")</f>
        <v>14.22</v>
      </c>
      <c r="BN59" s="64">
        <f>IFERROR(1/J59*(W59/H59),"0")</f>
        <v>2.5000000000000001E-2</v>
      </c>
      <c r="BO59" s="64">
        <f>IFERROR(1/J59*(X59/H59),"0")</f>
        <v>2.5000000000000001E-2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20.592592592592592</v>
      </c>
      <c r="X61" s="382">
        <f>IFERROR(X57/H57,"0")+IFERROR(X58/H58,"0")+IFERROR(X59/H59,"0")+IFERROR(X60/H60,"0")</f>
        <v>21</v>
      </c>
      <c r="Y61" s="382">
        <f>IFERROR(IF(Y57="",0,Y57),"0")+IFERROR(IF(Y58="",0,Y58),"0")+IFERROR(IF(Y59="",0,Y59),"0")+IFERROR(IF(Y60="",0,Y60),"0")</f>
        <v>0.41960999999999998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203.5</v>
      </c>
      <c r="X62" s="382">
        <f>IFERROR(SUM(X57:X60),"0")</f>
        <v>207.9</v>
      </c>
      <c r="Y62" s="37"/>
      <c r="Z62" s="383"/>
      <c r="AA62" s="383"/>
    </row>
    <row r="63" spans="1:67" ht="16.5" customHeight="1" x14ac:dyDescent="0.25">
      <c r="A63" s="460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5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0</v>
      </c>
      <c r="X87" s="382">
        <f>IFERROR(SUM(X65:X85),"0")</f>
        <v>0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20</v>
      </c>
      <c r="X98" s="381">
        <f t="shared" si="13"/>
        <v>27</v>
      </c>
      <c r="Y98" s="36">
        <f>IFERROR(IF(X98=0,"",ROUNDUP(X98/H98,0)*0.02175),"")</f>
        <v>6.5250000000000002E-2</v>
      </c>
      <c r="Z98" s="56"/>
      <c r="AA98" s="57"/>
      <c r="AE98" s="64"/>
      <c r="BB98" s="110" t="s">
        <v>1</v>
      </c>
      <c r="BL98" s="64">
        <f t="shared" si="14"/>
        <v>21.400000000000002</v>
      </c>
      <c r="BM98" s="64">
        <f t="shared" si="15"/>
        <v>28.890000000000004</v>
      </c>
      <c r="BN98" s="64">
        <f t="shared" si="16"/>
        <v>3.968253968253968E-2</v>
      </c>
      <c r="BO98" s="64">
        <f t="shared" si="17"/>
        <v>5.3571428571428568E-2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2.2222222222222223</v>
      </c>
      <c r="X103" s="382">
        <f>IFERROR(X96/H96,"0")+IFERROR(X97/H97,"0")+IFERROR(X98/H98,"0")+IFERROR(X99/H99,"0")+IFERROR(X100/H100,"0")+IFERROR(X101/H101,"0")+IFERROR(X102/H102,"0")</f>
        <v>3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6.5250000000000002E-2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20</v>
      </c>
      <c r="X104" s="382">
        <f>IFERROR(SUM(X96:X102),"0")</f>
        <v>27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5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4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5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0</v>
      </c>
      <c r="X121" s="382">
        <f>IFERROR(SUM(X106:X119),"0")</f>
        <v>0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customHeight="1" x14ac:dyDescent="0.25">
      <c r="A132" s="460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20</v>
      </c>
      <c r="X135" s="381">
        <f>IFERROR(IF(W135="",0,CEILING((W135/$H135),1)*$H135),"")</f>
        <v>25.200000000000003</v>
      </c>
      <c r="Y135" s="36">
        <f>IFERROR(IF(X135=0,"",ROUNDUP(X135/H135,0)*0.02175),"")</f>
        <v>6.5250000000000002E-2</v>
      </c>
      <c r="Z135" s="56"/>
      <c r="AA135" s="57"/>
      <c r="AE135" s="64"/>
      <c r="BB135" s="137" t="s">
        <v>1</v>
      </c>
      <c r="BL135" s="64">
        <f>IFERROR(W135*I135/H135,"0")</f>
        <v>21.328571428571426</v>
      </c>
      <c r="BM135" s="64">
        <f>IFERROR(X135*I135/H135,"0")</f>
        <v>26.874000000000002</v>
      </c>
      <c r="BN135" s="64">
        <f>IFERROR(1/J135*(W135/H135),"0")</f>
        <v>4.2517006802721087E-2</v>
      </c>
      <c r="BO135" s="64">
        <f>IFERROR(1/J135*(X135/H135),"0")</f>
        <v>5.3571428571428568E-2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2.3809523809523809</v>
      </c>
      <c r="X139" s="382">
        <f>IFERROR(X134/H134,"0")+IFERROR(X135/H135,"0")+IFERROR(X136/H136,"0")+IFERROR(X137/H137,"0")+IFERROR(X138/H138,"0")</f>
        <v>3</v>
      </c>
      <c r="Y139" s="382">
        <f>IFERROR(IF(Y134="",0,Y134),"0")+IFERROR(IF(Y135="",0,Y135),"0")+IFERROR(IF(Y136="",0,Y136),"0")+IFERROR(IF(Y137="",0,Y137),"0")+IFERROR(IF(Y138="",0,Y138),"0")</f>
        <v>6.5250000000000002E-2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20</v>
      </c>
      <c r="X140" s="382">
        <f>IFERROR(SUM(X134:X138),"0")</f>
        <v>25.200000000000003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60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60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10</v>
      </c>
      <c r="X152" s="381">
        <f t="shared" si="29"/>
        <v>12.600000000000001</v>
      </c>
      <c r="Y152" s="36">
        <f>IFERROR(IF(X152=0,"",ROUNDUP(X152/H152,0)*0.00753),"")</f>
        <v>2.2589999999999999E-2</v>
      </c>
      <c r="Z152" s="56"/>
      <c r="AA152" s="57"/>
      <c r="AE152" s="64"/>
      <c r="BB152" s="145" t="s">
        <v>1</v>
      </c>
      <c r="BL152" s="64">
        <f t="shared" si="30"/>
        <v>10.619047619047619</v>
      </c>
      <c r="BM152" s="64">
        <f t="shared" si="31"/>
        <v>13.38</v>
      </c>
      <c r="BN152" s="64">
        <f t="shared" si="32"/>
        <v>1.5262515262515262E-2</v>
      </c>
      <c r="BO152" s="64">
        <f t="shared" si="33"/>
        <v>1.9230769230769232E-2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2.3809523809523809</v>
      </c>
      <c r="X160" s="382">
        <f>IFERROR(X151/H151,"0")+IFERROR(X152/H152,"0")+IFERROR(X153/H153,"0")+IFERROR(X154/H154,"0")+IFERROR(X155/H155,"0")+IFERROR(X156/H156,"0")+IFERROR(X157/H157,"0")+IFERROR(X158/H158,"0")+IFERROR(X159/H159,"0")</f>
        <v>3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2.2589999999999999E-2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10</v>
      </c>
      <c r="X161" s="382">
        <f>IFERROR(SUM(X151:X159),"0")</f>
        <v>12.600000000000001</v>
      </c>
      <c r="Y161" s="37"/>
      <c r="Z161" s="383"/>
      <c r="AA161" s="383"/>
    </row>
    <row r="162" spans="1:67" ht="16.5" customHeight="1" x14ac:dyDescent="0.25">
      <c r="A162" s="460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0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78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0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0</v>
      </c>
      <c r="X202" s="382">
        <f>IFERROR(SUM(X181:X200),"0")</f>
        <v>0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1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customHeight="1" x14ac:dyDescent="0.25">
      <c r="A212" s="460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60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customHeight="1" x14ac:dyDescent="0.25">
      <c r="A237" s="460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160</v>
      </c>
      <c r="X240" s="381">
        <f t="shared" si="55"/>
        <v>162</v>
      </c>
      <c r="Y240" s="36">
        <f>IFERROR(IF(X240=0,"",ROUNDUP(X240/H240,0)*0.02175),"")</f>
        <v>0.32624999999999998</v>
      </c>
      <c r="Z240" s="56"/>
      <c r="AA240" s="57"/>
      <c r="AE240" s="64"/>
      <c r="BB240" s="202" t="s">
        <v>1</v>
      </c>
      <c r="BL240" s="64">
        <f t="shared" si="56"/>
        <v>167.11111111111109</v>
      </c>
      <c r="BM240" s="64">
        <f t="shared" si="57"/>
        <v>169.2</v>
      </c>
      <c r="BN240" s="64">
        <f t="shared" si="58"/>
        <v>0.26455026455026448</v>
      </c>
      <c r="BO240" s="64">
        <f t="shared" si="59"/>
        <v>0.26785714285714279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3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20</v>
      </c>
      <c r="X244" s="381">
        <f t="shared" si="55"/>
        <v>21.6</v>
      </c>
      <c r="Y244" s="36">
        <f>IFERROR(IF(X244=0,"",ROUNDUP(X244/H244,0)*0.02175),"")</f>
        <v>4.3499999999999997E-2</v>
      </c>
      <c r="Z244" s="56"/>
      <c r="AA244" s="57"/>
      <c r="AE244" s="64"/>
      <c r="BB244" s="206" t="s">
        <v>1</v>
      </c>
      <c r="BL244" s="64">
        <f t="shared" si="56"/>
        <v>20.888888888888886</v>
      </c>
      <c r="BM244" s="64">
        <f t="shared" si="57"/>
        <v>22.56</v>
      </c>
      <c r="BN244" s="64">
        <f t="shared" si="58"/>
        <v>3.306878306878306E-2</v>
      </c>
      <c r="BO244" s="64">
        <f t="shared" si="59"/>
        <v>3.5714285714285712E-2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5</v>
      </c>
      <c r="X246" s="381">
        <f t="shared" si="55"/>
        <v>5</v>
      </c>
      <c r="Y246" s="36">
        <f t="shared" ref="Y246:Y251" si="60">IFERROR(IF(X246=0,"",ROUNDUP(X246/H246,0)*0.00937),"")</f>
        <v>9.3699999999999999E-3</v>
      </c>
      <c r="Z246" s="56"/>
      <c r="AA246" s="57"/>
      <c r="AE246" s="64"/>
      <c r="BB246" s="208" t="s">
        <v>1</v>
      </c>
      <c r="BL246" s="64">
        <f t="shared" si="56"/>
        <v>5.21</v>
      </c>
      <c r="BM246" s="64">
        <f t="shared" si="57"/>
        <v>5.21</v>
      </c>
      <c r="BN246" s="64">
        <f t="shared" si="58"/>
        <v>8.3333333333333332E-3</v>
      </c>
      <c r="BO246" s="64">
        <f t="shared" si="59"/>
        <v>8.3333333333333332E-3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17.666666666666664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18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0.37911999999999996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185</v>
      </c>
      <c r="X253" s="382">
        <f>IFERROR(SUM(X239:X251),"0")</f>
        <v>188.6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50</v>
      </c>
      <c r="X256" s="381">
        <f>IFERROR(IF(W256="",0,CEILING((W256/$H256),1)*$H256),"")</f>
        <v>50.400000000000006</v>
      </c>
      <c r="Y256" s="36">
        <f>IFERROR(IF(X256=0,"",ROUNDUP(X256/H256,0)*0.00753),"")</f>
        <v>9.0359999999999996E-2</v>
      </c>
      <c r="Z256" s="56"/>
      <c r="AA256" s="57"/>
      <c r="AE256" s="64"/>
      <c r="BB256" s="215" t="s">
        <v>1</v>
      </c>
      <c r="BL256" s="64">
        <f>IFERROR(W256*I256/H256,"0")</f>
        <v>53.095238095238095</v>
      </c>
      <c r="BM256" s="64">
        <f>IFERROR(X256*I256/H256,"0")</f>
        <v>53.52</v>
      </c>
      <c r="BN256" s="64">
        <f>IFERROR(1/J256*(W256/H256),"0")</f>
        <v>7.6312576312576319E-2</v>
      </c>
      <c r="BO256" s="64">
        <f>IFERROR(1/J256*(X256/H256),"0")</f>
        <v>7.6923076923076927E-2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11.904761904761905</v>
      </c>
      <c r="X259" s="382">
        <f>IFERROR(X255/H255,"0")+IFERROR(X256/H256,"0")+IFERROR(X257/H257,"0")+IFERROR(X258/H258,"0")</f>
        <v>12</v>
      </c>
      <c r="Y259" s="382">
        <f>IFERROR(IF(Y255="",0,Y255),"0")+IFERROR(IF(Y256="",0,Y256),"0")+IFERROR(IF(Y257="",0,Y257),"0")+IFERROR(IF(Y258="",0,Y258),"0")</f>
        <v>9.0359999999999996E-2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50</v>
      </c>
      <c r="X260" s="382">
        <f>IFERROR(SUM(X255:X258),"0")</f>
        <v>50.400000000000006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1140</v>
      </c>
      <c r="X262" s="381">
        <f t="shared" ref="X262:X270" si="61">IFERROR(IF(W262="",0,CEILING((W262/$H262),1)*$H262),"")</f>
        <v>1146.5999999999999</v>
      </c>
      <c r="Y262" s="36">
        <f>IFERROR(IF(X262=0,"",ROUNDUP(X262/H262,0)*0.02175),"")</f>
        <v>3.1972499999999999</v>
      </c>
      <c r="Z262" s="56"/>
      <c r="AA262" s="57"/>
      <c r="AE262" s="64"/>
      <c r="BB262" s="218" t="s">
        <v>1</v>
      </c>
      <c r="BL262" s="64">
        <f t="shared" ref="BL262:BL270" si="62">IFERROR(W262*I262/H262,"0")</f>
        <v>1221.5538461538463</v>
      </c>
      <c r="BM262" s="64">
        <f t="shared" ref="BM262:BM270" si="63">IFERROR(X262*I262/H262,"0")</f>
        <v>1228.626</v>
      </c>
      <c r="BN262" s="64">
        <f t="shared" ref="BN262:BN270" si="64">IFERROR(1/J262*(W262/H262),"0")</f>
        <v>2.6098901098901099</v>
      </c>
      <c r="BO262" s="64">
        <f t="shared" ref="BO262:BO270" si="65">IFERROR(1/J262*(X262/H262),"0")</f>
        <v>2.625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146.15384615384616</v>
      </c>
      <c r="X271" s="382">
        <f>IFERROR(X262/H262,"0")+IFERROR(X263/H263,"0")+IFERROR(X264/H264,"0")+IFERROR(X265/H265,"0")+IFERROR(X266/H266,"0")+IFERROR(X267/H267,"0")+IFERROR(X268/H268,"0")+IFERROR(X269/H269,"0")+IFERROR(X270/H270,"0")</f>
        <v>147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3.1972499999999999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1140</v>
      </c>
      <c r="X272" s="382">
        <f>IFERROR(SUM(X262:X270),"0")</f>
        <v>1146.5999999999999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110</v>
      </c>
      <c r="X275" s="381">
        <f>IFERROR(IF(W275="",0,CEILING((W275/$H275),1)*$H275),"")</f>
        <v>117</v>
      </c>
      <c r="Y275" s="36">
        <f>IFERROR(IF(X275=0,"",ROUNDUP(X275/H275,0)*0.02175),"")</f>
        <v>0.32624999999999998</v>
      </c>
      <c r="Z275" s="56"/>
      <c r="AA275" s="57"/>
      <c r="AE275" s="64"/>
      <c r="BB275" s="228" t="s">
        <v>1</v>
      </c>
      <c r="BL275" s="64">
        <f>IFERROR(W275*I275/H275,"0")</f>
        <v>117.95384615384617</v>
      </c>
      <c r="BM275" s="64">
        <f>IFERROR(X275*I275/H275,"0")</f>
        <v>125.46000000000001</v>
      </c>
      <c r="BN275" s="64">
        <f>IFERROR(1/J275*(W275/H275),"0")</f>
        <v>0.25183150183150182</v>
      </c>
      <c r="BO275" s="64">
        <f>IFERROR(1/J275*(X275/H275),"0")</f>
        <v>0.26785714285714285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14.102564102564102</v>
      </c>
      <c r="X277" s="382">
        <f>IFERROR(X274/H274,"0")+IFERROR(X275/H275,"0")+IFERROR(X276/H276,"0")</f>
        <v>15</v>
      </c>
      <c r="Y277" s="382">
        <f>IFERROR(IF(Y274="",0,Y274),"0")+IFERROR(IF(Y275="",0,Y275),"0")+IFERROR(IF(Y276="",0,Y276),"0")</f>
        <v>0.32624999999999998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110</v>
      </c>
      <c r="X278" s="382">
        <f>IFERROR(SUM(X274:X276),"0")</f>
        <v>117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6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60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30</v>
      </c>
      <c r="X293" s="381">
        <f t="shared" ref="X293:X299" si="66">IFERROR(IF(W293="",0,CEILING((W293/$H293),1)*$H293),"")</f>
        <v>32.400000000000006</v>
      </c>
      <c r="Y293" s="36">
        <f>IFERROR(IF(X293=0,"",ROUNDUP(X293/H293,0)*0.02175),"")</f>
        <v>6.5250000000000002E-2</v>
      </c>
      <c r="Z293" s="56"/>
      <c r="AA293" s="57"/>
      <c r="AE293" s="64"/>
      <c r="BB293" s="236" t="s">
        <v>1</v>
      </c>
      <c r="BL293" s="64">
        <f t="shared" ref="BL293:BL299" si="67">IFERROR(W293*I293/H293,"0")</f>
        <v>31.333333333333329</v>
      </c>
      <c r="BM293" s="64">
        <f t="shared" ref="BM293:BM299" si="68">IFERROR(X293*I293/H293,"0")</f>
        <v>33.840000000000003</v>
      </c>
      <c r="BN293" s="64">
        <f t="shared" ref="BN293:BN299" si="69">IFERROR(1/J293*(W293/H293),"0")</f>
        <v>4.96031746031746E-2</v>
      </c>
      <c r="BO293" s="64">
        <f t="shared" ref="BO293:BO299" si="70">IFERROR(1/J293*(X293/H293),"0")</f>
        <v>5.3571428571428575E-2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2.7777777777777777</v>
      </c>
      <c r="X300" s="382">
        <f>IFERROR(X293/H293,"0")+IFERROR(X294/H294,"0")+IFERROR(X295/H295,"0")+IFERROR(X296/H296,"0")+IFERROR(X297/H297,"0")+IFERROR(X298/H298,"0")+IFERROR(X299/H299,"0")</f>
        <v>3.0000000000000004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6.5250000000000002E-2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30</v>
      </c>
      <c r="X301" s="382">
        <f>IFERROR(SUM(X293:X299),"0")</f>
        <v>32.400000000000006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60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60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520</v>
      </c>
      <c r="X330" s="381">
        <f t="shared" si="71"/>
        <v>525</v>
      </c>
      <c r="Y330" s="36">
        <f>IFERROR(IF(X330=0,"",ROUNDUP(X330/H330,0)*0.02175),"")</f>
        <v>0.76124999999999998</v>
      </c>
      <c r="Z330" s="56"/>
      <c r="AA330" s="57"/>
      <c r="AE330" s="64"/>
      <c r="BB330" s="252" t="s">
        <v>1</v>
      </c>
      <c r="BL330" s="64">
        <f t="shared" si="72"/>
        <v>536.64</v>
      </c>
      <c r="BM330" s="64">
        <f t="shared" si="73"/>
        <v>541.79999999999995</v>
      </c>
      <c r="BN330" s="64">
        <f t="shared" si="74"/>
        <v>0.7222222222222221</v>
      </c>
      <c r="BO330" s="64">
        <f t="shared" si="75"/>
        <v>0.72916666666666663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15</v>
      </c>
      <c r="X331" s="381">
        <f t="shared" si="71"/>
        <v>15</v>
      </c>
      <c r="Y331" s="36">
        <f>IFERROR(IF(X331=0,"",ROUNDUP(X331/H331,0)*0.02175),"")</f>
        <v>2.1749999999999999E-2</v>
      </c>
      <c r="Z331" s="56"/>
      <c r="AA331" s="57"/>
      <c r="AE331" s="64"/>
      <c r="BB331" s="253" t="s">
        <v>1</v>
      </c>
      <c r="BL331" s="64">
        <f t="shared" si="72"/>
        <v>15.48</v>
      </c>
      <c r="BM331" s="64">
        <f t="shared" si="73"/>
        <v>15.48</v>
      </c>
      <c r="BN331" s="64">
        <f t="shared" si="74"/>
        <v>2.0833333333333332E-2</v>
      </c>
      <c r="BO331" s="64">
        <f t="shared" si="75"/>
        <v>2.0833333333333332E-2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7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35.666666666666664</v>
      </c>
      <c r="X338" s="382">
        <f>IFERROR(X329/H329,"0")+IFERROR(X330/H330,"0")+IFERROR(X331/H331,"0")+IFERROR(X332/H332,"0")+IFERROR(X333/H333,"0")+IFERROR(X334/H334,"0")+IFERROR(X335/H335,"0")+IFERROR(X336/H336,"0")+IFERROR(X337/H337,"0")</f>
        <v>36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0.78300000000000003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535</v>
      </c>
      <c r="X339" s="382">
        <f>IFERROR(SUM(X329:X337),"0")</f>
        <v>540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190</v>
      </c>
      <c r="X341" s="381">
        <f>IFERROR(IF(W341="",0,CEILING((W341/$H341),1)*$H341),"")</f>
        <v>195</v>
      </c>
      <c r="Y341" s="36">
        <f>IFERROR(IF(X341=0,"",ROUNDUP(X341/H341,0)*0.02175),"")</f>
        <v>0.28275</v>
      </c>
      <c r="Z341" s="56"/>
      <c r="AA341" s="57"/>
      <c r="AE341" s="64"/>
      <c r="BB341" s="260" t="s">
        <v>1</v>
      </c>
      <c r="BL341" s="64">
        <f>IFERROR(W341*I341/H341,"0")</f>
        <v>196.08</v>
      </c>
      <c r="BM341" s="64">
        <f>IFERROR(X341*I341/H341,"0")</f>
        <v>201.23999999999998</v>
      </c>
      <c r="BN341" s="64">
        <f>IFERROR(1/J341*(W341/H341),"0")</f>
        <v>0.26388888888888884</v>
      </c>
      <c r="BO341" s="64">
        <f>IFERROR(1/J341*(X341/H341),"0")</f>
        <v>0.27083333333333331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12.666666666666666</v>
      </c>
      <c r="X345" s="382">
        <f>IFERROR(X341/H341,"0")+IFERROR(X342/H342,"0")+IFERROR(X343/H343,"0")+IFERROR(X344/H344,"0")</f>
        <v>13</v>
      </c>
      <c r="Y345" s="382">
        <f>IFERROR(IF(Y341="",0,Y341),"0")+IFERROR(IF(Y342="",0,Y342),"0")+IFERROR(IF(Y343="",0,Y343),"0")+IFERROR(IF(Y344="",0,Y344),"0")</f>
        <v>0.28275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190</v>
      </c>
      <c r="X346" s="382">
        <f>IFERROR(SUM(X341:X344),"0")</f>
        <v>195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9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customHeight="1" x14ac:dyDescent="0.25">
      <c r="A357" s="460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60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0</v>
      </c>
      <c r="X404" s="382">
        <f>IFERROR(SUM(X390:X402),"0")</f>
        <v>0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60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7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2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60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60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60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4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0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0</v>
      </c>
      <c r="X474" s="382">
        <f>IFERROR(SUM(X461:X472),"0")</f>
        <v>0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60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7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83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2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7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6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7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2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5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0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15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9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5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1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150</v>
      </c>
      <c r="X524" s="381">
        <f t="shared" si="104"/>
        <v>151.20000000000002</v>
      </c>
      <c r="Y524" s="36">
        <f>IFERROR(IF(X524=0,"",ROUNDUP(X524/H524,0)*0.00753),"")</f>
        <v>0.27107999999999999</v>
      </c>
      <c r="Z524" s="56"/>
      <c r="AA524" s="57"/>
      <c r="AE524" s="64"/>
      <c r="BB524" s="358" t="s">
        <v>1</v>
      </c>
      <c r="BL524" s="64">
        <f t="shared" si="105"/>
        <v>159.28571428571428</v>
      </c>
      <c r="BM524" s="64">
        <f t="shared" si="106"/>
        <v>160.56</v>
      </c>
      <c r="BN524" s="64">
        <f t="shared" si="107"/>
        <v>0.22893772893772893</v>
      </c>
      <c r="BO524" s="64">
        <f t="shared" si="108"/>
        <v>0.23076923076923075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99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2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35.714285714285715</v>
      </c>
      <c r="X528" s="382">
        <f>IFERROR(X522/H522,"0")+IFERROR(X523/H523,"0")+IFERROR(X524/H524,"0")+IFERROR(X525/H525,"0")+IFERROR(X526/H526,"0")+IFERROR(X527/H527,"0")</f>
        <v>36</v>
      </c>
      <c r="Y528" s="382">
        <f>IFERROR(IF(Y522="",0,Y522),"0")+IFERROR(IF(Y523="",0,Y523),"0")+IFERROR(IF(Y524="",0,Y524),"0")+IFERROR(IF(Y525="",0,Y525),"0")+IFERROR(IF(Y526="",0,Y526),"0")+IFERROR(IF(Y527="",0,Y527),"0")</f>
        <v>0.27107999999999999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150</v>
      </c>
      <c r="X529" s="382">
        <f>IFERROR(SUM(X522:X527),"0")</f>
        <v>151.20000000000002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7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17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11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619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6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94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8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0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7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04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14"/>
      <c r="O545" s="560" t="s">
        <v>742</v>
      </c>
      <c r="P545" s="456"/>
      <c r="Q545" s="456"/>
      <c r="R545" s="456"/>
      <c r="S545" s="456"/>
      <c r="T545" s="456"/>
      <c r="U545" s="457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2743.5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2801.8999999999996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14"/>
      <c r="O546" s="560" t="s">
        <v>743</v>
      </c>
      <c r="P546" s="456"/>
      <c r="Q546" s="456"/>
      <c r="R546" s="456"/>
      <c r="S546" s="456"/>
      <c r="T546" s="456"/>
      <c r="U546" s="457"/>
      <c r="V546" s="37" t="s">
        <v>66</v>
      </c>
      <c r="W546" s="382">
        <f>IFERROR(SUM(BL22:BL542),"0")</f>
        <v>2895.0884859584858</v>
      </c>
      <c r="X546" s="382">
        <f>IFERROR(SUM(BM22:BM542),"0")</f>
        <v>2956.7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14"/>
      <c r="O547" s="560" t="s">
        <v>744</v>
      </c>
      <c r="P547" s="456"/>
      <c r="Q547" s="456"/>
      <c r="R547" s="456"/>
      <c r="S547" s="456"/>
      <c r="T547" s="456"/>
      <c r="U547" s="457"/>
      <c r="V547" s="37" t="s">
        <v>745</v>
      </c>
      <c r="W547" s="38">
        <f>ROUNDUP(SUM(BN22:BN542),0)</f>
        <v>6</v>
      </c>
      <c r="X547" s="38">
        <f>ROUNDUP(SUM(BO22:BO542),0)</f>
        <v>6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14"/>
      <c r="O548" s="560" t="s">
        <v>746</v>
      </c>
      <c r="P548" s="456"/>
      <c r="Q548" s="456"/>
      <c r="R548" s="456"/>
      <c r="S548" s="456"/>
      <c r="T548" s="456"/>
      <c r="U548" s="457"/>
      <c r="V548" s="37" t="s">
        <v>66</v>
      </c>
      <c r="W548" s="382">
        <f>GrossWeightTotal+PalletQtyTotal*25</f>
        <v>3045.0884859584858</v>
      </c>
      <c r="X548" s="382">
        <f>GrossWeightTotalR+PalletQtyTotalR*25</f>
        <v>3106.7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14"/>
      <c r="O549" s="560" t="s">
        <v>747</v>
      </c>
      <c r="P549" s="456"/>
      <c r="Q549" s="456"/>
      <c r="R549" s="456"/>
      <c r="S549" s="456"/>
      <c r="T549" s="456"/>
      <c r="U549" s="457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313.48921448921453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320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14"/>
      <c r="O550" s="560" t="s">
        <v>748</v>
      </c>
      <c r="P550" s="456"/>
      <c r="Q550" s="456"/>
      <c r="R550" s="456"/>
      <c r="S550" s="456"/>
      <c r="T550" s="456"/>
      <c r="U550" s="457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6.1852599999999995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32" t="s">
        <v>98</v>
      </c>
      <c r="D552" s="618"/>
      <c r="E552" s="618"/>
      <c r="F552" s="611"/>
      <c r="G552" s="432" t="s">
        <v>229</v>
      </c>
      <c r="H552" s="618"/>
      <c r="I552" s="618"/>
      <c r="J552" s="618"/>
      <c r="K552" s="618"/>
      <c r="L552" s="618"/>
      <c r="M552" s="618"/>
      <c r="N552" s="618"/>
      <c r="O552" s="618"/>
      <c r="P552" s="611"/>
      <c r="Q552" s="432" t="s">
        <v>461</v>
      </c>
      <c r="R552" s="611"/>
      <c r="S552" s="432" t="s">
        <v>522</v>
      </c>
      <c r="T552" s="618"/>
      <c r="U552" s="618"/>
      <c r="V552" s="611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73" t="s">
        <v>751</v>
      </c>
      <c r="B553" s="432" t="s">
        <v>60</v>
      </c>
      <c r="C553" s="432" t="s">
        <v>99</v>
      </c>
      <c r="D553" s="432" t="s">
        <v>107</v>
      </c>
      <c r="E553" s="432" t="s">
        <v>98</v>
      </c>
      <c r="F553" s="432" t="s">
        <v>219</v>
      </c>
      <c r="G553" s="432" t="s">
        <v>230</v>
      </c>
      <c r="H553" s="432" t="s">
        <v>237</v>
      </c>
      <c r="I553" s="432" t="s">
        <v>256</v>
      </c>
      <c r="J553" s="432" t="s">
        <v>326</v>
      </c>
      <c r="K553" s="378"/>
      <c r="L553" s="432" t="s">
        <v>356</v>
      </c>
      <c r="M553" s="378"/>
      <c r="N553" s="432" t="s">
        <v>356</v>
      </c>
      <c r="O553" s="432" t="s">
        <v>431</v>
      </c>
      <c r="P553" s="432" t="s">
        <v>448</v>
      </c>
      <c r="Q553" s="432" t="s">
        <v>462</v>
      </c>
      <c r="R553" s="432" t="s">
        <v>497</v>
      </c>
      <c r="S553" s="432" t="s">
        <v>523</v>
      </c>
      <c r="T553" s="432" t="s">
        <v>570</v>
      </c>
      <c r="U553" s="432" t="s">
        <v>596</v>
      </c>
      <c r="V553" s="432" t="s">
        <v>603</v>
      </c>
      <c r="W553" s="432" t="s">
        <v>607</v>
      </c>
      <c r="X553" s="432" t="s">
        <v>657</v>
      </c>
      <c r="AA553" s="52"/>
      <c r="AD553" s="378"/>
    </row>
    <row r="554" spans="1:30" ht="13.5" customHeight="1" thickBot="1" x14ac:dyDescent="0.25">
      <c r="A554" s="774"/>
      <c r="B554" s="433"/>
      <c r="C554" s="433"/>
      <c r="D554" s="433"/>
      <c r="E554" s="433"/>
      <c r="F554" s="433"/>
      <c r="G554" s="433"/>
      <c r="H554" s="433"/>
      <c r="I554" s="433"/>
      <c r="J554" s="433"/>
      <c r="K554" s="378"/>
      <c r="L554" s="433"/>
      <c r="M554" s="378"/>
      <c r="N554" s="433"/>
      <c r="O554" s="433"/>
      <c r="P554" s="433"/>
      <c r="Q554" s="433"/>
      <c r="R554" s="433"/>
      <c r="S554" s="433"/>
      <c r="T554" s="433"/>
      <c r="U554" s="433"/>
      <c r="V554" s="433"/>
      <c r="W554" s="433"/>
      <c r="X554" s="433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108</v>
      </c>
      <c r="D555" s="46">
        <f>IFERROR(X57*1,"0")+IFERROR(X58*1,"0")+IFERROR(X59*1,"0")+IFERROR(X60*1,"0")</f>
        <v>207.9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27</v>
      </c>
      <c r="F555" s="46">
        <f>IFERROR(X134*1,"0")+IFERROR(X135*1,"0")+IFERROR(X136*1,"0")+IFERROR(X137*1,"0")+IFERROR(X138*1,"0")</f>
        <v>25.200000000000003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12.600000000000001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1502.6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1502.6</v>
      </c>
      <c r="O555" s="46">
        <f>IFERROR(X293*1,"0")+IFERROR(X294*1,"0")+IFERROR(X295*1,"0")+IFERROR(X296*1,"0")+IFERROR(X297*1,"0")+IFERROR(X298*1,"0")+IFERROR(X299*1,"0")+IFERROR(X303*1,"0")+IFERROR(X304*1,"0")</f>
        <v>32.400000000000006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735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0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151.20000000000002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O313:S313"/>
    <mergeCell ref="O107:S107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A103:N104"/>
    <mergeCell ref="O185:S18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2024-06-04T09:45:40Z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