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6,24 ПОКОМ КИ Сочи\1 машина (20) Сочи_Коныгин_Гурджий_Горина\"/>
    </mc:Choice>
  </mc:AlternateContent>
  <xr:revisionPtr revIDLastSave="0" documentId="13_ncr:1_{1ED141E5-6BDE-4D0B-B19A-30ECA161FF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O349" i="1" s="1"/>
  <c r="BN348" i="1"/>
  <c r="BL348" i="1"/>
  <c r="X348" i="1"/>
  <c r="O348" i="1"/>
  <c r="W346" i="1"/>
  <c r="W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BO342" i="1" s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O336" i="1" s="1"/>
  <c r="BN335" i="1"/>
  <c r="BL335" i="1"/>
  <c r="X335" i="1"/>
  <c r="BO335" i="1" s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W324" i="1"/>
  <c r="BN323" i="1"/>
  <c r="BL323" i="1"/>
  <c r="X323" i="1"/>
  <c r="X324" i="1" s="1"/>
  <c r="O323" i="1"/>
  <c r="W321" i="1"/>
  <c r="W320" i="1"/>
  <c r="BN319" i="1"/>
  <c r="BL319" i="1"/>
  <c r="X319" i="1"/>
  <c r="X320" i="1" s="1"/>
  <c r="O319" i="1"/>
  <c r="W317" i="1"/>
  <c r="W316" i="1"/>
  <c r="BN315" i="1"/>
  <c r="BL315" i="1"/>
  <c r="X315" i="1"/>
  <c r="BO315" i="1" s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X277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BO174" i="1" s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X167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N129" i="1"/>
  <c r="BL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N125" i="1"/>
  <c r="BL125" i="1"/>
  <c r="X125" i="1"/>
  <c r="O125" i="1"/>
  <c r="BN124" i="1"/>
  <c r="BL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08" i="1" l="1"/>
  <c r="BM208" i="1"/>
  <c r="Y208" i="1"/>
  <c r="BO224" i="1"/>
  <c r="BM224" i="1"/>
  <c r="Y224" i="1"/>
  <c r="BO248" i="1"/>
  <c r="BM248" i="1"/>
  <c r="Y248" i="1"/>
  <c r="BO276" i="1"/>
  <c r="BM276" i="1"/>
  <c r="Y276" i="1"/>
  <c r="BO282" i="1"/>
  <c r="BM282" i="1"/>
  <c r="Y282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23" i="1"/>
  <c r="BM23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Y134" i="1"/>
  <c r="BM134" i="1"/>
  <c r="Y146" i="1"/>
  <c r="BM146" i="1"/>
  <c r="Y157" i="1"/>
  <c r="BM157" i="1"/>
  <c r="Y174" i="1"/>
  <c r="BM174" i="1"/>
  <c r="X179" i="1"/>
  <c r="Y192" i="1"/>
  <c r="BM192" i="1"/>
  <c r="Y205" i="1"/>
  <c r="BM205" i="1"/>
  <c r="BO209" i="1"/>
  <c r="BM209" i="1"/>
  <c r="Y209" i="1"/>
  <c r="BO240" i="1"/>
  <c r="BM240" i="1"/>
  <c r="Y240" i="1"/>
  <c r="BO266" i="1"/>
  <c r="BM266" i="1"/>
  <c r="Y266" i="1"/>
  <c r="BO295" i="1"/>
  <c r="BM295" i="1"/>
  <c r="Y295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352" i="1"/>
  <c r="Y262" i="1"/>
  <c r="BM262" i="1"/>
  <c r="BO31" i="1"/>
  <c r="BM31" i="1"/>
  <c r="Y31" i="1"/>
  <c r="BO68" i="1"/>
  <c r="BM68" i="1"/>
  <c r="Y68" i="1"/>
  <c r="BO76" i="1"/>
  <c r="BM76" i="1"/>
  <c r="Y76" i="1"/>
  <c r="BO84" i="1"/>
  <c r="BM84" i="1"/>
  <c r="Y84" i="1"/>
  <c r="BO98" i="1"/>
  <c r="BM98" i="1"/>
  <c r="Y98" i="1"/>
  <c r="BO108" i="1"/>
  <c r="BM108" i="1"/>
  <c r="Y108" i="1"/>
  <c r="BO116" i="1"/>
  <c r="BM116" i="1"/>
  <c r="Y116" i="1"/>
  <c r="BO129" i="1"/>
  <c r="BM129" i="1"/>
  <c r="Y129" i="1"/>
  <c r="BO144" i="1"/>
  <c r="BM144" i="1"/>
  <c r="Y144" i="1"/>
  <c r="BO155" i="1"/>
  <c r="BM155" i="1"/>
  <c r="Y155" i="1"/>
  <c r="BO170" i="1"/>
  <c r="BM170" i="1"/>
  <c r="Y170" i="1"/>
  <c r="BO184" i="1"/>
  <c r="BM184" i="1"/>
  <c r="Y184" i="1"/>
  <c r="BO190" i="1"/>
  <c r="BM190" i="1"/>
  <c r="Y190" i="1"/>
  <c r="BO195" i="1"/>
  <c r="BM195" i="1"/>
  <c r="Y195" i="1"/>
  <c r="BO199" i="1"/>
  <c r="BM199" i="1"/>
  <c r="Y199" i="1"/>
  <c r="BO218" i="1"/>
  <c r="BM218" i="1"/>
  <c r="Y218" i="1"/>
  <c r="BO233" i="1"/>
  <c r="BM233" i="1"/>
  <c r="Y233" i="1"/>
  <c r="BO246" i="1"/>
  <c r="BM246" i="1"/>
  <c r="Y246" i="1"/>
  <c r="BO258" i="1"/>
  <c r="BM258" i="1"/>
  <c r="Y258" i="1"/>
  <c r="BO268" i="1"/>
  <c r="BM268" i="1"/>
  <c r="Y268" i="1"/>
  <c r="BO286" i="1"/>
  <c r="BM286" i="1"/>
  <c r="Y286" i="1"/>
  <c r="BO297" i="1"/>
  <c r="BM297" i="1"/>
  <c r="Y297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X493" i="1"/>
  <c r="W546" i="1"/>
  <c r="W545" i="1"/>
  <c r="X35" i="1"/>
  <c r="BO27" i="1"/>
  <c r="BM27" i="1"/>
  <c r="Y27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X47" i="1"/>
  <c r="X46" i="1"/>
  <c r="BO45" i="1"/>
  <c r="BM45" i="1"/>
  <c r="Y45" i="1"/>
  <c r="Y46" i="1" s="1"/>
  <c r="BO51" i="1"/>
  <c r="BM51" i="1"/>
  <c r="Y51" i="1"/>
  <c r="BO72" i="1"/>
  <c r="BM72" i="1"/>
  <c r="Y72" i="1"/>
  <c r="BO80" i="1"/>
  <c r="BM80" i="1"/>
  <c r="Y80" i="1"/>
  <c r="BO92" i="1"/>
  <c r="BM92" i="1"/>
  <c r="Y92" i="1"/>
  <c r="BO102" i="1"/>
  <c r="BM102" i="1"/>
  <c r="Y102" i="1"/>
  <c r="BO112" i="1"/>
  <c r="BM112" i="1"/>
  <c r="Y112" i="1"/>
  <c r="X131" i="1"/>
  <c r="BO125" i="1"/>
  <c r="BM125" i="1"/>
  <c r="Y125" i="1"/>
  <c r="BO136" i="1"/>
  <c r="BM136" i="1"/>
  <c r="Y136" i="1"/>
  <c r="BO151" i="1"/>
  <c r="BM151" i="1"/>
  <c r="Y151" i="1"/>
  <c r="BO159" i="1"/>
  <c r="BM159" i="1"/>
  <c r="Y159" i="1"/>
  <c r="BO176" i="1"/>
  <c r="BM176" i="1"/>
  <c r="Y176" i="1"/>
  <c r="BO185" i="1"/>
  <c r="BM185" i="1"/>
  <c r="Y185" i="1"/>
  <c r="BO194" i="1"/>
  <c r="BM194" i="1"/>
  <c r="Y194" i="1"/>
  <c r="BO198" i="1"/>
  <c r="BM198" i="1"/>
  <c r="Y198" i="1"/>
  <c r="BO214" i="1"/>
  <c r="BM214" i="1"/>
  <c r="Y214" i="1"/>
  <c r="X235" i="1"/>
  <c r="BO229" i="1"/>
  <c r="BM229" i="1"/>
  <c r="Y229" i="1"/>
  <c r="BO242" i="1"/>
  <c r="BM242" i="1"/>
  <c r="Y242" i="1"/>
  <c r="BO250" i="1"/>
  <c r="BM250" i="1"/>
  <c r="Y250" i="1"/>
  <c r="BO264" i="1"/>
  <c r="BM264" i="1"/>
  <c r="Y264" i="1"/>
  <c r="X278" i="1"/>
  <c r="BO274" i="1"/>
  <c r="BM274" i="1"/>
  <c r="Y274" i="1"/>
  <c r="O555" i="1"/>
  <c r="BO293" i="1"/>
  <c r="BM293" i="1"/>
  <c r="Y293" i="1"/>
  <c r="BO303" i="1"/>
  <c r="BM303" i="1"/>
  <c r="Y303" i="1"/>
  <c r="BO524" i="1"/>
  <c r="BM524" i="1"/>
  <c r="Y524" i="1"/>
  <c r="BO526" i="1"/>
  <c r="BM526" i="1"/>
  <c r="Y526" i="1"/>
  <c r="B555" i="1"/>
  <c r="W547" i="1"/>
  <c r="X34" i="1"/>
  <c r="X54" i="1"/>
  <c r="D555" i="1"/>
  <c r="E555" i="1"/>
  <c r="X93" i="1"/>
  <c r="X104" i="1"/>
  <c r="X121" i="1"/>
  <c r="X147" i="1"/>
  <c r="X178" i="1"/>
  <c r="X202" i="1"/>
  <c r="X210" i="1"/>
  <c r="X221" i="1"/>
  <c r="X236" i="1"/>
  <c r="X252" i="1"/>
  <c r="X259" i="1"/>
  <c r="X289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P555" i="1"/>
  <c r="X316" i="1"/>
  <c r="X369" i="1"/>
  <c r="X403" i="1"/>
  <c r="X409" i="1"/>
  <c r="F9" i="1"/>
  <c r="J9" i="1"/>
  <c r="F10" i="1"/>
  <c r="Y22" i="1"/>
  <c r="BM22" i="1"/>
  <c r="BO22" i="1"/>
  <c r="W549" i="1"/>
  <c r="X25" i="1"/>
  <c r="Y28" i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BO124" i="1"/>
  <c r="BM124" i="1"/>
  <c r="Y124" i="1"/>
  <c r="BO128" i="1"/>
  <c r="BM128" i="1"/>
  <c r="Y128" i="1"/>
  <c r="BO137" i="1"/>
  <c r="BM137" i="1"/>
  <c r="Y137" i="1"/>
  <c r="BO152" i="1"/>
  <c r="BM152" i="1"/>
  <c r="Y152" i="1"/>
  <c r="BO156" i="1"/>
  <c r="BM156" i="1"/>
  <c r="Y156" i="1"/>
  <c r="X160" i="1"/>
  <c r="H9" i="1"/>
  <c r="X24" i="1"/>
  <c r="X62" i="1"/>
  <c r="X87" i="1"/>
  <c r="BO126" i="1"/>
  <c r="BM126" i="1"/>
  <c r="Y126" i="1"/>
  <c r="X130" i="1"/>
  <c r="BO135" i="1"/>
  <c r="BM135" i="1"/>
  <c r="Y135" i="1"/>
  <c r="X139" i="1"/>
  <c r="BO145" i="1"/>
  <c r="BM145" i="1"/>
  <c r="Y145" i="1"/>
  <c r="BO154" i="1"/>
  <c r="BM154" i="1"/>
  <c r="Y154" i="1"/>
  <c r="BO158" i="1"/>
  <c r="BM158" i="1"/>
  <c r="Y158" i="1"/>
  <c r="F555" i="1"/>
  <c r="X140" i="1"/>
  <c r="G555" i="1"/>
  <c r="X148" i="1"/>
  <c r="H555" i="1"/>
  <c r="X161" i="1"/>
  <c r="I555" i="1"/>
  <c r="Y165" i="1"/>
  <c r="Y166" i="1" s="1"/>
  <c r="BM165" i="1"/>
  <c r="BO165" i="1"/>
  <c r="X166" i="1"/>
  <c r="Y169" i="1"/>
  <c r="BM169" i="1"/>
  <c r="BO169" i="1"/>
  <c r="X172" i="1"/>
  <c r="Y175" i="1"/>
  <c r="BM175" i="1"/>
  <c r="BO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X201" i="1"/>
  <c r="Y204" i="1"/>
  <c r="BM204" i="1"/>
  <c r="BO204" i="1"/>
  <c r="Y206" i="1"/>
  <c r="BM206" i="1"/>
  <c r="Y207" i="1"/>
  <c r="BM207" i="1"/>
  <c r="X211" i="1"/>
  <c r="J555" i="1"/>
  <c r="Y215" i="1"/>
  <c r="BM215" i="1"/>
  <c r="BO215" i="1"/>
  <c r="Y217" i="1"/>
  <c r="BM217" i="1"/>
  <c r="Y219" i="1"/>
  <c r="BM219" i="1"/>
  <c r="X220" i="1"/>
  <c r="Y223" i="1"/>
  <c r="BM223" i="1"/>
  <c r="BO223" i="1"/>
  <c r="X226" i="1"/>
  <c r="Y230" i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BM255" i="1"/>
  <c r="BO255" i="1"/>
  <c r="Y257" i="1"/>
  <c r="BM257" i="1"/>
  <c r="X260" i="1"/>
  <c r="X272" i="1"/>
  <c r="Y263" i="1"/>
  <c r="BM263" i="1"/>
  <c r="Y265" i="1"/>
  <c r="BM265" i="1"/>
  <c r="X271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N555" i="1"/>
  <c r="L555" i="1"/>
  <c r="X253" i="1"/>
  <c r="BO267" i="1"/>
  <c r="BM267" i="1"/>
  <c r="BO269" i="1"/>
  <c r="BM269" i="1"/>
  <c r="Y269" i="1"/>
  <c r="X284" i="1"/>
  <c r="BO280" i="1"/>
  <c r="BM280" i="1"/>
  <c r="Y280" i="1"/>
  <c r="Y283" i="1" s="1"/>
  <c r="X283" i="1"/>
  <c r="BO287" i="1"/>
  <c r="BM287" i="1"/>
  <c r="Y287" i="1"/>
  <c r="Y289" i="1" s="1"/>
  <c r="BO296" i="1"/>
  <c r="BM296" i="1"/>
  <c r="Y296" i="1"/>
  <c r="X300" i="1"/>
  <c r="BO304" i="1"/>
  <c r="BM304" i="1"/>
  <c r="Y304" i="1"/>
  <c r="X306" i="1"/>
  <c r="X311" i="1"/>
  <c r="X317" i="1"/>
  <c r="X321" i="1"/>
  <c r="X325" i="1"/>
  <c r="X338" i="1"/>
  <c r="X346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S555" i="1"/>
  <c r="X301" i="1"/>
  <c r="Y309" i="1"/>
  <c r="Y310" i="1" s="1"/>
  <c r="BM309" i="1"/>
  <c r="BO309" i="1"/>
  <c r="X310" i="1"/>
  <c r="Y313" i="1"/>
  <c r="BM313" i="1"/>
  <c r="BO313" i="1"/>
  <c r="Y315" i="1"/>
  <c r="BM315" i="1"/>
  <c r="Y319" i="1"/>
  <c r="Y320" i="1" s="1"/>
  <c r="BM319" i="1"/>
  <c r="BO319" i="1"/>
  <c r="Y323" i="1"/>
  <c r="Y324" i="1" s="1"/>
  <c r="BM323" i="1"/>
  <c r="BO323" i="1"/>
  <c r="Q555" i="1"/>
  <c r="Y330" i="1"/>
  <c r="BM330" i="1"/>
  <c r="Y332" i="1"/>
  <c r="BM332" i="1"/>
  <c r="Y335" i="1"/>
  <c r="BM335" i="1"/>
  <c r="Y336" i="1"/>
  <c r="BM336" i="1"/>
  <c r="X339" i="1"/>
  <c r="Y342" i="1"/>
  <c r="BM342" i="1"/>
  <c r="Y344" i="1"/>
  <c r="BM344" i="1"/>
  <c r="Y348" i="1"/>
  <c r="BM348" i="1"/>
  <c r="BO348" i="1"/>
  <c r="Y349" i="1"/>
  <c r="BM349" i="1"/>
  <c r="R555" i="1"/>
  <c r="Y360" i="1"/>
  <c r="BM360" i="1"/>
  <c r="Y362" i="1"/>
  <c r="BM362" i="1"/>
  <c r="X365" i="1"/>
  <c r="Y368" i="1"/>
  <c r="BM368" i="1"/>
  <c r="Y372" i="1"/>
  <c r="BM372" i="1"/>
  <c r="BO372" i="1"/>
  <c r="Y374" i="1"/>
  <c r="BM374" i="1"/>
  <c r="Y386" i="1"/>
  <c r="Y387" i="1" s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X425" i="1"/>
  <c r="BO429" i="1"/>
  <c r="BM429" i="1"/>
  <c r="Y429" i="1"/>
  <c r="BO433" i="1"/>
  <c r="BM433" i="1"/>
  <c r="Y433" i="1"/>
  <c r="Y435" i="1" s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369" i="1" l="1"/>
  <c r="Y440" i="1"/>
  <c r="Y277" i="1"/>
  <c r="Y235" i="1"/>
  <c r="Y225" i="1"/>
  <c r="Y220" i="1"/>
  <c r="Y178" i="1"/>
  <c r="Y171" i="1"/>
  <c r="Y147" i="1"/>
  <c r="Y139" i="1"/>
  <c r="Y24" i="1"/>
  <c r="Y519" i="1"/>
  <c r="Y271" i="1"/>
  <c r="Y364" i="1"/>
  <c r="Y345" i="1"/>
  <c r="Y160" i="1"/>
  <c r="Y120" i="1"/>
  <c r="W548" i="1"/>
  <c r="Y493" i="1"/>
  <c r="Y478" i="1"/>
  <c r="Y419" i="1"/>
  <c r="Y409" i="1"/>
  <c r="Y376" i="1"/>
  <c r="Y338" i="1"/>
  <c r="Y316" i="1"/>
  <c r="Y528" i="1"/>
  <c r="Y305" i="1"/>
  <c r="Y300" i="1"/>
  <c r="Y252" i="1"/>
  <c r="Y210" i="1"/>
  <c r="Y201" i="1"/>
  <c r="Y103" i="1"/>
  <c r="Y93" i="1"/>
  <c r="Y86" i="1"/>
  <c r="Y61" i="1"/>
  <c r="Y34" i="1"/>
  <c r="Y536" i="1"/>
  <c r="Y487" i="1"/>
  <c r="Y473" i="1"/>
  <c r="Y403" i="1"/>
  <c r="Y351" i="1"/>
  <c r="Y511" i="1"/>
  <c r="Y451" i="1"/>
  <c r="Y259" i="1"/>
  <c r="X549" i="1"/>
  <c r="X545" i="1"/>
  <c r="X547" i="1"/>
  <c r="Y130" i="1"/>
  <c r="X546" i="1"/>
  <c r="Y550" i="1" l="1"/>
  <c r="X548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<sst xmlns="http://schemas.openxmlformats.org/spreadsheetml/2006/main" count="2379" uniqueCount="789">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</sst>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40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/>
      <c r="I5" s="428"/>
      <c r="J5" s="428"/>
      <c r="K5" s="428"/>
      <c r="L5" s="429"/>
      <c r="M5" s="58"/>
      <c r="O5" s="24" t="s">
        <v>10</v>
      </c>
      <c r="P5" s="763">
        <v>45444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14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5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0.41666666666666669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8</v>
      </c>
      <c r="X182" s="381">
        <f t="shared" si="34"/>
        <v>8.1</v>
      </c>
      <c r="Y182" s="36">
        <f>IFERROR(IF(X182=0,"",ROUNDUP(X182/H182,0)*0.02175),"")</f>
        <v>2.1749999999999999E-2</v>
      </c>
      <c r="Z182" s="56"/>
      <c r="AA182" s="57"/>
      <c r="AE182" s="64"/>
      <c r="BB182" s="162" t="s">
        <v>1</v>
      </c>
      <c r="BL182" s="64">
        <f t="shared" si="35"/>
        <v>8.5570370370370377</v>
      </c>
      <c r="BM182" s="64">
        <f t="shared" si="36"/>
        <v>8.6639999999999997</v>
      </c>
      <c r="BN182" s="64">
        <f t="shared" si="37"/>
        <v>1.7636684303350969E-2</v>
      </c>
      <c r="BO182" s="64">
        <f t="shared" si="38"/>
        <v>1.7857142857142856E-2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8</v>
      </c>
      <c r="X187" s="381">
        <f t="shared" si="34"/>
        <v>8.6999999999999993</v>
      </c>
      <c r="Y187" s="36">
        <f>IFERROR(IF(X187=0,"",ROUNDUP(X187/H187,0)*0.02175),"")</f>
        <v>2.1749999999999999E-2</v>
      </c>
      <c r="Z187" s="56"/>
      <c r="AA187" s="57"/>
      <c r="AE187" s="64"/>
      <c r="BB187" s="167" t="s">
        <v>1</v>
      </c>
      <c r="BL187" s="64">
        <f t="shared" si="35"/>
        <v>8.5186206896551724</v>
      </c>
      <c r="BM187" s="64">
        <f t="shared" si="36"/>
        <v>9.2639999999999993</v>
      </c>
      <c r="BN187" s="64">
        <f t="shared" si="37"/>
        <v>1.6420361247947456E-2</v>
      </c>
      <c r="BO187" s="64">
        <f t="shared" si="38"/>
        <v>1.7857142857142856E-2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2.4</v>
      </c>
      <c r="X194" s="381">
        <f t="shared" si="34"/>
        <v>2.4</v>
      </c>
      <c r="Y194" s="36">
        <f t="shared" si="39"/>
        <v>7.5300000000000002E-3</v>
      </c>
      <c r="Z194" s="56"/>
      <c r="AA194" s="57"/>
      <c r="AE194" s="64"/>
      <c r="BB194" s="174" t="s">
        <v>1</v>
      </c>
      <c r="BL194" s="64">
        <f t="shared" si="35"/>
        <v>2.6720000000000002</v>
      </c>
      <c r="BM194" s="64">
        <f t="shared" si="36"/>
        <v>2.6720000000000002</v>
      </c>
      <c r="BN194" s="64">
        <f t="shared" si="37"/>
        <v>6.41025641025641E-3</v>
      </c>
      <c r="BO194" s="64">
        <f t="shared" si="38"/>
        <v>6.41025641025641E-3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2.4</v>
      </c>
      <c r="X196" s="381">
        <f t="shared" si="34"/>
        <v>2.4</v>
      </c>
      <c r="Y196" s="36">
        <f t="shared" si="39"/>
        <v>7.5300000000000002E-3</v>
      </c>
      <c r="Z196" s="56"/>
      <c r="AA196" s="57"/>
      <c r="AE196" s="64"/>
      <c r="BB196" s="176" t="s">
        <v>1</v>
      </c>
      <c r="BL196" s="64">
        <f t="shared" si="35"/>
        <v>2.6720000000000002</v>
      </c>
      <c r="BM196" s="64">
        <f t="shared" si="36"/>
        <v>2.6720000000000002</v>
      </c>
      <c r="BN196" s="64">
        <f t="shared" si="37"/>
        <v>6.41025641025641E-3</v>
      </c>
      <c r="BO196" s="64">
        <f t="shared" si="38"/>
        <v>6.41025641025641E-3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3.9071945508727119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5.8560000000000001E-2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20.799999999999997</v>
      </c>
      <c r="X202" s="382">
        <f>IFERROR(SUM(X181:X200),"0")</f>
        <v>21.599999999999994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4570</v>
      </c>
      <c r="X262" s="381">
        <f t="shared" ref="X262:X270" si="61">IFERROR(IF(W262="",0,CEILING((W262/$H262),1)*$H262),"")</f>
        <v>4570.8</v>
      </c>
      <c r="Y262" s="36">
        <f>IFERROR(IF(X262=0,"",ROUNDUP(X262/H262,0)*0.02175),"")</f>
        <v>12.7455</v>
      </c>
      <c r="Z262" s="56"/>
      <c r="AA262" s="57"/>
      <c r="AE262" s="64"/>
      <c r="BB262" s="218" t="s">
        <v>1</v>
      </c>
      <c r="BL262" s="64">
        <f t="shared" ref="BL262:BL270" si="62">IFERROR(W262*I262/H262,"0")</f>
        <v>4896.9307692307702</v>
      </c>
      <c r="BM262" s="64">
        <f t="shared" ref="BM262:BM270" si="63">IFERROR(X262*I262/H262,"0")</f>
        <v>4897.7880000000005</v>
      </c>
      <c r="BN262" s="64">
        <f t="shared" ref="BN262:BN270" si="64">IFERROR(1/J262*(W262/H262),"0")</f>
        <v>10.462454212454212</v>
      </c>
      <c r="BO262" s="64">
        <f t="shared" ref="BO262:BO270" si="65">IFERROR(1/J262*(X262/H262),"0")</f>
        <v>10.464285714285714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10.8</v>
      </c>
      <c r="X266" s="381">
        <f t="shared" si="61"/>
        <v>10.8</v>
      </c>
      <c r="Y266" s="36">
        <f>IFERROR(IF(X266=0,"",ROUNDUP(X266/H266,0)*0.00937),"")</f>
        <v>2.811E-2</v>
      </c>
      <c r="Z266" s="56"/>
      <c r="AA266" s="57"/>
      <c r="AE266" s="64"/>
      <c r="BB266" s="222" t="s">
        <v>1</v>
      </c>
      <c r="BL266" s="64">
        <f t="shared" si="62"/>
        <v>11.628000000000002</v>
      </c>
      <c r="BM266" s="64">
        <f t="shared" si="63"/>
        <v>11.628000000000002</v>
      </c>
      <c r="BN266" s="64">
        <f t="shared" si="64"/>
        <v>2.5000000000000001E-2</v>
      </c>
      <c r="BO266" s="64">
        <f t="shared" si="65"/>
        <v>2.5000000000000001E-2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588.89743589743591</v>
      </c>
      <c r="X271" s="382">
        <f>IFERROR(X262/H262,"0")+IFERROR(X263/H263,"0")+IFERROR(X264/H264,"0")+IFERROR(X265/H265,"0")+IFERROR(X266/H266,"0")+IFERROR(X267/H267,"0")+IFERROR(X268/H268,"0")+IFERROR(X269/H269,"0")+IFERROR(X270/H270,"0")</f>
        <v>589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12.77361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4580.8</v>
      </c>
      <c r="X272" s="382">
        <f>IFERROR(SUM(X262:X270),"0")</f>
        <v>4581.6000000000004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2.5499999999999998</v>
      </c>
      <c r="X282" s="381">
        <f>IFERROR(IF(W282="",0,CEILING((W282/$H282),1)*$H282),"")</f>
        <v>2.5499999999999998</v>
      </c>
      <c r="Y282" s="36">
        <f>IFERROR(IF(X282=0,"",ROUNDUP(X282/H282,0)*0.00753),"")</f>
        <v>7.5300000000000002E-3</v>
      </c>
      <c r="Z282" s="56"/>
      <c r="AA282" s="57"/>
      <c r="AE282" s="64"/>
      <c r="BB282" s="232" t="s">
        <v>1</v>
      </c>
      <c r="BL282" s="64">
        <f>IFERROR(W282*I282/H282,"0")</f>
        <v>2.9</v>
      </c>
      <c r="BM282" s="64">
        <f>IFERROR(X282*I282/H282,"0")</f>
        <v>2.9</v>
      </c>
      <c r="BN282" s="64">
        <f>IFERROR(1/J282*(W282/H282),"0")</f>
        <v>6.41025641025641E-3</v>
      </c>
      <c r="BO282" s="64">
        <f>IFERROR(1/J282*(X282/H282),"0")</f>
        <v>6.41025641025641E-3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1</v>
      </c>
      <c r="X283" s="382">
        <f>IFERROR(X280/H280,"0")+IFERROR(X281/H281,"0")+IFERROR(X282/H282,"0")</f>
        <v>1</v>
      </c>
      <c r="Y283" s="382">
        <f>IFERROR(IF(Y280="",0,Y280),"0")+IFERROR(IF(Y281="",0,Y281),"0")+IFERROR(IF(Y282="",0,Y282),"0")</f>
        <v>7.5300000000000002E-3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2.5499999999999998</v>
      </c>
      <c r="X284" s="382">
        <f>IFERROR(SUM(X280:X282),"0")</f>
        <v>2.5499999999999998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0</v>
      </c>
      <c r="X338" s="382">
        <f>IFERROR(X329/H329,"0")+IFERROR(X330/H330,"0")+IFERROR(X331/H331,"0")+IFERROR(X332/H332,"0")+IFERROR(X333/H333,"0")+IFERROR(X334/H334,"0")+IFERROR(X335/H335,"0")+IFERROR(X336/H336,"0")+IFERROR(X337/H337,"0")</f>
        <v>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0</v>
      </c>
      <c r="X339" s="382">
        <f>IFERROR(SUM(X329:X337),"0")</f>
        <v>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8</v>
      </c>
      <c r="X372" s="381">
        <f>IFERROR(IF(W372="",0,CEILING((W372/$H372),1)*$H372),"")</f>
        <v>15.6</v>
      </c>
      <c r="Y372" s="36">
        <f>IFERROR(IF(X372=0,"",ROUNDUP(X372/H372,0)*0.02175),"")</f>
        <v>4.3499999999999997E-2</v>
      </c>
      <c r="Z372" s="56"/>
      <c r="AA372" s="57"/>
      <c r="AE372" s="64"/>
      <c r="BB372" s="275" t="s">
        <v>1</v>
      </c>
      <c r="BL372" s="64">
        <f>IFERROR(W372*I372/H372,"0")</f>
        <v>8.5784615384615392</v>
      </c>
      <c r="BM372" s="64">
        <f>IFERROR(X372*I372/H372,"0")</f>
        <v>16.728000000000002</v>
      </c>
      <c r="BN372" s="64">
        <f>IFERROR(1/J372*(W372/H372),"0")</f>
        <v>1.8315018315018316E-2</v>
      </c>
      <c r="BO372" s="64">
        <f>IFERROR(1/J372*(X372/H372),"0")</f>
        <v>3.5714285714285712E-2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1.0256410256410258</v>
      </c>
      <c r="X376" s="382">
        <f>IFERROR(X372/H372,"0")+IFERROR(X373/H373,"0")+IFERROR(X374/H374,"0")+IFERROR(X375/H375,"0")</f>
        <v>2</v>
      </c>
      <c r="Y376" s="382">
        <f>IFERROR(IF(Y372="",0,Y372),"0")+IFERROR(IF(Y373="",0,Y373),"0")+IFERROR(IF(Y374="",0,Y374),"0")+IFERROR(IF(Y375="",0,Y375),"0")</f>
        <v>4.3499999999999997E-2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8</v>
      </c>
      <c r="X377" s="382">
        <f>IFERROR(SUM(X372:X375),"0")</f>
        <v>15.6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1.68</v>
      </c>
      <c r="X393" s="381">
        <f t="shared" si="76"/>
        <v>1.68</v>
      </c>
      <c r="Y393" s="36">
        <f>IFERROR(IF(X393=0,"",ROUNDUP(X393/H393,0)*0.00753),"")</f>
        <v>7.5300000000000002E-3</v>
      </c>
      <c r="Z393" s="56"/>
      <c r="AA393" s="57"/>
      <c r="AE393" s="64"/>
      <c r="BB393" s="285" t="s">
        <v>1</v>
      </c>
      <c r="BL393" s="64">
        <f t="shared" si="77"/>
        <v>2.6</v>
      </c>
      <c r="BM393" s="64">
        <f t="shared" si="78"/>
        <v>2.6</v>
      </c>
      <c r="BN393" s="64">
        <f t="shared" si="79"/>
        <v>6.41025641025641E-3</v>
      </c>
      <c r="BO393" s="64">
        <f t="shared" si="80"/>
        <v>6.41025641025641E-3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7.5300000000000002E-3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1.68</v>
      </c>
      <c r="X404" s="382">
        <f>IFERROR(SUM(X390:X402),"0")</f>
        <v>1.68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0</v>
      </c>
      <c r="X474" s="382">
        <f>IFERROR(SUM(X461:X472),"0")</f>
        <v>0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55</v>
      </c>
      <c r="X522" s="381">
        <f t="shared" ref="X522:X527" si="104">IFERROR(IF(W522="",0,CEILING((W522/$H522),1)*$H522),"")</f>
        <v>58.800000000000004</v>
      </c>
      <c r="Y522" s="36">
        <f>IFERROR(IF(X522=0,"",ROUNDUP(X522/H522,0)*0.00753),"")</f>
        <v>0.10542</v>
      </c>
      <c r="Z522" s="56"/>
      <c r="AA522" s="57"/>
      <c r="AE522" s="64"/>
      <c r="BB522" s="356" t="s">
        <v>1</v>
      </c>
      <c r="BL522" s="64">
        <f t="shared" ref="BL522:BL527" si="105">IFERROR(W522*I522/H522,"0")</f>
        <v>58.404761904761905</v>
      </c>
      <c r="BM522" s="64">
        <f t="shared" ref="BM522:BM527" si="106">IFERROR(X522*I522/H522,"0")</f>
        <v>62.44</v>
      </c>
      <c r="BN522" s="64">
        <f t="shared" ref="BN522:BN527" si="107">IFERROR(1/J522*(W522/H522),"0")</f>
        <v>8.3943833943833937E-2</v>
      </c>
      <c r="BO522" s="64">
        <f t="shared" ref="BO522:BO527" si="108">IFERROR(1/J522*(X522/H522),"0")</f>
        <v>8.9743589743589744E-2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55</v>
      </c>
      <c r="X524" s="381">
        <f t="shared" si="104"/>
        <v>58.800000000000004</v>
      </c>
      <c r="Y524" s="36">
        <f>IFERROR(IF(X524=0,"",ROUNDUP(X524/H524,0)*0.00753),"")</f>
        <v>0.10542</v>
      </c>
      <c r="Z524" s="56"/>
      <c r="AA524" s="57"/>
      <c r="AE524" s="64"/>
      <c r="BB524" s="358" t="s">
        <v>1</v>
      </c>
      <c r="BL524" s="64">
        <f t="shared" si="105"/>
        <v>58.404761904761905</v>
      </c>
      <c r="BM524" s="64">
        <f t="shared" si="106"/>
        <v>62.44</v>
      </c>
      <c r="BN524" s="64">
        <f t="shared" si="107"/>
        <v>8.3943833943833937E-2</v>
      </c>
      <c r="BO524" s="64">
        <f t="shared" si="108"/>
        <v>8.9743589743589744E-2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26.19047619047619</v>
      </c>
      <c r="X528" s="382">
        <f>IFERROR(X522/H522,"0")+IFERROR(X523/H523,"0")+IFERROR(X524/H524,"0")+IFERROR(X525/H525,"0")+IFERROR(X526/H526,"0")+IFERROR(X527/H527,"0")</f>
        <v>28</v>
      </c>
      <c r="Y528" s="382">
        <f>IFERROR(IF(Y522="",0,Y522),"0")+IFERROR(IF(Y523="",0,Y523),"0")+IFERROR(IF(Y524="",0,Y524),"0")+IFERROR(IF(Y525="",0,Y525),"0")+IFERROR(IF(Y526="",0,Y526),"0")+IFERROR(IF(Y527="",0,Y527),"0")</f>
        <v>0.21084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110</v>
      </c>
      <c r="X529" s="382">
        <f>IFERROR(SUM(X522:X527),"0")</f>
        <v>117.60000000000001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30</v>
      </c>
      <c r="X531" s="381">
        <f>IFERROR(IF(W531="",0,CEILING((W531/$H531),1)*$H531),"")</f>
        <v>31.2</v>
      </c>
      <c r="Y531" s="36">
        <f>IFERROR(IF(X531=0,"",ROUNDUP(X531/H531,0)*0.02175),"")</f>
        <v>8.6999999999999994E-2</v>
      </c>
      <c r="Z531" s="56"/>
      <c r="AA531" s="57"/>
      <c r="AE531" s="64"/>
      <c r="BB531" s="362" t="s">
        <v>1</v>
      </c>
      <c r="BL531" s="64">
        <f>IFERROR(W531*I531/H531,"0")</f>
        <v>32.169230769230772</v>
      </c>
      <c r="BM531" s="64">
        <f>IFERROR(X531*I531/H531,"0")</f>
        <v>33.456000000000003</v>
      </c>
      <c r="BN531" s="64">
        <f>IFERROR(1/J531*(W531/H531),"0")</f>
        <v>6.8681318681318673E-2</v>
      </c>
      <c r="BO531" s="64">
        <f>IFERROR(1/J531*(X531/H531),"0")</f>
        <v>7.1428571428571425E-2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3.8461538461538463</v>
      </c>
      <c r="X536" s="382">
        <f>IFERROR(X531/H531,"0")+IFERROR(X532/H532,"0")+IFERROR(X533/H533,"0")+IFERROR(X534/H534,"0")+IFERROR(X535/H535,"0")</f>
        <v>4</v>
      </c>
      <c r="Y536" s="382">
        <f>IFERROR(IF(Y531="",0,Y531),"0")+IFERROR(IF(Y532="",0,Y532),"0")+IFERROR(IF(Y533="",0,Y533),"0")+IFERROR(IF(Y534="",0,Y534),"0")+IFERROR(IF(Y535="",0,Y535),"0")</f>
        <v>8.6999999999999994E-2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30</v>
      </c>
      <c r="X537" s="382">
        <f>IFERROR(SUM(X531:X535),"0")</f>
        <v>31.2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4753.8300000000008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4771.8300000000017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5094.0356430746779</v>
      </c>
      <c r="X546" s="382">
        <f>IFERROR(SUM(BM22:BM542),"0")</f>
        <v>5113.2519999999995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11</v>
      </c>
      <c r="X547" s="38">
        <f>ROUNDUP(SUM(BO22:BO542),0)</f>
        <v>11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5369.0356430746779</v>
      </c>
      <c r="X548" s="382">
        <f>GrossWeightTotalR+PalletQtyTotalR*25</f>
        <v>5388.2519999999995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625.86690151057962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629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13.188569999999997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21.599999999999994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4584.1500000000005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4584.1500000000005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15.6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1.68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148.80000000000001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