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06,24 ПОКОМ КИ Сочи\2 машина (10) Кумыкова_Пушкарный\"/>
    </mc:Choice>
  </mc:AlternateContent>
  <xr:revisionPtr revIDLastSave="0" documentId="13_ncr:1_{6FA111EC-6727-4C6F-A899-AE4ABF49D72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X493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X494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X478" i="1" s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O438" i="1"/>
  <c r="BN438" i="1"/>
  <c r="BM438" i="1"/>
  <c r="BL438" i="1"/>
  <c r="Y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X436" i="1" s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O417" i="1"/>
  <c r="BN417" i="1"/>
  <c r="BM417" i="1"/>
  <c r="BL417" i="1"/>
  <c r="Y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O385" i="1"/>
  <c r="BN385" i="1"/>
  <c r="BM385" i="1"/>
  <c r="BL385" i="1"/>
  <c r="Y385" i="1"/>
  <c r="X385" i="1"/>
  <c r="X387" i="1" s="1"/>
  <c r="O385" i="1"/>
  <c r="W381" i="1"/>
  <c r="X380" i="1"/>
  <c r="W380" i="1"/>
  <c r="BO379" i="1"/>
  <c r="BN379" i="1"/>
  <c r="BM379" i="1"/>
  <c r="BL379" i="1"/>
  <c r="Y379" i="1"/>
  <c r="Y380" i="1" s="1"/>
  <c r="X379" i="1"/>
  <c r="X381" i="1" s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X369" i="1" s="1"/>
  <c r="O367" i="1"/>
  <c r="W365" i="1"/>
  <c r="W364" i="1"/>
  <c r="BO363" i="1"/>
  <c r="BN363" i="1"/>
  <c r="BM363" i="1"/>
  <c r="BL363" i="1"/>
  <c r="Y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O359" i="1"/>
  <c r="BN359" i="1"/>
  <c r="BM359" i="1"/>
  <c r="BL359" i="1"/>
  <c r="Y359" i="1"/>
  <c r="X359" i="1"/>
  <c r="O359" i="1"/>
  <c r="W356" i="1"/>
  <c r="X355" i="1"/>
  <c r="W355" i="1"/>
  <c r="BO354" i="1"/>
  <c r="BN354" i="1"/>
  <c r="BM354" i="1"/>
  <c r="BL354" i="1"/>
  <c r="Y354" i="1"/>
  <c r="Y355" i="1" s="1"/>
  <c r="X354" i="1"/>
  <c r="X356" i="1" s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X346" i="1" s="1"/>
  <c r="O342" i="1"/>
  <c r="BO341" i="1"/>
  <c r="BN341" i="1"/>
  <c r="BM341" i="1"/>
  <c r="BL341" i="1"/>
  <c r="Y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X305" i="1" s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X300" i="1" s="1"/>
  <c r="O294" i="1"/>
  <c r="BO293" i="1"/>
  <c r="BN293" i="1"/>
  <c r="BM293" i="1"/>
  <c r="BL293" i="1"/>
  <c r="Y293" i="1"/>
  <c r="X293" i="1"/>
  <c r="O293" i="1"/>
  <c r="W290" i="1"/>
  <c r="X289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X290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X277" i="1" s="1"/>
  <c r="O275" i="1"/>
  <c r="BO274" i="1"/>
  <c r="BN274" i="1"/>
  <c r="BM274" i="1"/>
  <c r="BL274" i="1"/>
  <c r="Y274" i="1"/>
  <c r="X274" i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O255" i="1"/>
  <c r="BN255" i="1"/>
  <c r="BM255" i="1"/>
  <c r="BL255" i="1"/>
  <c r="Y255" i="1"/>
  <c r="X255" i="1"/>
  <c r="X259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W236" i="1"/>
  <c r="W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BO230" i="1"/>
  <c r="BN230" i="1"/>
  <c r="BM230" i="1"/>
  <c r="BL230" i="1"/>
  <c r="Y230" i="1"/>
  <c r="X230" i="1"/>
  <c r="O230" i="1"/>
  <c r="BN229" i="1"/>
  <c r="BL229" i="1"/>
  <c r="X229" i="1"/>
  <c r="X235" i="1" s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X210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N198" i="1"/>
  <c r="BL198" i="1"/>
  <c r="X198" i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O196" i="1"/>
  <c r="BN195" i="1"/>
  <c r="BL195" i="1"/>
  <c r="X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X201" i="1" s="1"/>
  <c r="O182" i="1"/>
  <c r="BO181" i="1"/>
  <c r="BN181" i="1"/>
  <c r="BM181" i="1"/>
  <c r="BL181" i="1"/>
  <c r="Y181" i="1"/>
  <c r="X181" i="1"/>
  <c r="X202" i="1" s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X171" i="1" s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X161" i="1" s="1"/>
  <c r="O151" i="1"/>
  <c r="W148" i="1"/>
  <c r="W147" i="1"/>
  <c r="BN146" i="1"/>
  <c r="BL146" i="1"/>
  <c r="X146" i="1"/>
  <c r="BO146" i="1" s="1"/>
  <c r="O146" i="1"/>
  <c r="BO145" i="1"/>
  <c r="BN145" i="1"/>
  <c r="BM145" i="1"/>
  <c r="BL145" i="1"/>
  <c r="Y145" i="1"/>
  <c r="X145" i="1"/>
  <c r="O145" i="1"/>
  <c r="BN144" i="1"/>
  <c r="BL144" i="1"/>
  <c r="X144" i="1"/>
  <c r="G555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F555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31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1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X103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3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5" i="1" s="1"/>
  <c r="O57" i="1"/>
  <c r="W54" i="1"/>
  <c r="W53" i="1"/>
  <c r="BN52" i="1"/>
  <c r="BL52" i="1"/>
  <c r="X52" i="1"/>
  <c r="X54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4" i="1" s="1"/>
  <c r="O28" i="1"/>
  <c r="BO27" i="1"/>
  <c r="BN27" i="1"/>
  <c r="BM27" i="1"/>
  <c r="BL27" i="1"/>
  <c r="Y27" i="1"/>
  <c r="X27" i="1"/>
  <c r="X35" i="1" s="1"/>
  <c r="O27" i="1"/>
  <c r="W25" i="1"/>
  <c r="W545" i="1" s="1"/>
  <c r="W24" i="1"/>
  <c r="BO23" i="1"/>
  <c r="BN23" i="1"/>
  <c r="BM23" i="1"/>
  <c r="BL23" i="1"/>
  <c r="Y23" i="1"/>
  <c r="X23" i="1"/>
  <c r="O23" i="1"/>
  <c r="BN22" i="1"/>
  <c r="W547" i="1" s="1"/>
  <c r="BL22" i="1"/>
  <c r="W546" i="1" s="1"/>
  <c r="W548" i="1" s="1"/>
  <c r="X22" i="1"/>
  <c r="B555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W549" i="1"/>
  <c r="X25" i="1"/>
  <c r="Y28" i="1"/>
  <c r="Y34" i="1" s="1"/>
  <c r="BM28" i="1"/>
  <c r="BO28" i="1"/>
  <c r="Y30" i="1"/>
  <c r="BM30" i="1"/>
  <c r="Y32" i="1"/>
  <c r="BM32" i="1"/>
  <c r="C555" i="1"/>
  <c r="Y52" i="1"/>
  <c r="Y53" i="1" s="1"/>
  <c r="BM52" i="1"/>
  <c r="BO52" i="1"/>
  <c r="X53" i="1"/>
  <c r="Y57" i="1"/>
  <c r="Y61" i="1" s="1"/>
  <c r="BM57" i="1"/>
  <c r="BO57" i="1"/>
  <c r="Y59" i="1"/>
  <c r="BM59" i="1"/>
  <c r="Y60" i="1"/>
  <c r="BM60" i="1"/>
  <c r="X61" i="1"/>
  <c r="Y65" i="1"/>
  <c r="Y86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Y93" i="1" s="1"/>
  <c r="BM89" i="1"/>
  <c r="BO89" i="1"/>
  <c r="Y91" i="1"/>
  <c r="BM91" i="1"/>
  <c r="X94" i="1"/>
  <c r="Y97" i="1"/>
  <c r="Y103" i="1" s="1"/>
  <c r="BM97" i="1"/>
  <c r="BO97" i="1"/>
  <c r="Y99" i="1"/>
  <c r="BM99" i="1"/>
  <c r="Y101" i="1"/>
  <c r="BM101" i="1"/>
  <c r="Y107" i="1"/>
  <c r="Y120" i="1" s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X120" i="1"/>
  <c r="Y123" i="1"/>
  <c r="Y130" i="1" s="1"/>
  <c r="BM123" i="1"/>
  <c r="BO123" i="1"/>
  <c r="Y125" i="1"/>
  <c r="BM125" i="1"/>
  <c r="Y127" i="1"/>
  <c r="BM127" i="1"/>
  <c r="Y129" i="1"/>
  <c r="BM129" i="1"/>
  <c r="X130" i="1"/>
  <c r="Y134" i="1"/>
  <c r="Y139" i="1" s="1"/>
  <c r="BM134" i="1"/>
  <c r="BO134" i="1"/>
  <c r="Y136" i="1"/>
  <c r="BM136" i="1"/>
  <c r="Y138" i="1"/>
  <c r="BM138" i="1"/>
  <c r="X139" i="1"/>
  <c r="Y144" i="1"/>
  <c r="Y147" i="1" s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BO159" i="1"/>
  <c r="BM159" i="1"/>
  <c r="Y159" i="1"/>
  <c r="I555" i="1"/>
  <c r="X167" i="1"/>
  <c r="BO164" i="1"/>
  <c r="BM164" i="1"/>
  <c r="Y164" i="1"/>
  <c r="Y166" i="1" s="1"/>
  <c r="BO176" i="1"/>
  <c r="BM176" i="1"/>
  <c r="Y176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BO205" i="1"/>
  <c r="BM205" i="1"/>
  <c r="Y205" i="1"/>
  <c r="Y210" i="1" s="1"/>
  <c r="BO209" i="1"/>
  <c r="BM209" i="1"/>
  <c r="Y209" i="1"/>
  <c r="X211" i="1"/>
  <c r="J555" i="1"/>
  <c r="X221" i="1"/>
  <c r="BO214" i="1"/>
  <c r="BM214" i="1"/>
  <c r="Y214" i="1"/>
  <c r="Y220" i="1" s="1"/>
  <c r="BO218" i="1"/>
  <c r="BM218" i="1"/>
  <c r="Y218" i="1"/>
  <c r="X225" i="1"/>
  <c r="BO231" i="1"/>
  <c r="BM231" i="1"/>
  <c r="Y231" i="1"/>
  <c r="BO240" i="1"/>
  <c r="BM240" i="1"/>
  <c r="Y240" i="1"/>
  <c r="BO244" i="1"/>
  <c r="BM244" i="1"/>
  <c r="Y244" i="1"/>
  <c r="BO248" i="1"/>
  <c r="BM248" i="1"/>
  <c r="Y248" i="1"/>
  <c r="X252" i="1"/>
  <c r="BO256" i="1"/>
  <c r="BM256" i="1"/>
  <c r="Y256" i="1"/>
  <c r="Y259" i="1" s="1"/>
  <c r="BO264" i="1"/>
  <c r="BM264" i="1"/>
  <c r="Y264" i="1"/>
  <c r="H9" i="1"/>
  <c r="X24" i="1"/>
  <c r="X62" i="1"/>
  <c r="X87" i="1"/>
  <c r="X140" i="1"/>
  <c r="X148" i="1"/>
  <c r="H555" i="1"/>
  <c r="X160" i="1"/>
  <c r="BO157" i="1"/>
  <c r="BM157" i="1"/>
  <c r="Y157" i="1"/>
  <c r="X166" i="1"/>
  <c r="BO170" i="1"/>
  <c r="BM170" i="1"/>
  <c r="Y170" i="1"/>
  <c r="Y171" i="1" s="1"/>
  <c r="X172" i="1"/>
  <c r="X179" i="1"/>
  <c r="BO174" i="1"/>
  <c r="BM174" i="1"/>
  <c r="Y174" i="1"/>
  <c r="Y178" i="1" s="1"/>
  <c r="X178" i="1"/>
  <c r="BO182" i="1"/>
  <c r="BM182" i="1"/>
  <c r="Y182" i="1"/>
  <c r="Y201" i="1" s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X220" i="1"/>
  <c r="BO224" i="1"/>
  <c r="BM224" i="1"/>
  <c r="Y224" i="1"/>
  <c r="Y225" i="1" s="1"/>
  <c r="X226" i="1"/>
  <c r="X236" i="1"/>
  <c r="BO229" i="1"/>
  <c r="BM229" i="1"/>
  <c r="Y229" i="1"/>
  <c r="Y235" i="1" s="1"/>
  <c r="BO233" i="1"/>
  <c r="BM233" i="1"/>
  <c r="Y233" i="1"/>
  <c r="BO242" i="1"/>
  <c r="BM242" i="1"/>
  <c r="Y242" i="1"/>
  <c r="Y252" i="1" s="1"/>
  <c r="BO246" i="1"/>
  <c r="BM246" i="1"/>
  <c r="Y246" i="1"/>
  <c r="BO250" i="1"/>
  <c r="BM250" i="1"/>
  <c r="Y250" i="1"/>
  <c r="BO258" i="1"/>
  <c r="BM258" i="1"/>
  <c r="Y258" i="1"/>
  <c r="X260" i="1"/>
  <c r="X272" i="1"/>
  <c r="X271" i="1"/>
  <c r="BO262" i="1"/>
  <c r="BM262" i="1"/>
  <c r="Y262" i="1"/>
  <c r="BO266" i="1"/>
  <c r="BM266" i="1"/>
  <c r="Y266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X283" i="1"/>
  <c r="BO287" i="1"/>
  <c r="BM287" i="1"/>
  <c r="Y287" i="1"/>
  <c r="Y289" i="1" s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X351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BO275" i="1"/>
  <c r="BM275" i="1"/>
  <c r="Y275" i="1"/>
  <c r="Y277" i="1" s="1"/>
  <c r="BO281" i="1"/>
  <c r="BM281" i="1"/>
  <c r="Y281" i="1"/>
  <c r="BO294" i="1"/>
  <c r="BM294" i="1"/>
  <c r="Y294" i="1"/>
  <c r="BO298" i="1"/>
  <c r="BM298" i="1"/>
  <c r="Y298" i="1"/>
  <c r="Y300" i="1" s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Y338" i="1" s="1"/>
  <c r="BO335" i="1"/>
  <c r="BM335" i="1"/>
  <c r="Y335" i="1"/>
  <c r="X338" i="1"/>
  <c r="BO342" i="1"/>
  <c r="BM342" i="1"/>
  <c r="Y342" i="1"/>
  <c r="Y345" i="1" s="1"/>
  <c r="BO349" i="1"/>
  <c r="BM349" i="1"/>
  <c r="Y349" i="1"/>
  <c r="BO362" i="1"/>
  <c r="BM362" i="1"/>
  <c r="Y362" i="1"/>
  <c r="Y364" i="1" s="1"/>
  <c r="BO374" i="1"/>
  <c r="BM374" i="1"/>
  <c r="Y374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X301" i="1"/>
  <c r="Q555" i="1"/>
  <c r="X339" i="1"/>
  <c r="R555" i="1"/>
  <c r="X365" i="1"/>
  <c r="X419" i="1"/>
  <c r="BO416" i="1"/>
  <c r="BM416" i="1"/>
  <c r="Y416" i="1"/>
  <c r="Y419" i="1" s="1"/>
  <c r="BO429" i="1"/>
  <c r="BM429" i="1"/>
  <c r="Y429" i="1"/>
  <c r="BO433" i="1"/>
  <c r="BM433" i="1"/>
  <c r="Y433" i="1"/>
  <c r="Y435" i="1" s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Y473" i="1" s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Y487" i="1" s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Y49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536" i="1" l="1"/>
  <c r="Y409" i="1"/>
  <c r="Y403" i="1"/>
  <c r="Y283" i="1"/>
  <c r="Y271" i="1"/>
  <c r="X549" i="1"/>
  <c r="X545" i="1"/>
  <c r="X547" i="1"/>
  <c r="Y451" i="1"/>
  <c r="Y511" i="1"/>
  <c r="Y376" i="1"/>
  <c r="Y351" i="1"/>
  <c r="Y316" i="1"/>
  <c r="Y160" i="1"/>
  <c r="Y550" i="1" s="1"/>
  <c r="X546" i="1"/>
  <c r="X548" i="1" s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<sst xmlns="http://schemas.openxmlformats.org/spreadsheetml/2006/main" count="2379" uniqueCount="789">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</sst>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33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17" t="s">
        <v>0</v>
      </c>
      <c r="E1" s="453"/>
      <c r="F1" s="453"/>
      <c r="G1" s="12" t="s">
        <v>1</v>
      </c>
      <c r="H1" s="517" t="s">
        <v>2</v>
      </c>
      <c r="I1" s="453"/>
      <c r="J1" s="453"/>
      <c r="K1" s="453"/>
      <c r="L1" s="453"/>
      <c r="M1" s="453"/>
      <c r="N1" s="453"/>
      <c r="O1" s="453"/>
      <c r="P1" s="453"/>
      <c r="Q1" s="771" t="s">
        <v>3</v>
      </c>
      <c r="R1" s="453"/>
      <c r="S1" s="45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455" t="s">
        <v>8</v>
      </c>
      <c r="B5" s="456"/>
      <c r="C5" s="457"/>
      <c r="D5" s="427"/>
      <c r="E5" s="429"/>
      <c r="F5" s="725" t="s">
        <v>9</v>
      </c>
      <c r="G5" s="457"/>
      <c r="H5" s="427"/>
      <c r="I5" s="428"/>
      <c r="J5" s="428"/>
      <c r="K5" s="428"/>
      <c r="L5" s="429"/>
      <c r="M5" s="58"/>
      <c r="O5" s="24" t="s">
        <v>10</v>
      </c>
      <c r="P5" s="763">
        <v>45444</v>
      </c>
      <c r="Q5" s="557"/>
      <c r="S5" s="620" t="s">
        <v>11</v>
      </c>
      <c r="T5" s="414"/>
      <c r="U5" s="562" t="s">
        <v>12</v>
      </c>
      <c r="V5" s="557"/>
      <c r="AA5" s="51"/>
      <c r="AB5" s="51"/>
      <c r="AC5" s="51"/>
    </row>
    <row r="6" spans="1:30" s="373" customFormat="1" ht="24" customHeight="1" x14ac:dyDescent="0.2">
      <c r="A6" s="455" t="s">
        <v>13</v>
      </c>
      <c r="B6" s="456"/>
      <c r="C6" s="457"/>
      <c r="D6" s="693" t="s">
        <v>14</v>
      </c>
      <c r="E6" s="694"/>
      <c r="F6" s="694"/>
      <c r="G6" s="694"/>
      <c r="H6" s="694"/>
      <c r="I6" s="694"/>
      <c r="J6" s="694"/>
      <c r="K6" s="694"/>
      <c r="L6" s="557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Суббота</v>
      </c>
      <c r="Q6" s="385"/>
      <c r="S6" s="413" t="s">
        <v>16</v>
      </c>
      <c r="T6" s="414"/>
      <c r="U6" s="687" t="s">
        <v>17</v>
      </c>
      <c r="V6" s="450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415" t="str">
        <f>IFERROR(VLOOKUP(DeliveryAddress,Table,3,0),1)</f>
        <v>5</v>
      </c>
      <c r="E7" s="416"/>
      <c r="F7" s="416"/>
      <c r="G7" s="416"/>
      <c r="H7" s="416"/>
      <c r="I7" s="416"/>
      <c r="J7" s="416"/>
      <c r="K7" s="416"/>
      <c r="L7" s="417"/>
      <c r="M7" s="60"/>
      <c r="O7" s="24"/>
      <c r="P7" s="42"/>
      <c r="Q7" s="42"/>
      <c r="S7" s="391"/>
      <c r="T7" s="414"/>
      <c r="U7" s="688"/>
      <c r="V7" s="689"/>
      <c r="AA7" s="51"/>
      <c r="AB7" s="51"/>
      <c r="AC7" s="51"/>
    </row>
    <row r="8" spans="1:30" s="373" customFormat="1" ht="25.5" customHeight="1" x14ac:dyDescent="0.2">
      <c r="A8" s="776" t="s">
        <v>18</v>
      </c>
      <c r="B8" s="410"/>
      <c r="C8" s="411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458">
        <v>0.41666666666666669</v>
      </c>
      <c r="Q8" s="417"/>
      <c r="S8" s="391"/>
      <c r="T8" s="414"/>
      <c r="U8" s="688"/>
      <c r="V8" s="689"/>
      <c r="AA8" s="51"/>
      <c r="AB8" s="51"/>
      <c r="AC8" s="51"/>
    </row>
    <row r="9" spans="1:30" s="373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64"/>
      <c r="E9" s="565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371"/>
      <c r="O9" s="26" t="s">
        <v>20</v>
      </c>
      <c r="P9" s="549"/>
      <c r="Q9" s="421"/>
      <c r="S9" s="391"/>
      <c r="T9" s="414"/>
      <c r="U9" s="690"/>
      <c r="V9" s="691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64"/>
      <c r="E10" s="565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6" t="str">
        <f>IFERROR(VLOOKUP($D$10,Proxy,2,FALSE),"")</f>
        <v/>
      </c>
      <c r="I10" s="391"/>
      <c r="J10" s="391"/>
      <c r="K10" s="391"/>
      <c r="L10" s="391"/>
      <c r="M10" s="372"/>
      <c r="O10" s="26" t="s">
        <v>21</v>
      </c>
      <c r="P10" s="630"/>
      <c r="Q10" s="631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6"/>
      <c r="Q11" s="557"/>
      <c r="T11" s="24" t="s">
        <v>26</v>
      </c>
      <c r="U11" s="420" t="s">
        <v>27</v>
      </c>
      <c r="V11" s="421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9" t="s">
        <v>28</v>
      </c>
      <c r="B12" s="456"/>
      <c r="C12" s="456"/>
      <c r="D12" s="456"/>
      <c r="E12" s="456"/>
      <c r="F12" s="456"/>
      <c r="G12" s="456"/>
      <c r="H12" s="456"/>
      <c r="I12" s="456"/>
      <c r="J12" s="456"/>
      <c r="K12" s="456"/>
      <c r="L12" s="457"/>
      <c r="M12" s="62"/>
      <c r="O12" s="24" t="s">
        <v>29</v>
      </c>
      <c r="P12" s="458"/>
      <c r="Q12" s="417"/>
      <c r="R12" s="23"/>
      <c r="T12" s="24"/>
      <c r="U12" s="453"/>
      <c r="V12" s="391"/>
      <c r="AA12" s="51"/>
      <c r="AB12" s="51"/>
      <c r="AC12" s="51"/>
    </row>
    <row r="13" spans="1:30" s="373" customFormat="1" ht="23.25" customHeight="1" x14ac:dyDescent="0.2">
      <c r="A13" s="719" t="s">
        <v>30</v>
      </c>
      <c r="B13" s="456"/>
      <c r="C13" s="456"/>
      <c r="D13" s="456"/>
      <c r="E13" s="456"/>
      <c r="F13" s="456"/>
      <c r="G13" s="456"/>
      <c r="H13" s="456"/>
      <c r="I13" s="456"/>
      <c r="J13" s="456"/>
      <c r="K13" s="456"/>
      <c r="L13" s="457"/>
      <c r="M13" s="62"/>
      <c r="N13" s="26"/>
      <c r="O13" s="26" t="s">
        <v>31</v>
      </c>
      <c r="P13" s="420"/>
      <c r="Q13" s="421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9" t="s">
        <v>32</v>
      </c>
      <c r="B14" s="456"/>
      <c r="C14" s="456"/>
      <c r="D14" s="456"/>
      <c r="E14" s="456"/>
      <c r="F14" s="456"/>
      <c r="G14" s="456"/>
      <c r="H14" s="456"/>
      <c r="I14" s="456"/>
      <c r="J14" s="456"/>
      <c r="K14" s="456"/>
      <c r="L14" s="457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4" t="s">
        <v>33</v>
      </c>
      <c r="B15" s="456"/>
      <c r="C15" s="456"/>
      <c r="D15" s="456"/>
      <c r="E15" s="456"/>
      <c r="F15" s="456"/>
      <c r="G15" s="456"/>
      <c r="H15" s="456"/>
      <c r="I15" s="456"/>
      <c r="J15" s="456"/>
      <c r="K15" s="456"/>
      <c r="L15" s="457"/>
      <c r="M15" s="63"/>
      <c r="O15" s="452" t="s">
        <v>34</v>
      </c>
      <c r="P15" s="453"/>
      <c r="Q15" s="453"/>
      <c r="R15" s="453"/>
      <c r="S15" s="45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4"/>
      <c r="P16" s="454"/>
      <c r="Q16" s="454"/>
      <c r="R16" s="454"/>
      <c r="S16" s="45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8" t="s">
        <v>35</v>
      </c>
      <c r="B17" s="438" t="s">
        <v>36</v>
      </c>
      <c r="C17" s="563" t="s">
        <v>37</v>
      </c>
      <c r="D17" s="438" t="s">
        <v>38</v>
      </c>
      <c r="E17" s="482"/>
      <c r="F17" s="438" t="s">
        <v>39</v>
      </c>
      <c r="G17" s="438" t="s">
        <v>40</v>
      </c>
      <c r="H17" s="438" t="s">
        <v>41</v>
      </c>
      <c r="I17" s="438" t="s">
        <v>42</v>
      </c>
      <c r="J17" s="438" t="s">
        <v>43</v>
      </c>
      <c r="K17" s="438" t="s">
        <v>44</v>
      </c>
      <c r="L17" s="438" t="s">
        <v>45</v>
      </c>
      <c r="M17" s="438" t="s">
        <v>46</v>
      </c>
      <c r="N17" s="438" t="s">
        <v>47</v>
      </c>
      <c r="O17" s="438" t="s">
        <v>48</v>
      </c>
      <c r="P17" s="481"/>
      <c r="Q17" s="481"/>
      <c r="R17" s="481"/>
      <c r="S17" s="482"/>
      <c r="T17" s="751" t="s">
        <v>49</v>
      </c>
      <c r="U17" s="457"/>
      <c r="V17" s="438" t="s">
        <v>50</v>
      </c>
      <c r="W17" s="438" t="s">
        <v>51</v>
      </c>
      <c r="X17" s="760" t="s">
        <v>52</v>
      </c>
      <c r="Y17" s="438" t="s">
        <v>53</v>
      </c>
      <c r="Z17" s="496" t="s">
        <v>54</v>
      </c>
      <c r="AA17" s="496" t="s">
        <v>55</v>
      </c>
      <c r="AB17" s="496" t="s">
        <v>56</v>
      </c>
      <c r="AC17" s="497"/>
      <c r="AD17" s="498"/>
      <c r="AE17" s="507"/>
      <c r="BB17" s="750" t="s">
        <v>57</v>
      </c>
    </row>
    <row r="18" spans="1:67" ht="14.25" customHeight="1" x14ac:dyDescent="0.2">
      <c r="A18" s="439"/>
      <c r="B18" s="439"/>
      <c r="C18" s="439"/>
      <c r="D18" s="483"/>
      <c r="E18" s="485"/>
      <c r="F18" s="439"/>
      <c r="G18" s="439"/>
      <c r="H18" s="439"/>
      <c r="I18" s="439"/>
      <c r="J18" s="439"/>
      <c r="K18" s="439"/>
      <c r="L18" s="439"/>
      <c r="M18" s="439"/>
      <c r="N18" s="439"/>
      <c r="O18" s="483"/>
      <c r="P18" s="484"/>
      <c r="Q18" s="484"/>
      <c r="R18" s="484"/>
      <c r="S18" s="485"/>
      <c r="T18" s="374" t="s">
        <v>58</v>
      </c>
      <c r="U18" s="374" t="s">
        <v>59</v>
      </c>
      <c r="V18" s="439"/>
      <c r="W18" s="439"/>
      <c r="X18" s="761"/>
      <c r="Y18" s="439"/>
      <c r="Z18" s="650"/>
      <c r="AA18" s="650"/>
      <c r="AB18" s="499"/>
      <c r="AC18" s="500"/>
      <c r="AD18" s="501"/>
      <c r="AE18" s="508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60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5"/>
      <c r="AA20" s="375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6"/>
      <c r="AA21" s="37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41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9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0"/>
      <c r="O24" s="409" t="s">
        <v>70</v>
      </c>
      <c r="P24" s="410"/>
      <c r="Q24" s="410"/>
      <c r="R24" s="410"/>
      <c r="S24" s="410"/>
      <c r="T24" s="410"/>
      <c r="U24" s="41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0"/>
      <c r="O25" s="409" t="s">
        <v>70</v>
      </c>
      <c r="P25" s="410"/>
      <c r="Q25" s="410"/>
      <c r="R25" s="410"/>
      <c r="S25" s="410"/>
      <c r="T25" s="410"/>
      <c r="U25" s="41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6"/>
      <c r="AA26" s="37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46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4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9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0"/>
      <c r="O34" s="409" t="s">
        <v>70</v>
      </c>
      <c r="P34" s="410"/>
      <c r="Q34" s="410"/>
      <c r="R34" s="410"/>
      <c r="S34" s="410"/>
      <c r="T34" s="410"/>
      <c r="U34" s="411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0"/>
      <c r="O35" s="409" t="s">
        <v>70</v>
      </c>
      <c r="P35" s="410"/>
      <c r="Q35" s="410"/>
      <c r="R35" s="410"/>
      <c r="S35" s="410"/>
      <c r="T35" s="410"/>
      <c r="U35" s="411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6"/>
      <c r="AA36" s="376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4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9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0"/>
      <c r="O38" s="409" t="s">
        <v>70</v>
      </c>
      <c r="P38" s="410"/>
      <c r="Q38" s="410"/>
      <c r="R38" s="410"/>
      <c r="S38" s="410"/>
      <c r="T38" s="410"/>
      <c r="U38" s="41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0"/>
      <c r="O39" s="409" t="s">
        <v>70</v>
      </c>
      <c r="P39" s="410"/>
      <c r="Q39" s="410"/>
      <c r="R39" s="410"/>
      <c r="S39" s="410"/>
      <c r="T39" s="410"/>
      <c r="U39" s="41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6"/>
      <c r="AA40" s="376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9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0"/>
      <c r="O42" s="409" t="s">
        <v>70</v>
      </c>
      <c r="P42" s="410"/>
      <c r="Q42" s="410"/>
      <c r="R42" s="410"/>
      <c r="S42" s="410"/>
      <c r="T42" s="410"/>
      <c r="U42" s="41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0"/>
      <c r="O43" s="409" t="s">
        <v>70</v>
      </c>
      <c r="P43" s="410"/>
      <c r="Q43" s="410"/>
      <c r="R43" s="410"/>
      <c r="S43" s="410"/>
      <c r="T43" s="410"/>
      <c r="U43" s="41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6"/>
      <c r="AA44" s="376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99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0"/>
      <c r="O46" s="409" t="s">
        <v>70</v>
      </c>
      <c r="P46" s="410"/>
      <c r="Q46" s="410"/>
      <c r="R46" s="410"/>
      <c r="S46" s="410"/>
      <c r="T46" s="410"/>
      <c r="U46" s="411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0"/>
      <c r="O47" s="409" t="s">
        <v>70</v>
      </c>
      <c r="P47" s="410"/>
      <c r="Q47" s="410"/>
      <c r="R47" s="410"/>
      <c r="S47" s="410"/>
      <c r="T47" s="410"/>
      <c r="U47" s="411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60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5"/>
      <c r="AA49" s="375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6"/>
      <c r="AA50" s="376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50</v>
      </c>
      <c r="X51" s="381">
        <f>IFERROR(IF(W51="",0,CEILING((W51/$H51),1)*$H51),"")</f>
        <v>54</v>
      </c>
      <c r="Y51" s="36">
        <f>IFERROR(IF(X51=0,"",ROUNDUP(X51/H51,0)*0.02175),"")</f>
        <v>0.10874999999999999</v>
      </c>
      <c r="Z51" s="56"/>
      <c r="AA51" s="57"/>
      <c r="AE51" s="64"/>
      <c r="BB51" s="77" t="s">
        <v>1</v>
      </c>
      <c r="BL51" s="64">
        <f>IFERROR(W51*I51/H51,"0")</f>
        <v>52.222222222222221</v>
      </c>
      <c r="BM51" s="64">
        <f>IFERROR(X51*I51/H51,"0")</f>
        <v>56.4</v>
      </c>
      <c r="BN51" s="64">
        <f>IFERROR(1/J51*(W51/H51),"0")</f>
        <v>8.2671957671957674E-2</v>
      </c>
      <c r="BO51" s="64">
        <f>IFERROR(1/J51*(X51/H51),"0")</f>
        <v>8.9285714285714274E-2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22.5</v>
      </c>
      <c r="X52" s="381">
        <f>IFERROR(IF(W52="",0,CEILING((W52/$H52),1)*$H52),"")</f>
        <v>24.3</v>
      </c>
      <c r="Y52" s="36">
        <f>IFERROR(IF(X52=0,"",ROUNDUP(X52/H52,0)*0.00753),"")</f>
        <v>6.7769999999999997E-2</v>
      </c>
      <c r="Z52" s="56"/>
      <c r="AA52" s="57"/>
      <c r="AE52" s="64"/>
      <c r="BB52" s="78" t="s">
        <v>1</v>
      </c>
      <c r="BL52" s="64">
        <f>IFERROR(W52*I52/H52,"0")</f>
        <v>24.166666666666664</v>
      </c>
      <c r="BM52" s="64">
        <f>IFERROR(X52*I52/H52,"0")</f>
        <v>26.099999999999998</v>
      </c>
      <c r="BN52" s="64">
        <f>IFERROR(1/J52*(W52/H52),"0")</f>
        <v>5.3418803418803409E-2</v>
      </c>
      <c r="BO52" s="64">
        <f>IFERROR(1/J52*(X52/H52),"0")</f>
        <v>5.7692307692307689E-2</v>
      </c>
    </row>
    <row r="53" spans="1:67" x14ac:dyDescent="0.2">
      <c r="A53" s="399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0"/>
      <c r="O53" s="409" t="s">
        <v>70</v>
      </c>
      <c r="P53" s="410"/>
      <c r="Q53" s="410"/>
      <c r="R53" s="410"/>
      <c r="S53" s="410"/>
      <c r="T53" s="410"/>
      <c r="U53" s="411"/>
      <c r="V53" s="37" t="s">
        <v>71</v>
      </c>
      <c r="W53" s="382">
        <f>IFERROR(W51/H51,"0")+IFERROR(W52/H52,"0")</f>
        <v>12.962962962962962</v>
      </c>
      <c r="X53" s="382">
        <f>IFERROR(X51/H51,"0")+IFERROR(X52/H52,"0")</f>
        <v>14</v>
      </c>
      <c r="Y53" s="382">
        <f>IFERROR(IF(Y51="",0,Y51),"0")+IFERROR(IF(Y52="",0,Y52),"0")</f>
        <v>0.17651999999999998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0"/>
      <c r="O54" s="409" t="s">
        <v>70</v>
      </c>
      <c r="P54" s="410"/>
      <c r="Q54" s="410"/>
      <c r="R54" s="410"/>
      <c r="S54" s="410"/>
      <c r="T54" s="410"/>
      <c r="U54" s="411"/>
      <c r="V54" s="37" t="s">
        <v>66</v>
      </c>
      <c r="W54" s="382">
        <f>IFERROR(SUM(W51:W52),"0")</f>
        <v>72.5</v>
      </c>
      <c r="X54" s="382">
        <f>IFERROR(SUM(X51:X52),"0")</f>
        <v>78.3</v>
      </c>
      <c r="Y54" s="37"/>
      <c r="Z54" s="383"/>
      <c r="AA54" s="383"/>
    </row>
    <row r="55" spans="1:67" ht="16.5" customHeight="1" x14ac:dyDescent="0.25">
      <c r="A55" s="460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5"/>
      <c r="AA55" s="375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6"/>
      <c r="AA56" s="376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3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100</v>
      </c>
      <c r="X57" s="381">
        <f>IFERROR(IF(W57="",0,CEILING((W57/$H57),1)*$H57),"")</f>
        <v>108</v>
      </c>
      <c r="Y57" s="36">
        <f>IFERROR(IF(X57=0,"",ROUNDUP(X57/H57,0)*0.02175),"")</f>
        <v>0.21749999999999997</v>
      </c>
      <c r="Z57" s="56"/>
      <c r="AA57" s="57"/>
      <c r="AE57" s="64"/>
      <c r="BB57" s="79" t="s">
        <v>1</v>
      </c>
      <c r="BL57" s="64">
        <f>IFERROR(W57*I57/H57,"0")</f>
        <v>104.44444444444444</v>
      </c>
      <c r="BM57" s="64">
        <f>IFERROR(X57*I57/H57,"0")</f>
        <v>112.8</v>
      </c>
      <c r="BN57" s="64">
        <f>IFERROR(1/J57*(W57/H57),"0")</f>
        <v>0.16534391534391535</v>
      </c>
      <c r="BO57" s="64">
        <f>IFERROR(1/J57*(X57/H57),"0")</f>
        <v>0.17857142857142855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99</v>
      </c>
      <c r="X59" s="381">
        <f>IFERROR(IF(W59="",0,CEILING((W59/$H59),1)*$H59),"")</f>
        <v>99</v>
      </c>
      <c r="Y59" s="36">
        <f>IFERROR(IF(X59=0,"",ROUNDUP(X59/H59,0)*0.00937),"")</f>
        <v>0.20613999999999999</v>
      </c>
      <c r="Z59" s="56"/>
      <c r="AA59" s="57"/>
      <c r="AE59" s="64"/>
      <c r="BB59" s="81" t="s">
        <v>1</v>
      </c>
      <c r="BL59" s="64">
        <f>IFERROR(W59*I59/H59,"0")</f>
        <v>104.28000000000002</v>
      </c>
      <c r="BM59" s="64">
        <f>IFERROR(X59*I59/H59,"0")</f>
        <v>104.28000000000002</v>
      </c>
      <c r="BN59" s="64">
        <f>IFERROR(1/J59*(W59/H59),"0")</f>
        <v>0.18333333333333332</v>
      </c>
      <c r="BO59" s="64">
        <f>IFERROR(1/J59*(X59/H59),"0")</f>
        <v>0.18333333333333332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99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0"/>
      <c r="O61" s="409" t="s">
        <v>70</v>
      </c>
      <c r="P61" s="410"/>
      <c r="Q61" s="410"/>
      <c r="R61" s="410"/>
      <c r="S61" s="410"/>
      <c r="T61" s="410"/>
      <c r="U61" s="411"/>
      <c r="V61" s="37" t="s">
        <v>71</v>
      </c>
      <c r="W61" s="382">
        <f>IFERROR(W57/H57,"0")+IFERROR(W58/H58,"0")+IFERROR(W59/H59,"0")+IFERROR(W60/H60,"0")</f>
        <v>31.25925925925926</v>
      </c>
      <c r="X61" s="382">
        <f>IFERROR(X57/H57,"0")+IFERROR(X58/H58,"0")+IFERROR(X59/H59,"0")+IFERROR(X60/H60,"0")</f>
        <v>32</v>
      </c>
      <c r="Y61" s="382">
        <f>IFERROR(IF(Y57="",0,Y57),"0")+IFERROR(IF(Y58="",0,Y58),"0")+IFERROR(IF(Y59="",0,Y59),"0")+IFERROR(IF(Y60="",0,Y60),"0")</f>
        <v>0.42363999999999996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0"/>
      <c r="O62" s="409" t="s">
        <v>70</v>
      </c>
      <c r="P62" s="410"/>
      <c r="Q62" s="410"/>
      <c r="R62" s="410"/>
      <c r="S62" s="410"/>
      <c r="T62" s="410"/>
      <c r="U62" s="411"/>
      <c r="V62" s="37" t="s">
        <v>66</v>
      </c>
      <c r="W62" s="382">
        <f>IFERROR(SUM(W57:W60),"0")</f>
        <v>199</v>
      </c>
      <c r="X62" s="382">
        <f>IFERROR(SUM(X57:X60),"0")</f>
        <v>207</v>
      </c>
      <c r="Y62" s="37"/>
      <c r="Z62" s="383"/>
      <c r="AA62" s="383"/>
    </row>
    <row r="63" spans="1:67" ht="16.5" customHeight="1" x14ac:dyDescent="0.25">
      <c r="A63" s="460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5"/>
      <c r="AA63" s="375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6"/>
      <c r="AA64" s="376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20</v>
      </c>
      <c r="X65" s="381">
        <f t="shared" ref="X65:X85" si="6">IFERROR(IF(W65="",0,CEILING((W65/$H65),1)*$H65),"")</f>
        <v>22.4</v>
      </c>
      <c r="Y65" s="36">
        <f t="shared" ref="Y65:Y71" si="7">IFERROR(IF(X65=0,"",ROUNDUP(X65/H65,0)*0.02175),"")</f>
        <v>4.3499999999999997E-2</v>
      </c>
      <c r="Z65" s="56"/>
      <c r="AA65" s="57"/>
      <c r="AE65" s="64"/>
      <c r="BB65" s="83" t="s">
        <v>1</v>
      </c>
      <c r="BL65" s="64">
        <f t="shared" ref="BL65:BL85" si="8">IFERROR(W65*I65/H65,"0")</f>
        <v>20.857142857142858</v>
      </c>
      <c r="BM65" s="64">
        <f t="shared" ref="BM65:BM85" si="9">IFERROR(X65*I65/H65,"0")</f>
        <v>23.360000000000003</v>
      </c>
      <c r="BN65" s="64">
        <f t="shared" ref="BN65:BN85" si="10">IFERROR(1/J65*(W65/H65),"0")</f>
        <v>3.1887755102040817E-2</v>
      </c>
      <c r="BO65" s="64">
        <f t="shared" ref="BO65:BO85" si="11">IFERROR(1/J65*(X65/H65),"0")</f>
        <v>3.5714285714285712E-2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2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50</v>
      </c>
      <c r="X66" s="381">
        <f t="shared" si="6"/>
        <v>56</v>
      </c>
      <c r="Y66" s="36">
        <f t="shared" si="7"/>
        <v>0.10874999999999999</v>
      </c>
      <c r="Z66" s="56"/>
      <c r="AA66" s="57"/>
      <c r="AE66" s="64"/>
      <c r="BB66" s="84" t="s">
        <v>1</v>
      </c>
      <c r="BL66" s="64">
        <f t="shared" si="8"/>
        <v>52.142857142857146</v>
      </c>
      <c r="BM66" s="64">
        <f t="shared" si="9"/>
        <v>58.4</v>
      </c>
      <c r="BN66" s="64">
        <f t="shared" si="10"/>
        <v>7.9719387755102039E-2</v>
      </c>
      <c r="BO66" s="64">
        <f t="shared" si="11"/>
        <v>8.9285714285714274E-2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20</v>
      </c>
      <c r="X69" s="381">
        <f t="shared" si="6"/>
        <v>21.6</v>
      </c>
      <c r="Y69" s="36">
        <f t="shared" si="7"/>
        <v>4.3499999999999997E-2</v>
      </c>
      <c r="Z69" s="56"/>
      <c r="AA69" s="57"/>
      <c r="AE69" s="64"/>
      <c r="BB69" s="87" t="s">
        <v>1</v>
      </c>
      <c r="BL69" s="64">
        <f t="shared" si="8"/>
        <v>20.888888888888886</v>
      </c>
      <c r="BM69" s="64">
        <f t="shared" si="9"/>
        <v>22.56</v>
      </c>
      <c r="BN69" s="64">
        <f t="shared" si="10"/>
        <v>3.306878306878306E-2</v>
      </c>
      <c r="BO69" s="64">
        <f t="shared" si="11"/>
        <v>3.5714285714285712E-2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20</v>
      </c>
      <c r="X74" s="381">
        <f t="shared" si="6"/>
        <v>20</v>
      </c>
      <c r="Y74" s="36">
        <f t="shared" si="12"/>
        <v>4.6850000000000003E-2</v>
      </c>
      <c r="Z74" s="56"/>
      <c r="AA74" s="57"/>
      <c r="AE74" s="64"/>
      <c r="BB74" s="92" t="s">
        <v>1</v>
      </c>
      <c r="BL74" s="64">
        <f t="shared" si="8"/>
        <v>21.200000000000003</v>
      </c>
      <c r="BM74" s="64">
        <f t="shared" si="9"/>
        <v>21.200000000000003</v>
      </c>
      <c r="BN74" s="64">
        <f t="shared" si="10"/>
        <v>4.1666666666666664E-2</v>
      </c>
      <c r="BO74" s="64">
        <f t="shared" si="11"/>
        <v>4.1666666666666664E-2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6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5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50</v>
      </c>
      <c r="X79" s="381">
        <f t="shared" si="6"/>
        <v>54</v>
      </c>
      <c r="Y79" s="36">
        <f t="shared" si="12"/>
        <v>0.11244</v>
      </c>
      <c r="Z79" s="56"/>
      <c r="AA79" s="57"/>
      <c r="AE79" s="64"/>
      <c r="BB79" s="97" t="s">
        <v>1</v>
      </c>
      <c r="BL79" s="64">
        <f t="shared" si="8"/>
        <v>52.333333333333336</v>
      </c>
      <c r="BM79" s="64">
        <f t="shared" si="9"/>
        <v>56.52</v>
      </c>
      <c r="BN79" s="64">
        <f t="shared" si="10"/>
        <v>9.2592592592592587E-2</v>
      </c>
      <c r="BO79" s="64">
        <f t="shared" si="11"/>
        <v>0.1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6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20</v>
      </c>
      <c r="X80" s="381">
        <f t="shared" si="6"/>
        <v>22.400000000000002</v>
      </c>
      <c r="Y80" s="36">
        <f>IFERROR(IF(X80=0,"",ROUNDUP(X80/H80,0)*0.00753),"")</f>
        <v>5.271E-2</v>
      </c>
      <c r="Z80" s="56"/>
      <c r="AA80" s="57"/>
      <c r="AE80" s="64"/>
      <c r="BB80" s="98" t="s">
        <v>1</v>
      </c>
      <c r="BL80" s="64">
        <f t="shared" si="8"/>
        <v>21.25</v>
      </c>
      <c r="BM80" s="64">
        <f t="shared" si="9"/>
        <v>23.8</v>
      </c>
      <c r="BN80" s="64">
        <f t="shared" si="10"/>
        <v>4.0064102564102561E-2</v>
      </c>
      <c r="BO80" s="64">
        <f t="shared" si="11"/>
        <v>4.4871794871794872E-2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7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99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0"/>
      <c r="O86" s="409" t="s">
        <v>70</v>
      </c>
      <c r="P86" s="410"/>
      <c r="Q86" s="410"/>
      <c r="R86" s="410"/>
      <c r="S86" s="410"/>
      <c r="T86" s="410"/>
      <c r="U86" s="41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30.462962962962962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33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0.40774999999999995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0"/>
      <c r="O87" s="409" t="s">
        <v>70</v>
      </c>
      <c r="P87" s="410"/>
      <c r="Q87" s="410"/>
      <c r="R87" s="410"/>
      <c r="S87" s="410"/>
      <c r="T87" s="410"/>
      <c r="U87" s="411"/>
      <c r="V87" s="37" t="s">
        <v>66</v>
      </c>
      <c r="W87" s="382">
        <f>IFERROR(SUM(W65:W85),"0")</f>
        <v>180</v>
      </c>
      <c r="X87" s="382">
        <f>IFERROR(SUM(X65:X85),"0")</f>
        <v>196.4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6"/>
      <c r="AA88" s="376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9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0"/>
      <c r="O93" s="409" t="s">
        <v>70</v>
      </c>
      <c r="P93" s="410"/>
      <c r="Q93" s="410"/>
      <c r="R93" s="410"/>
      <c r="S93" s="410"/>
      <c r="T93" s="410"/>
      <c r="U93" s="411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0"/>
      <c r="O94" s="409" t="s">
        <v>70</v>
      </c>
      <c r="P94" s="410"/>
      <c r="Q94" s="410"/>
      <c r="R94" s="410"/>
      <c r="S94" s="410"/>
      <c r="T94" s="410"/>
      <c r="U94" s="411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6"/>
      <c r="AA95" s="376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4</v>
      </c>
      <c r="X97" s="381">
        <f t="shared" si="13"/>
        <v>4.2</v>
      </c>
      <c r="Y97" s="36">
        <f>IFERROR(IF(X97=0,"",ROUNDUP(X97/H97,0)*0.00937),"")</f>
        <v>9.3699999999999999E-3</v>
      </c>
      <c r="Z97" s="56"/>
      <c r="AA97" s="57"/>
      <c r="AE97" s="64"/>
      <c r="BB97" s="109" t="s">
        <v>1</v>
      </c>
      <c r="BL97" s="64">
        <f t="shared" si="14"/>
        <v>4.2857142857142856</v>
      </c>
      <c r="BM97" s="64">
        <f t="shared" si="15"/>
        <v>4.5</v>
      </c>
      <c r="BN97" s="64">
        <f t="shared" si="16"/>
        <v>7.9365079365079361E-3</v>
      </c>
      <c r="BO97" s="64">
        <f t="shared" si="17"/>
        <v>8.3333333333333332E-3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17.5</v>
      </c>
      <c r="X101" s="381">
        <f t="shared" si="13"/>
        <v>19.599999999999998</v>
      </c>
      <c r="Y101" s="36">
        <f>IFERROR(IF(X101=0,"",ROUNDUP(X101/H101,0)*0.00753),"")</f>
        <v>5.271E-2</v>
      </c>
      <c r="Z101" s="56"/>
      <c r="AA101" s="57"/>
      <c r="AE101" s="64"/>
      <c r="BB101" s="113" t="s">
        <v>1</v>
      </c>
      <c r="BL101" s="64">
        <f t="shared" si="14"/>
        <v>19.3</v>
      </c>
      <c r="BM101" s="64">
        <f t="shared" si="15"/>
        <v>21.616</v>
      </c>
      <c r="BN101" s="64">
        <f t="shared" si="16"/>
        <v>4.0064102564102561E-2</v>
      </c>
      <c r="BO101" s="64">
        <f t="shared" si="17"/>
        <v>4.4871794871794872E-2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9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0"/>
      <c r="O103" s="409" t="s">
        <v>70</v>
      </c>
      <c r="P103" s="410"/>
      <c r="Q103" s="410"/>
      <c r="R103" s="410"/>
      <c r="S103" s="410"/>
      <c r="T103" s="410"/>
      <c r="U103" s="411"/>
      <c r="V103" s="37" t="s">
        <v>71</v>
      </c>
      <c r="W103" s="382">
        <f>IFERROR(W96/H96,"0")+IFERROR(W97/H97,"0")+IFERROR(W98/H98,"0")+IFERROR(W99/H99,"0")+IFERROR(W100/H100,"0")+IFERROR(W101/H101,"0")+IFERROR(W102/H102,"0")</f>
        <v>7.2023809523809526</v>
      </c>
      <c r="X103" s="382">
        <f>IFERROR(X96/H96,"0")+IFERROR(X97/H97,"0")+IFERROR(X98/H98,"0")+IFERROR(X99/H99,"0")+IFERROR(X100/H100,"0")+IFERROR(X101/H101,"0")+IFERROR(X102/H102,"0")</f>
        <v>8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6.2079999999999996E-2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0"/>
      <c r="O104" s="409" t="s">
        <v>70</v>
      </c>
      <c r="P104" s="410"/>
      <c r="Q104" s="410"/>
      <c r="R104" s="410"/>
      <c r="S104" s="410"/>
      <c r="T104" s="410"/>
      <c r="U104" s="411"/>
      <c r="V104" s="37" t="s">
        <v>66</v>
      </c>
      <c r="W104" s="382">
        <f>IFERROR(SUM(W96:W102),"0")</f>
        <v>21.5</v>
      </c>
      <c r="X104" s="382">
        <f>IFERROR(SUM(X96:X102),"0")</f>
        <v>23.799999999999997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6"/>
      <c r="AA105" s="376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50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40</v>
      </c>
      <c r="X106" s="381">
        <f t="shared" ref="X106:X119" si="18">IFERROR(IF(W106="",0,CEILING((W106/$H106),1)*$H106),"")</f>
        <v>42</v>
      </c>
      <c r="Y106" s="36">
        <f>IFERROR(IF(X106=0,"",ROUNDUP(X106/H106,0)*0.02175),"")</f>
        <v>0.10874999999999999</v>
      </c>
      <c r="Z106" s="56"/>
      <c r="AA106" s="57"/>
      <c r="AE106" s="64"/>
      <c r="BB106" s="115" t="s">
        <v>1</v>
      </c>
      <c r="BL106" s="64">
        <f t="shared" ref="BL106:BL119" si="19">IFERROR(W106*I106/H106,"0")</f>
        <v>42.685714285714283</v>
      </c>
      <c r="BM106" s="64">
        <f t="shared" ref="BM106:BM119" si="20">IFERROR(X106*I106/H106,"0")</f>
        <v>44.82</v>
      </c>
      <c r="BN106" s="64">
        <f t="shared" ref="BN106:BN119" si="21">IFERROR(1/J106*(W106/H106),"0")</f>
        <v>8.5034013605442174E-2</v>
      </c>
      <c r="BO106" s="64">
        <f t="shared" ref="BO106:BO119" si="22">IFERROR(1/J106*(X106/H106),"0")</f>
        <v>8.9285714285714274E-2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4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4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16.5</v>
      </c>
      <c r="X110" s="381">
        <f t="shared" si="18"/>
        <v>18.48</v>
      </c>
      <c r="Y110" s="36">
        <f>IFERROR(IF(X110=0,"",ROUNDUP(X110/H110,0)*0.00753),"")</f>
        <v>5.271E-2</v>
      </c>
      <c r="Z110" s="56"/>
      <c r="AA110" s="57"/>
      <c r="AE110" s="64"/>
      <c r="BB110" s="119" t="s">
        <v>1</v>
      </c>
      <c r="BL110" s="64">
        <f t="shared" si="19"/>
        <v>18.299999999999997</v>
      </c>
      <c r="BM110" s="64">
        <f t="shared" si="20"/>
        <v>20.495999999999999</v>
      </c>
      <c r="BN110" s="64">
        <f t="shared" si="21"/>
        <v>4.0064102564102561E-2</v>
      </c>
      <c r="BO110" s="64">
        <f t="shared" si="22"/>
        <v>4.4871794871794872E-2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4.5</v>
      </c>
      <c r="X112" s="381">
        <f t="shared" si="18"/>
        <v>5.4</v>
      </c>
      <c r="Y112" s="36">
        <f>IFERROR(IF(X112=0,"",ROUNDUP(X112/H112,0)*0.00753),"")</f>
        <v>1.506E-2</v>
      </c>
      <c r="Z112" s="56"/>
      <c r="AA112" s="57"/>
      <c r="AE112" s="64"/>
      <c r="BB112" s="121" t="s">
        <v>1</v>
      </c>
      <c r="BL112" s="64">
        <f t="shared" si="19"/>
        <v>4.9533333333333331</v>
      </c>
      <c r="BM112" s="64">
        <f t="shared" si="20"/>
        <v>5.944</v>
      </c>
      <c r="BN112" s="64">
        <f t="shared" si="21"/>
        <v>1.0683760683760682E-2</v>
      </c>
      <c r="BO112" s="64">
        <f t="shared" si="22"/>
        <v>1.282051282051282E-2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7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59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99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0"/>
      <c r="O120" s="409" t="s">
        <v>70</v>
      </c>
      <c r="P120" s="410"/>
      <c r="Q120" s="410"/>
      <c r="R120" s="410"/>
      <c r="S120" s="410"/>
      <c r="T120" s="410"/>
      <c r="U120" s="41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12.678571428571429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14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0.17651999999999998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0"/>
      <c r="O121" s="409" t="s">
        <v>70</v>
      </c>
      <c r="P121" s="410"/>
      <c r="Q121" s="410"/>
      <c r="R121" s="410"/>
      <c r="S121" s="410"/>
      <c r="T121" s="410"/>
      <c r="U121" s="411"/>
      <c r="V121" s="37" t="s">
        <v>66</v>
      </c>
      <c r="W121" s="382">
        <f>IFERROR(SUM(W106:W119),"0")</f>
        <v>61</v>
      </c>
      <c r="X121" s="382">
        <f>IFERROR(SUM(X106:X119),"0")</f>
        <v>65.88000000000001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6"/>
      <c r="AA122" s="376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9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6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399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0"/>
      <c r="O130" s="409" t="s">
        <v>70</v>
      </c>
      <c r="P130" s="410"/>
      <c r="Q130" s="410"/>
      <c r="R130" s="410"/>
      <c r="S130" s="410"/>
      <c r="T130" s="410"/>
      <c r="U130" s="41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0"/>
      <c r="O131" s="409" t="s">
        <v>70</v>
      </c>
      <c r="P131" s="410"/>
      <c r="Q131" s="410"/>
      <c r="R131" s="410"/>
      <c r="S131" s="410"/>
      <c r="T131" s="410"/>
      <c r="U131" s="411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customHeight="1" x14ac:dyDescent="0.25">
      <c r="A132" s="460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5"/>
      <c r="AA132" s="375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6"/>
      <c r="AA133" s="376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130</v>
      </c>
      <c r="X135" s="381">
        <f>IFERROR(IF(W135="",0,CEILING((W135/$H135),1)*$H135),"")</f>
        <v>134.4</v>
      </c>
      <c r="Y135" s="36">
        <f>IFERROR(IF(X135=0,"",ROUNDUP(X135/H135,0)*0.02175),"")</f>
        <v>0.34799999999999998</v>
      </c>
      <c r="Z135" s="56"/>
      <c r="AA135" s="57"/>
      <c r="AE135" s="64"/>
      <c r="BB135" s="137" t="s">
        <v>1</v>
      </c>
      <c r="BL135" s="64">
        <f>IFERROR(W135*I135/H135,"0")</f>
        <v>138.63571428571427</v>
      </c>
      <c r="BM135" s="64">
        <f>IFERROR(X135*I135/H135,"0")</f>
        <v>143.328</v>
      </c>
      <c r="BN135" s="64">
        <f>IFERROR(1/J135*(W135/H135),"0")</f>
        <v>0.27636054421768708</v>
      </c>
      <c r="BO135" s="64">
        <f>IFERROR(1/J135*(X135/H135),"0")</f>
        <v>0.2857142857142857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9</v>
      </c>
      <c r="X137" s="381">
        <f>IFERROR(IF(W137="",0,CEILING((W137/$H137),1)*$H137),"")</f>
        <v>10.8</v>
      </c>
      <c r="Y137" s="36">
        <f>IFERROR(IF(X137=0,"",ROUNDUP(X137/H137,0)*0.00753),"")</f>
        <v>3.0120000000000001E-2</v>
      </c>
      <c r="Z137" s="56"/>
      <c r="AA137" s="57"/>
      <c r="AE137" s="64"/>
      <c r="BB137" s="139" t="s">
        <v>1</v>
      </c>
      <c r="BL137" s="64">
        <f>IFERROR(W137*I137/H137,"0")</f>
        <v>9.9066666666666663</v>
      </c>
      <c r="BM137" s="64">
        <f>IFERROR(X137*I137/H137,"0")</f>
        <v>11.888</v>
      </c>
      <c r="BN137" s="64">
        <f>IFERROR(1/J137*(W137/H137),"0")</f>
        <v>2.1367521367521364E-2</v>
      </c>
      <c r="BO137" s="64">
        <f>IFERROR(1/J137*(X137/H137),"0")</f>
        <v>2.564102564102564E-2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2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0"/>
      <c r="O139" s="409" t="s">
        <v>70</v>
      </c>
      <c r="P139" s="410"/>
      <c r="Q139" s="410"/>
      <c r="R139" s="410"/>
      <c r="S139" s="410"/>
      <c r="T139" s="410"/>
      <c r="U139" s="411"/>
      <c r="V139" s="37" t="s">
        <v>71</v>
      </c>
      <c r="W139" s="382">
        <f>IFERROR(W134/H134,"0")+IFERROR(W135/H135,"0")+IFERROR(W136/H136,"0")+IFERROR(W137/H137,"0")+IFERROR(W138/H138,"0")</f>
        <v>18.80952380952381</v>
      </c>
      <c r="X139" s="382">
        <f>IFERROR(X134/H134,"0")+IFERROR(X135/H135,"0")+IFERROR(X136/H136,"0")+IFERROR(X137/H137,"0")+IFERROR(X138/H138,"0")</f>
        <v>20</v>
      </c>
      <c r="Y139" s="382">
        <f>IFERROR(IF(Y134="",0,Y134),"0")+IFERROR(IF(Y135="",0,Y135),"0")+IFERROR(IF(Y136="",0,Y136),"0")+IFERROR(IF(Y137="",0,Y137),"0")+IFERROR(IF(Y138="",0,Y138),"0")</f>
        <v>0.37811999999999996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0"/>
      <c r="O140" s="409" t="s">
        <v>70</v>
      </c>
      <c r="P140" s="410"/>
      <c r="Q140" s="410"/>
      <c r="R140" s="410"/>
      <c r="S140" s="410"/>
      <c r="T140" s="410"/>
      <c r="U140" s="411"/>
      <c r="V140" s="37" t="s">
        <v>66</v>
      </c>
      <c r="W140" s="382">
        <f>IFERROR(SUM(W134:W138),"0")</f>
        <v>139</v>
      </c>
      <c r="X140" s="382">
        <f>IFERROR(SUM(X134:X138),"0")</f>
        <v>145.20000000000002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60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5"/>
      <c r="AA142" s="375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6"/>
      <c r="AA143" s="376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399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0"/>
      <c r="O147" s="409" t="s">
        <v>70</v>
      </c>
      <c r="P147" s="410"/>
      <c r="Q147" s="410"/>
      <c r="R147" s="410"/>
      <c r="S147" s="410"/>
      <c r="T147" s="410"/>
      <c r="U147" s="41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0"/>
      <c r="O148" s="409" t="s">
        <v>70</v>
      </c>
      <c r="P148" s="410"/>
      <c r="Q148" s="410"/>
      <c r="R148" s="410"/>
      <c r="S148" s="410"/>
      <c r="T148" s="410"/>
      <c r="U148" s="41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60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5"/>
      <c r="AA149" s="375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6"/>
      <c r="AA150" s="376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10.5</v>
      </c>
      <c r="X154" s="381">
        <f t="shared" si="29"/>
        <v>10.5</v>
      </c>
      <c r="Y154" s="36">
        <f>IFERROR(IF(X154=0,"",ROUNDUP(X154/H154,0)*0.00502),"")</f>
        <v>2.5100000000000001E-2</v>
      </c>
      <c r="Z154" s="56"/>
      <c r="AA154" s="57"/>
      <c r="AE154" s="64"/>
      <c r="BB154" s="147" t="s">
        <v>1</v>
      </c>
      <c r="BL154" s="64">
        <f t="shared" si="30"/>
        <v>11.149999999999999</v>
      </c>
      <c r="BM154" s="64">
        <f t="shared" si="31"/>
        <v>11.149999999999999</v>
      </c>
      <c r="BN154" s="64">
        <f t="shared" si="32"/>
        <v>2.1367521367521368E-2</v>
      </c>
      <c r="BO154" s="64">
        <f t="shared" si="33"/>
        <v>2.1367521367521368E-2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7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399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0"/>
      <c r="O160" s="409" t="s">
        <v>70</v>
      </c>
      <c r="P160" s="410"/>
      <c r="Q160" s="410"/>
      <c r="R160" s="410"/>
      <c r="S160" s="410"/>
      <c r="T160" s="410"/>
      <c r="U160" s="41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5</v>
      </c>
      <c r="X160" s="382">
        <f>IFERROR(X151/H151,"0")+IFERROR(X152/H152,"0")+IFERROR(X153/H153,"0")+IFERROR(X154/H154,"0")+IFERROR(X155/H155,"0")+IFERROR(X156/H156,"0")+IFERROR(X157/H157,"0")+IFERROR(X158/H158,"0")+IFERROR(X159/H159,"0")</f>
        <v>5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2.5100000000000001E-2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0"/>
      <c r="O161" s="409" t="s">
        <v>70</v>
      </c>
      <c r="P161" s="410"/>
      <c r="Q161" s="410"/>
      <c r="R161" s="410"/>
      <c r="S161" s="410"/>
      <c r="T161" s="410"/>
      <c r="U161" s="411"/>
      <c r="V161" s="37" t="s">
        <v>66</v>
      </c>
      <c r="W161" s="382">
        <f>IFERROR(SUM(W151:W159),"0")</f>
        <v>10.5</v>
      </c>
      <c r="X161" s="382">
        <f>IFERROR(SUM(X151:X159),"0")</f>
        <v>10.5</v>
      </c>
      <c r="Y161" s="37"/>
      <c r="Z161" s="383"/>
      <c r="AA161" s="383"/>
    </row>
    <row r="162" spans="1:67" ht="16.5" customHeight="1" x14ac:dyDescent="0.25">
      <c r="A162" s="460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5"/>
      <c r="AA162" s="375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6"/>
      <c r="AA163" s="376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9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0"/>
      <c r="O166" s="409" t="s">
        <v>70</v>
      </c>
      <c r="P166" s="410"/>
      <c r="Q166" s="410"/>
      <c r="R166" s="410"/>
      <c r="S166" s="410"/>
      <c r="T166" s="410"/>
      <c r="U166" s="41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0"/>
      <c r="O167" s="409" t="s">
        <v>70</v>
      </c>
      <c r="P167" s="410"/>
      <c r="Q167" s="410"/>
      <c r="R167" s="410"/>
      <c r="S167" s="410"/>
      <c r="T167" s="410"/>
      <c r="U167" s="41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6"/>
      <c r="AA168" s="376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9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0"/>
      <c r="O171" s="409" t="s">
        <v>70</v>
      </c>
      <c r="P171" s="410"/>
      <c r="Q171" s="410"/>
      <c r="R171" s="410"/>
      <c r="S171" s="410"/>
      <c r="T171" s="410"/>
      <c r="U171" s="41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0"/>
      <c r="O172" s="409" t="s">
        <v>70</v>
      </c>
      <c r="P172" s="410"/>
      <c r="Q172" s="410"/>
      <c r="R172" s="410"/>
      <c r="S172" s="410"/>
      <c r="T172" s="410"/>
      <c r="U172" s="41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6"/>
      <c r="AA173" s="376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399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0"/>
      <c r="O178" s="409" t="s">
        <v>70</v>
      </c>
      <c r="P178" s="410"/>
      <c r="Q178" s="410"/>
      <c r="R178" s="410"/>
      <c r="S178" s="410"/>
      <c r="T178" s="410"/>
      <c r="U178" s="411"/>
      <c r="V178" s="37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0"/>
      <c r="O179" s="409" t="s">
        <v>70</v>
      </c>
      <c r="P179" s="410"/>
      <c r="Q179" s="410"/>
      <c r="R179" s="410"/>
      <c r="S179" s="410"/>
      <c r="T179" s="410"/>
      <c r="U179" s="411"/>
      <c r="V179" s="37" t="s">
        <v>66</v>
      </c>
      <c r="W179" s="382">
        <f>IFERROR(SUM(W174:W177),"0")</f>
        <v>0</v>
      </c>
      <c r="X179" s="382">
        <f>IFERROR(SUM(X174:X177),"0")</f>
        <v>0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6"/>
      <c r="AA180" s="376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3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05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78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4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5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0</v>
      </c>
      <c r="X194" s="381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7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0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x14ac:dyDescent="0.2">
      <c r="A201" s="399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0"/>
      <c r="O201" s="409" t="s">
        <v>70</v>
      </c>
      <c r="P201" s="410"/>
      <c r="Q201" s="410"/>
      <c r="R201" s="410"/>
      <c r="S201" s="410"/>
      <c r="T201" s="410"/>
      <c r="U201" s="41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0"/>
      <c r="O202" s="409" t="s">
        <v>70</v>
      </c>
      <c r="P202" s="410"/>
      <c r="Q202" s="410"/>
      <c r="R202" s="410"/>
      <c r="S202" s="410"/>
      <c r="T202" s="410"/>
      <c r="U202" s="411"/>
      <c r="V202" s="37" t="s">
        <v>66</v>
      </c>
      <c r="W202" s="382">
        <f>IFERROR(SUM(W181:W200),"0")</f>
        <v>0</v>
      </c>
      <c r="X202" s="382">
        <f>IFERROR(SUM(X181:X200),"0")</f>
        <v>0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6"/>
      <c r="AA203" s="376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1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399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0"/>
      <c r="O210" s="409" t="s">
        <v>70</v>
      </c>
      <c r="P210" s="410"/>
      <c r="Q210" s="410"/>
      <c r="R210" s="410"/>
      <c r="S210" s="410"/>
      <c r="T210" s="410"/>
      <c r="U210" s="411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0"/>
      <c r="O211" s="409" t="s">
        <v>70</v>
      </c>
      <c r="P211" s="410"/>
      <c r="Q211" s="410"/>
      <c r="R211" s="410"/>
      <c r="S211" s="410"/>
      <c r="T211" s="410"/>
      <c r="U211" s="411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customHeight="1" x14ac:dyDescent="0.25">
      <c r="A212" s="460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5"/>
      <c r="AA212" s="375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6"/>
      <c r="AA213" s="376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7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399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0"/>
      <c r="O220" s="409" t="s">
        <v>70</v>
      </c>
      <c r="P220" s="410"/>
      <c r="Q220" s="410"/>
      <c r="R220" s="410"/>
      <c r="S220" s="410"/>
      <c r="T220" s="410"/>
      <c r="U220" s="411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0"/>
      <c r="O221" s="409" t="s">
        <v>70</v>
      </c>
      <c r="P221" s="410"/>
      <c r="Q221" s="410"/>
      <c r="R221" s="410"/>
      <c r="S221" s="410"/>
      <c r="T221" s="410"/>
      <c r="U221" s="411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6"/>
      <c r="AA222" s="376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9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10.5</v>
      </c>
      <c r="X223" s="381">
        <f>IFERROR(IF(W223="",0,CEILING((W223/$H223),1)*$H223),"")</f>
        <v>10.5</v>
      </c>
      <c r="Y223" s="36">
        <f>IFERROR(IF(X223=0,"",ROUNDUP(X223/H223,0)*0.00502),"")</f>
        <v>2.5100000000000001E-2</v>
      </c>
      <c r="Z223" s="56"/>
      <c r="AA223" s="57"/>
      <c r="AE223" s="64"/>
      <c r="BB223" s="193" t="s">
        <v>1</v>
      </c>
      <c r="BL223" s="64">
        <f>IFERROR(W223*I223/H223,"0")</f>
        <v>11</v>
      </c>
      <c r="BM223" s="64">
        <f>IFERROR(X223*I223/H223,"0")</f>
        <v>11</v>
      </c>
      <c r="BN223" s="64">
        <f>IFERROR(1/J223*(W223/H223),"0")</f>
        <v>2.1367521367521368E-2</v>
      </c>
      <c r="BO223" s="64">
        <f>IFERROR(1/J223*(X223/H223),"0")</f>
        <v>2.1367521367521368E-2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9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0"/>
      <c r="O225" s="409" t="s">
        <v>70</v>
      </c>
      <c r="P225" s="410"/>
      <c r="Q225" s="410"/>
      <c r="R225" s="410"/>
      <c r="S225" s="410"/>
      <c r="T225" s="410"/>
      <c r="U225" s="411"/>
      <c r="V225" s="37" t="s">
        <v>71</v>
      </c>
      <c r="W225" s="382">
        <f>IFERROR(W223/H223,"0")+IFERROR(W224/H224,"0")</f>
        <v>5</v>
      </c>
      <c r="X225" s="382">
        <f>IFERROR(X223/H223,"0")+IFERROR(X224/H224,"0")</f>
        <v>5</v>
      </c>
      <c r="Y225" s="382">
        <f>IFERROR(IF(Y223="",0,Y223),"0")+IFERROR(IF(Y224="",0,Y224),"0")</f>
        <v>2.5100000000000001E-2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0"/>
      <c r="O226" s="409" t="s">
        <v>70</v>
      </c>
      <c r="P226" s="410"/>
      <c r="Q226" s="410"/>
      <c r="R226" s="410"/>
      <c r="S226" s="410"/>
      <c r="T226" s="410"/>
      <c r="U226" s="411"/>
      <c r="V226" s="37" t="s">
        <v>66</v>
      </c>
      <c r="W226" s="382">
        <f>IFERROR(SUM(W223:W224),"0")</f>
        <v>10.5</v>
      </c>
      <c r="X226" s="382">
        <f>IFERROR(SUM(X223:X224),"0")</f>
        <v>10.5</v>
      </c>
      <c r="Y226" s="37"/>
      <c r="Z226" s="383"/>
      <c r="AA226" s="383"/>
    </row>
    <row r="227" spans="1:67" ht="16.5" customHeight="1" x14ac:dyDescent="0.25">
      <c r="A227" s="460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5"/>
      <c r="AA227" s="375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6"/>
      <c r="AA228" s="376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9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0"/>
      <c r="O235" s="409" t="s">
        <v>70</v>
      </c>
      <c r="P235" s="410"/>
      <c r="Q235" s="410"/>
      <c r="R235" s="410"/>
      <c r="S235" s="410"/>
      <c r="T235" s="410"/>
      <c r="U235" s="411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0"/>
      <c r="O236" s="409" t="s">
        <v>70</v>
      </c>
      <c r="P236" s="410"/>
      <c r="Q236" s="410"/>
      <c r="R236" s="410"/>
      <c r="S236" s="410"/>
      <c r="T236" s="410"/>
      <c r="U236" s="411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customHeight="1" x14ac:dyDescent="0.25">
      <c r="A237" s="460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5"/>
      <c r="AA237" s="375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6"/>
      <c r="AA238" s="376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50</v>
      </c>
      <c r="X239" s="381">
        <f t="shared" ref="X239:X251" si="55">IFERROR(IF(W239="",0,CEILING((W239/$H239),1)*$H239),"")</f>
        <v>54</v>
      </c>
      <c r="Y239" s="36">
        <f>IFERROR(IF(X239=0,"",ROUNDUP(X239/H239,0)*0.02175),"")</f>
        <v>0.1305</v>
      </c>
      <c r="Z239" s="56"/>
      <c r="AA239" s="57"/>
      <c r="AE239" s="64"/>
      <c r="BB239" s="201" t="s">
        <v>1</v>
      </c>
      <c r="BL239" s="64">
        <f t="shared" ref="BL239:BL251" si="56">IFERROR(W239*I239/H239,"0")</f>
        <v>53.500000000000007</v>
      </c>
      <c r="BM239" s="64">
        <f t="shared" ref="BM239:BM251" si="57">IFERROR(X239*I239/H239,"0")</f>
        <v>57.780000000000008</v>
      </c>
      <c r="BN239" s="64">
        <f t="shared" ref="BN239:BN251" si="58">IFERROR(1/J239*(W239/H239),"0")</f>
        <v>9.9206349206349201E-2</v>
      </c>
      <c r="BO239" s="64">
        <f t="shared" ref="BO239:BO251" si="59">IFERROR(1/J239*(X239/H239),"0")</f>
        <v>0.10714285714285714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8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3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9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0"/>
      <c r="O252" s="409" t="s">
        <v>70</v>
      </c>
      <c r="P252" s="410"/>
      <c r="Q252" s="410"/>
      <c r="R252" s="410"/>
      <c r="S252" s="410"/>
      <c r="T252" s="410"/>
      <c r="U252" s="41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5.5555555555555554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6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0.1305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0"/>
      <c r="O253" s="409" t="s">
        <v>70</v>
      </c>
      <c r="P253" s="410"/>
      <c r="Q253" s="410"/>
      <c r="R253" s="410"/>
      <c r="S253" s="410"/>
      <c r="T253" s="410"/>
      <c r="U253" s="411"/>
      <c r="V253" s="37" t="s">
        <v>66</v>
      </c>
      <c r="W253" s="382">
        <f>IFERROR(SUM(W239:W251),"0")</f>
        <v>50</v>
      </c>
      <c r="X253" s="382">
        <f>IFERROR(SUM(X239:X251),"0")</f>
        <v>54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6"/>
      <c r="AA254" s="376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10</v>
      </c>
      <c r="X256" s="381">
        <f>IFERROR(IF(W256="",0,CEILING((W256/$H256),1)*$H256),"")</f>
        <v>12.600000000000001</v>
      </c>
      <c r="Y256" s="36">
        <f>IFERROR(IF(X256=0,"",ROUNDUP(X256/H256,0)*0.00753),"")</f>
        <v>2.2589999999999999E-2</v>
      </c>
      <c r="Z256" s="56"/>
      <c r="AA256" s="57"/>
      <c r="AE256" s="64"/>
      <c r="BB256" s="215" t="s">
        <v>1</v>
      </c>
      <c r="BL256" s="64">
        <f>IFERROR(W256*I256/H256,"0")</f>
        <v>10.619047619047619</v>
      </c>
      <c r="BM256" s="64">
        <f>IFERROR(X256*I256/H256,"0")</f>
        <v>13.38</v>
      </c>
      <c r="BN256" s="64">
        <f>IFERROR(1/J256*(W256/H256),"0")</f>
        <v>1.5262515262515262E-2</v>
      </c>
      <c r="BO256" s="64">
        <f>IFERROR(1/J256*(X256/H256),"0")</f>
        <v>1.9230769230769232E-2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7</v>
      </c>
      <c r="X257" s="381">
        <f>IFERROR(IF(W257="",0,CEILING((W257/$H257),1)*$H257),"")</f>
        <v>8.4</v>
      </c>
      <c r="Y257" s="36">
        <f>IFERROR(IF(X257=0,"",ROUNDUP(X257/H257,0)*0.00502),"")</f>
        <v>2.0080000000000001E-2</v>
      </c>
      <c r="Z257" s="56"/>
      <c r="AA257" s="57"/>
      <c r="AE257" s="64"/>
      <c r="BB257" s="216" t="s">
        <v>1</v>
      </c>
      <c r="BL257" s="64">
        <f>IFERROR(W257*I257/H257,"0")</f>
        <v>7.4333333333333327</v>
      </c>
      <c r="BM257" s="64">
        <f>IFERROR(X257*I257/H257,"0")</f>
        <v>8.92</v>
      </c>
      <c r="BN257" s="64">
        <f>IFERROR(1/J257*(W257/H257),"0")</f>
        <v>1.4245014245014245E-2</v>
      </c>
      <c r="BO257" s="64">
        <f>IFERROR(1/J257*(X257/H257),"0")</f>
        <v>1.7094017094017096E-2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9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0"/>
      <c r="O259" s="409" t="s">
        <v>70</v>
      </c>
      <c r="P259" s="410"/>
      <c r="Q259" s="410"/>
      <c r="R259" s="410"/>
      <c r="S259" s="410"/>
      <c r="T259" s="410"/>
      <c r="U259" s="411"/>
      <c r="V259" s="37" t="s">
        <v>71</v>
      </c>
      <c r="W259" s="382">
        <f>IFERROR(W255/H255,"0")+IFERROR(W256/H256,"0")+IFERROR(W257/H257,"0")+IFERROR(W258/H258,"0")</f>
        <v>5.7142857142857135</v>
      </c>
      <c r="X259" s="382">
        <f>IFERROR(X255/H255,"0")+IFERROR(X256/H256,"0")+IFERROR(X257/H257,"0")+IFERROR(X258/H258,"0")</f>
        <v>7</v>
      </c>
      <c r="Y259" s="382">
        <f>IFERROR(IF(Y255="",0,Y255),"0")+IFERROR(IF(Y256="",0,Y256),"0")+IFERROR(IF(Y257="",0,Y257),"0")+IFERROR(IF(Y258="",0,Y258),"0")</f>
        <v>4.267E-2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0"/>
      <c r="O260" s="409" t="s">
        <v>70</v>
      </c>
      <c r="P260" s="410"/>
      <c r="Q260" s="410"/>
      <c r="R260" s="410"/>
      <c r="S260" s="410"/>
      <c r="T260" s="410"/>
      <c r="U260" s="411"/>
      <c r="V260" s="37" t="s">
        <v>66</v>
      </c>
      <c r="W260" s="382">
        <f>IFERROR(SUM(W255:W258),"0")</f>
        <v>17</v>
      </c>
      <c r="X260" s="382">
        <f>IFERROR(SUM(X255:X258),"0")</f>
        <v>21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6"/>
      <c r="AA261" s="376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100</v>
      </c>
      <c r="X262" s="381">
        <f t="shared" ref="X262:X270" si="61">IFERROR(IF(W262="",0,CEILING((W262/$H262),1)*$H262),"")</f>
        <v>101.39999999999999</v>
      </c>
      <c r="Y262" s="36">
        <f>IFERROR(IF(X262=0,"",ROUNDUP(X262/H262,0)*0.02175),"")</f>
        <v>0.28275</v>
      </c>
      <c r="Z262" s="56"/>
      <c r="AA262" s="57"/>
      <c r="AE262" s="64"/>
      <c r="BB262" s="218" t="s">
        <v>1</v>
      </c>
      <c r="BL262" s="64">
        <f t="shared" ref="BL262:BL270" si="62">IFERROR(W262*I262/H262,"0")</f>
        <v>107.15384615384616</v>
      </c>
      <c r="BM262" s="64">
        <f t="shared" ref="BM262:BM270" si="63">IFERROR(X262*I262/H262,"0")</f>
        <v>108.65400000000001</v>
      </c>
      <c r="BN262" s="64">
        <f t="shared" ref="BN262:BN270" si="64">IFERROR(1/J262*(W262/H262),"0")</f>
        <v>0.22893772893772893</v>
      </c>
      <c r="BO262" s="64">
        <f t="shared" ref="BO262:BO270" si="65">IFERROR(1/J262*(X262/H262),"0")</f>
        <v>0.23214285714285712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9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0"/>
      <c r="O271" s="409" t="s">
        <v>70</v>
      </c>
      <c r="P271" s="410"/>
      <c r="Q271" s="410"/>
      <c r="R271" s="410"/>
      <c r="S271" s="410"/>
      <c r="T271" s="410"/>
      <c r="U271" s="41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12.820512820512821</v>
      </c>
      <c r="X271" s="382">
        <f>IFERROR(X262/H262,"0")+IFERROR(X263/H263,"0")+IFERROR(X264/H264,"0")+IFERROR(X265/H265,"0")+IFERROR(X266/H266,"0")+IFERROR(X267/H267,"0")+IFERROR(X268/H268,"0")+IFERROR(X269/H269,"0")+IFERROR(X270/H270,"0")</f>
        <v>13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0.28275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0"/>
      <c r="O272" s="409" t="s">
        <v>70</v>
      </c>
      <c r="P272" s="410"/>
      <c r="Q272" s="410"/>
      <c r="R272" s="410"/>
      <c r="S272" s="410"/>
      <c r="T272" s="410"/>
      <c r="U272" s="411"/>
      <c r="V272" s="37" t="s">
        <v>66</v>
      </c>
      <c r="W272" s="382">
        <f>IFERROR(SUM(W262:W270),"0")</f>
        <v>100</v>
      </c>
      <c r="X272" s="382">
        <f>IFERROR(SUM(X262:X270),"0")</f>
        <v>101.39999999999999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6"/>
      <c r="AA273" s="376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99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0"/>
      <c r="O277" s="409" t="s">
        <v>70</v>
      </c>
      <c r="P277" s="410"/>
      <c r="Q277" s="410"/>
      <c r="R277" s="410"/>
      <c r="S277" s="410"/>
      <c r="T277" s="410"/>
      <c r="U277" s="411"/>
      <c r="V277" s="37" t="s">
        <v>71</v>
      </c>
      <c r="W277" s="382">
        <f>IFERROR(W274/H274,"0")+IFERROR(W275/H275,"0")+IFERROR(W276/H276,"0")</f>
        <v>0</v>
      </c>
      <c r="X277" s="382">
        <f>IFERROR(X274/H274,"0")+IFERROR(X275/H275,"0")+IFERROR(X276/H276,"0")</f>
        <v>0</v>
      </c>
      <c r="Y277" s="382">
        <f>IFERROR(IF(Y274="",0,Y274),"0")+IFERROR(IF(Y275="",0,Y275),"0")+IFERROR(IF(Y276="",0,Y276),"0")</f>
        <v>0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0"/>
      <c r="O278" s="409" t="s">
        <v>70</v>
      </c>
      <c r="P278" s="410"/>
      <c r="Q278" s="410"/>
      <c r="R278" s="410"/>
      <c r="S278" s="410"/>
      <c r="T278" s="410"/>
      <c r="U278" s="411"/>
      <c r="V278" s="37" t="s">
        <v>66</v>
      </c>
      <c r="W278" s="382">
        <f>IFERROR(SUM(W274:W276),"0")</f>
        <v>0</v>
      </c>
      <c r="X278" s="382">
        <f>IFERROR(SUM(X274:X276),"0")</f>
        <v>0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6"/>
      <c r="AA279" s="376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6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2.64</v>
      </c>
      <c r="X280" s="381">
        <f>IFERROR(IF(W280="",0,CEILING((W280/$H280),1)*$H280),"")</f>
        <v>3.04</v>
      </c>
      <c r="Y280" s="36">
        <f>IFERROR(IF(X280=0,"",ROUNDUP(X280/H280,0)*0.00753),"")</f>
        <v>7.5300000000000002E-3</v>
      </c>
      <c r="Z280" s="56"/>
      <c r="AA280" s="57"/>
      <c r="AE280" s="64"/>
      <c r="BB280" s="230" t="s">
        <v>1</v>
      </c>
      <c r="BL280" s="64">
        <f>IFERROR(W280*I280/H280,"0")</f>
        <v>2.8484210526315792</v>
      </c>
      <c r="BM280" s="64">
        <f>IFERROR(X280*I280/H280,"0")</f>
        <v>3.28</v>
      </c>
      <c r="BN280" s="64">
        <f>IFERROR(1/J280*(W280/H280),"0")</f>
        <v>5.566801619433198E-3</v>
      </c>
      <c r="BO280" s="64">
        <f>IFERROR(1/J280*(X280/H280),"0")</f>
        <v>6.41025641025641E-3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8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5.3999999999999986</v>
      </c>
      <c r="X282" s="381">
        <f>IFERROR(IF(W282="",0,CEILING((W282/$H282),1)*$H282),"")</f>
        <v>7.6499999999999995</v>
      </c>
      <c r="Y282" s="36">
        <f>IFERROR(IF(X282=0,"",ROUNDUP(X282/H282,0)*0.00753),"")</f>
        <v>2.2589999999999999E-2</v>
      </c>
      <c r="Z282" s="56"/>
      <c r="AA282" s="57"/>
      <c r="AE282" s="64"/>
      <c r="BB282" s="232" t="s">
        <v>1</v>
      </c>
      <c r="BL282" s="64">
        <f>IFERROR(W282*I282/H282,"0")</f>
        <v>6.1411764705882339</v>
      </c>
      <c r="BM282" s="64">
        <f>IFERROR(X282*I282/H282,"0")</f>
        <v>8.6999999999999993</v>
      </c>
      <c r="BN282" s="64">
        <f>IFERROR(1/J282*(W282/H282),"0")</f>
        <v>1.357466063348416E-2</v>
      </c>
      <c r="BO282" s="64">
        <f>IFERROR(1/J282*(X282/H282),"0")</f>
        <v>1.9230769230769232E-2</v>
      </c>
    </row>
    <row r="283" spans="1:67" x14ac:dyDescent="0.2">
      <c r="A283" s="399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0"/>
      <c r="O283" s="409" t="s">
        <v>70</v>
      </c>
      <c r="P283" s="410"/>
      <c r="Q283" s="410"/>
      <c r="R283" s="410"/>
      <c r="S283" s="410"/>
      <c r="T283" s="410"/>
      <c r="U283" s="411"/>
      <c r="V283" s="37" t="s">
        <v>71</v>
      </c>
      <c r="W283" s="382">
        <f>IFERROR(W280/H280,"0")+IFERROR(W281/H281,"0")+IFERROR(W282/H282,"0")</f>
        <v>2.9860681114551078</v>
      </c>
      <c r="X283" s="382">
        <f>IFERROR(X280/H280,"0")+IFERROR(X281/H281,"0")+IFERROR(X282/H282,"0")</f>
        <v>4</v>
      </c>
      <c r="Y283" s="382">
        <f>IFERROR(IF(Y280="",0,Y280),"0")+IFERROR(IF(Y281="",0,Y281),"0")+IFERROR(IF(Y282="",0,Y282),"0")</f>
        <v>3.0120000000000001E-2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0"/>
      <c r="O284" s="409" t="s">
        <v>70</v>
      </c>
      <c r="P284" s="410"/>
      <c r="Q284" s="410"/>
      <c r="R284" s="410"/>
      <c r="S284" s="410"/>
      <c r="T284" s="410"/>
      <c r="U284" s="411"/>
      <c r="V284" s="37" t="s">
        <v>66</v>
      </c>
      <c r="W284" s="382">
        <f>IFERROR(SUM(W280:W282),"0")</f>
        <v>8.0399999999999991</v>
      </c>
      <c r="X284" s="382">
        <f>IFERROR(SUM(X280:X282),"0")</f>
        <v>10.69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6"/>
      <c r="AA285" s="376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399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0"/>
      <c r="O289" s="409" t="s">
        <v>70</v>
      </c>
      <c r="P289" s="410"/>
      <c r="Q289" s="410"/>
      <c r="R289" s="410"/>
      <c r="S289" s="410"/>
      <c r="T289" s="410"/>
      <c r="U289" s="411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0"/>
      <c r="O290" s="409" t="s">
        <v>70</v>
      </c>
      <c r="P290" s="410"/>
      <c r="Q290" s="410"/>
      <c r="R290" s="410"/>
      <c r="S290" s="410"/>
      <c r="T290" s="410"/>
      <c r="U290" s="411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customHeight="1" x14ac:dyDescent="0.25">
      <c r="A291" s="460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5"/>
      <c r="AA291" s="375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6"/>
      <c r="AA292" s="376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399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0"/>
      <c r="O300" s="409" t="s">
        <v>70</v>
      </c>
      <c r="P300" s="410"/>
      <c r="Q300" s="410"/>
      <c r="R300" s="410"/>
      <c r="S300" s="410"/>
      <c r="T300" s="410"/>
      <c r="U300" s="41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0"/>
      <c r="O301" s="409" t="s">
        <v>70</v>
      </c>
      <c r="P301" s="410"/>
      <c r="Q301" s="410"/>
      <c r="R301" s="410"/>
      <c r="S301" s="410"/>
      <c r="T301" s="410"/>
      <c r="U301" s="411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6"/>
      <c r="AA302" s="376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399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0"/>
      <c r="O305" s="409" t="s">
        <v>70</v>
      </c>
      <c r="P305" s="410"/>
      <c r="Q305" s="410"/>
      <c r="R305" s="410"/>
      <c r="S305" s="410"/>
      <c r="T305" s="410"/>
      <c r="U305" s="41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0"/>
      <c r="O306" s="409" t="s">
        <v>70</v>
      </c>
      <c r="P306" s="410"/>
      <c r="Q306" s="410"/>
      <c r="R306" s="410"/>
      <c r="S306" s="410"/>
      <c r="T306" s="410"/>
      <c r="U306" s="41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60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5"/>
      <c r="AA307" s="375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6"/>
      <c r="AA308" s="376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399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0"/>
      <c r="O310" s="409" t="s">
        <v>70</v>
      </c>
      <c r="P310" s="410"/>
      <c r="Q310" s="410"/>
      <c r="R310" s="410"/>
      <c r="S310" s="410"/>
      <c r="T310" s="410"/>
      <c r="U310" s="411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0"/>
      <c r="O311" s="409" t="s">
        <v>70</v>
      </c>
      <c r="P311" s="410"/>
      <c r="Q311" s="410"/>
      <c r="R311" s="410"/>
      <c r="S311" s="410"/>
      <c r="T311" s="410"/>
      <c r="U311" s="411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6"/>
      <c r="AA312" s="376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10.5</v>
      </c>
      <c r="X315" s="381">
        <f>IFERROR(IF(W315="",0,CEILING((W315/$H315),1)*$H315),"")</f>
        <v>10.5</v>
      </c>
      <c r="Y315" s="36">
        <f>IFERROR(IF(X315=0,"",ROUNDUP(X315/H315,0)*0.00753),"")</f>
        <v>3.7650000000000003E-2</v>
      </c>
      <c r="Z315" s="56"/>
      <c r="AA315" s="57"/>
      <c r="AE315" s="64"/>
      <c r="BB315" s="248" t="s">
        <v>1</v>
      </c>
      <c r="BL315" s="64">
        <f>IFERROR(W315*I315/H315,"0")</f>
        <v>11.799999999999999</v>
      </c>
      <c r="BM315" s="64">
        <f>IFERROR(X315*I315/H315,"0")</f>
        <v>11.799999999999999</v>
      </c>
      <c r="BN315" s="64">
        <f>IFERROR(1/J315*(W315/H315),"0")</f>
        <v>3.2051282051282048E-2</v>
      </c>
      <c r="BO315" s="64">
        <f>IFERROR(1/J315*(X315/H315),"0")</f>
        <v>3.2051282051282048E-2</v>
      </c>
    </row>
    <row r="316" spans="1:67" x14ac:dyDescent="0.2">
      <c r="A316" s="399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0"/>
      <c r="O316" s="409" t="s">
        <v>70</v>
      </c>
      <c r="P316" s="410"/>
      <c r="Q316" s="410"/>
      <c r="R316" s="410"/>
      <c r="S316" s="410"/>
      <c r="T316" s="410"/>
      <c r="U316" s="411"/>
      <c r="V316" s="37" t="s">
        <v>71</v>
      </c>
      <c r="W316" s="382">
        <f>IFERROR(W313/H313,"0")+IFERROR(W314/H314,"0")+IFERROR(W315/H315,"0")</f>
        <v>5</v>
      </c>
      <c r="X316" s="382">
        <f>IFERROR(X313/H313,"0")+IFERROR(X314/H314,"0")+IFERROR(X315/H315,"0")</f>
        <v>5</v>
      </c>
      <c r="Y316" s="382">
        <f>IFERROR(IF(Y313="",0,Y313),"0")+IFERROR(IF(Y314="",0,Y314),"0")+IFERROR(IF(Y315="",0,Y315),"0")</f>
        <v>3.7650000000000003E-2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0"/>
      <c r="O317" s="409" t="s">
        <v>70</v>
      </c>
      <c r="P317" s="410"/>
      <c r="Q317" s="410"/>
      <c r="R317" s="410"/>
      <c r="S317" s="410"/>
      <c r="T317" s="410"/>
      <c r="U317" s="411"/>
      <c r="V317" s="37" t="s">
        <v>66</v>
      </c>
      <c r="W317" s="382">
        <f>IFERROR(SUM(W313:W315),"0")</f>
        <v>10.5</v>
      </c>
      <c r="X317" s="382">
        <f>IFERROR(SUM(X313:X315),"0")</f>
        <v>10.5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6"/>
      <c r="AA318" s="376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399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0"/>
      <c r="O320" s="409" t="s">
        <v>70</v>
      </c>
      <c r="P320" s="410"/>
      <c r="Q320" s="410"/>
      <c r="R320" s="410"/>
      <c r="S320" s="410"/>
      <c r="T320" s="410"/>
      <c r="U320" s="411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0"/>
      <c r="O321" s="409" t="s">
        <v>70</v>
      </c>
      <c r="P321" s="410"/>
      <c r="Q321" s="410"/>
      <c r="R321" s="410"/>
      <c r="S321" s="410"/>
      <c r="T321" s="410"/>
      <c r="U321" s="411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6"/>
      <c r="AA322" s="376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5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399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0"/>
      <c r="O324" s="409" t="s">
        <v>70</v>
      </c>
      <c r="P324" s="410"/>
      <c r="Q324" s="410"/>
      <c r="R324" s="410"/>
      <c r="S324" s="410"/>
      <c r="T324" s="410"/>
      <c r="U324" s="411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0"/>
      <c r="O325" s="409" t="s">
        <v>70</v>
      </c>
      <c r="P325" s="410"/>
      <c r="Q325" s="410"/>
      <c r="R325" s="410"/>
      <c r="S325" s="410"/>
      <c r="T325" s="410"/>
      <c r="U325" s="411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60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5"/>
      <c r="AA327" s="375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6"/>
      <c r="AA328" s="376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9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700</v>
      </c>
      <c r="X330" s="381">
        <f t="shared" si="71"/>
        <v>705</v>
      </c>
      <c r="Y330" s="36">
        <f>IFERROR(IF(X330=0,"",ROUNDUP(X330/H330,0)*0.02175),"")</f>
        <v>1.0222499999999999</v>
      </c>
      <c r="Z330" s="56"/>
      <c r="AA330" s="57"/>
      <c r="AE330" s="64"/>
      <c r="BB330" s="252" t="s">
        <v>1</v>
      </c>
      <c r="BL330" s="64">
        <f t="shared" si="72"/>
        <v>722.4</v>
      </c>
      <c r="BM330" s="64">
        <f t="shared" si="73"/>
        <v>727.56</v>
      </c>
      <c r="BN330" s="64">
        <f t="shared" si="74"/>
        <v>0.9722222222222221</v>
      </c>
      <c r="BO330" s="64">
        <f t="shared" si="75"/>
        <v>0.97916666666666663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200</v>
      </c>
      <c r="X331" s="381">
        <f t="shared" si="71"/>
        <v>210</v>
      </c>
      <c r="Y331" s="36">
        <f>IFERROR(IF(X331=0,"",ROUNDUP(X331/H331,0)*0.02175),"")</f>
        <v>0.30449999999999999</v>
      </c>
      <c r="Z331" s="56"/>
      <c r="AA331" s="57"/>
      <c r="AE331" s="64"/>
      <c r="BB331" s="253" t="s">
        <v>1</v>
      </c>
      <c r="BL331" s="64">
        <f t="shared" si="72"/>
        <v>206.4</v>
      </c>
      <c r="BM331" s="64">
        <f t="shared" si="73"/>
        <v>216.72</v>
      </c>
      <c r="BN331" s="64">
        <f t="shared" si="74"/>
        <v>0.27777777777777779</v>
      </c>
      <c r="BO331" s="64">
        <f t="shared" si="75"/>
        <v>0.29166666666666663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8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300</v>
      </c>
      <c r="X334" s="381">
        <f t="shared" si="71"/>
        <v>300</v>
      </c>
      <c r="Y334" s="36">
        <f>IFERROR(IF(X334=0,"",ROUNDUP(X334/H334,0)*0.02175),"")</f>
        <v>0.43499999999999994</v>
      </c>
      <c r="Z334" s="56"/>
      <c r="AA334" s="57"/>
      <c r="AE334" s="64"/>
      <c r="BB334" s="256" t="s">
        <v>1</v>
      </c>
      <c r="BL334" s="64">
        <f t="shared" si="72"/>
        <v>309.60000000000002</v>
      </c>
      <c r="BM334" s="64">
        <f t="shared" si="73"/>
        <v>309.60000000000002</v>
      </c>
      <c r="BN334" s="64">
        <f t="shared" si="74"/>
        <v>0.41666666666666663</v>
      </c>
      <c r="BO334" s="64">
        <f t="shared" si="75"/>
        <v>0.41666666666666663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77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399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0"/>
      <c r="O338" s="409" t="s">
        <v>70</v>
      </c>
      <c r="P338" s="410"/>
      <c r="Q338" s="410"/>
      <c r="R338" s="410"/>
      <c r="S338" s="410"/>
      <c r="T338" s="410"/>
      <c r="U338" s="41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80</v>
      </c>
      <c r="X338" s="382">
        <f>IFERROR(X329/H329,"0")+IFERROR(X330/H330,"0")+IFERROR(X331/H331,"0")+IFERROR(X332/H332,"0")+IFERROR(X333/H333,"0")+IFERROR(X334/H334,"0")+IFERROR(X335/H335,"0")+IFERROR(X336/H336,"0")+IFERROR(X337/H337,"0")</f>
        <v>81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1.7617499999999997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0"/>
      <c r="O339" s="409" t="s">
        <v>70</v>
      </c>
      <c r="P339" s="410"/>
      <c r="Q339" s="410"/>
      <c r="R339" s="410"/>
      <c r="S339" s="410"/>
      <c r="T339" s="410"/>
      <c r="U339" s="411"/>
      <c r="V339" s="37" t="s">
        <v>66</v>
      </c>
      <c r="W339" s="382">
        <f>IFERROR(SUM(W329:W337),"0")</f>
        <v>1200</v>
      </c>
      <c r="X339" s="382">
        <f>IFERROR(SUM(X329:X337),"0")</f>
        <v>1215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6"/>
      <c r="AA340" s="376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430</v>
      </c>
      <c r="X341" s="381">
        <f>IFERROR(IF(W341="",0,CEILING((W341/$H341),1)*$H341),"")</f>
        <v>435</v>
      </c>
      <c r="Y341" s="36">
        <f>IFERROR(IF(X341=0,"",ROUNDUP(X341/H341,0)*0.02175),"")</f>
        <v>0.63074999999999992</v>
      </c>
      <c r="Z341" s="56"/>
      <c r="AA341" s="57"/>
      <c r="AE341" s="64"/>
      <c r="BB341" s="260" t="s">
        <v>1</v>
      </c>
      <c r="BL341" s="64">
        <f>IFERROR(W341*I341/H341,"0")</f>
        <v>443.76000000000005</v>
      </c>
      <c r="BM341" s="64">
        <f>IFERROR(X341*I341/H341,"0")</f>
        <v>448.92</v>
      </c>
      <c r="BN341" s="64">
        <f>IFERROR(1/J341*(W341/H341),"0")</f>
        <v>0.59722222222222221</v>
      </c>
      <c r="BO341" s="64">
        <f>IFERROR(1/J341*(X341/H341),"0")</f>
        <v>0.60416666666666663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9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0"/>
      <c r="O345" s="409" t="s">
        <v>70</v>
      </c>
      <c r="P345" s="410"/>
      <c r="Q345" s="410"/>
      <c r="R345" s="410"/>
      <c r="S345" s="410"/>
      <c r="T345" s="410"/>
      <c r="U345" s="411"/>
      <c r="V345" s="37" t="s">
        <v>71</v>
      </c>
      <c r="W345" s="382">
        <f>IFERROR(W341/H341,"0")+IFERROR(W342/H342,"0")+IFERROR(W343/H343,"0")+IFERROR(W344/H344,"0")</f>
        <v>28.666666666666668</v>
      </c>
      <c r="X345" s="382">
        <f>IFERROR(X341/H341,"0")+IFERROR(X342/H342,"0")+IFERROR(X343/H343,"0")+IFERROR(X344/H344,"0")</f>
        <v>29</v>
      </c>
      <c r="Y345" s="382">
        <f>IFERROR(IF(Y341="",0,Y341),"0")+IFERROR(IF(Y342="",0,Y342),"0")+IFERROR(IF(Y343="",0,Y343),"0")+IFERROR(IF(Y344="",0,Y344),"0")</f>
        <v>0.63074999999999992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0"/>
      <c r="O346" s="409" t="s">
        <v>70</v>
      </c>
      <c r="P346" s="410"/>
      <c r="Q346" s="410"/>
      <c r="R346" s="410"/>
      <c r="S346" s="410"/>
      <c r="T346" s="410"/>
      <c r="U346" s="411"/>
      <c r="V346" s="37" t="s">
        <v>66</v>
      </c>
      <c r="W346" s="382">
        <f>IFERROR(SUM(W341:W344),"0")</f>
        <v>430</v>
      </c>
      <c r="X346" s="382">
        <f>IFERROR(SUM(X341:X344),"0")</f>
        <v>435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6"/>
      <c r="AA347" s="376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9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99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0"/>
      <c r="O351" s="409" t="s">
        <v>70</v>
      </c>
      <c r="P351" s="410"/>
      <c r="Q351" s="410"/>
      <c r="R351" s="410"/>
      <c r="S351" s="410"/>
      <c r="T351" s="410"/>
      <c r="U351" s="411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0"/>
      <c r="O352" s="409" t="s">
        <v>70</v>
      </c>
      <c r="P352" s="410"/>
      <c r="Q352" s="410"/>
      <c r="R352" s="410"/>
      <c r="S352" s="410"/>
      <c r="T352" s="410"/>
      <c r="U352" s="411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6"/>
      <c r="AA353" s="376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399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0"/>
      <c r="O355" s="409" t="s">
        <v>70</v>
      </c>
      <c r="P355" s="410"/>
      <c r="Q355" s="410"/>
      <c r="R355" s="410"/>
      <c r="S355" s="410"/>
      <c r="T355" s="410"/>
      <c r="U355" s="411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0"/>
      <c r="O356" s="409" t="s">
        <v>70</v>
      </c>
      <c r="P356" s="410"/>
      <c r="Q356" s="410"/>
      <c r="R356" s="410"/>
      <c r="S356" s="410"/>
      <c r="T356" s="410"/>
      <c r="U356" s="411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customHeight="1" x14ac:dyDescent="0.25">
      <c r="A357" s="460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5"/>
      <c r="AA357" s="375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6"/>
      <c r="AA358" s="376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600</v>
      </c>
      <c r="X359" s="381">
        <f>IFERROR(IF(W359="",0,CEILING((W359/$H359),1)*$H359),"")</f>
        <v>600</v>
      </c>
      <c r="Y359" s="36">
        <f>IFERROR(IF(X359=0,"",ROUNDUP(X359/H359,0)*0.02175),"")</f>
        <v>1.0874999999999999</v>
      </c>
      <c r="Z359" s="56"/>
      <c r="AA359" s="57"/>
      <c r="AE359" s="64"/>
      <c r="BB359" s="268" t="s">
        <v>1</v>
      </c>
      <c r="BL359" s="64">
        <f>IFERROR(W359*I359/H359,"0")</f>
        <v>624</v>
      </c>
      <c r="BM359" s="64">
        <f>IFERROR(X359*I359/H359,"0")</f>
        <v>624</v>
      </c>
      <c r="BN359" s="64">
        <f>IFERROR(1/J359*(W359/H359),"0")</f>
        <v>0.89285714285714279</v>
      </c>
      <c r="BO359" s="64">
        <f>IFERROR(1/J359*(X359/H359),"0")</f>
        <v>0.89285714285714279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7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180</v>
      </c>
      <c r="X363" s="381">
        <f>IFERROR(IF(W363="",0,CEILING((W363/$H363),1)*$H363),"")</f>
        <v>180</v>
      </c>
      <c r="Y363" s="36">
        <f>IFERROR(IF(X363=0,"",ROUNDUP(X363/H363,0)*0.00937),"")</f>
        <v>0.42164999999999997</v>
      </c>
      <c r="Z363" s="56"/>
      <c r="AA363" s="57"/>
      <c r="AE363" s="64"/>
      <c r="BB363" s="272" t="s">
        <v>1</v>
      </c>
      <c r="BL363" s="64">
        <f>IFERROR(W363*I363/H363,"0")</f>
        <v>189.45</v>
      </c>
      <c r="BM363" s="64">
        <f>IFERROR(X363*I363/H363,"0")</f>
        <v>189.45</v>
      </c>
      <c r="BN363" s="64">
        <f>IFERROR(1/J363*(W363/H363),"0")</f>
        <v>0.375</v>
      </c>
      <c r="BO363" s="64">
        <f>IFERROR(1/J363*(X363/H363),"0")</f>
        <v>0.375</v>
      </c>
    </row>
    <row r="364" spans="1:67" x14ac:dyDescent="0.2">
      <c r="A364" s="399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0"/>
      <c r="O364" s="409" t="s">
        <v>70</v>
      </c>
      <c r="P364" s="410"/>
      <c r="Q364" s="410"/>
      <c r="R364" s="410"/>
      <c r="S364" s="410"/>
      <c r="T364" s="410"/>
      <c r="U364" s="411"/>
      <c r="V364" s="37" t="s">
        <v>71</v>
      </c>
      <c r="W364" s="382">
        <f>IFERROR(W359/H359,"0")+IFERROR(W360/H360,"0")+IFERROR(W361/H361,"0")+IFERROR(W362/H362,"0")+IFERROR(W363/H363,"0")</f>
        <v>95</v>
      </c>
      <c r="X364" s="382">
        <f>IFERROR(X359/H359,"0")+IFERROR(X360/H360,"0")+IFERROR(X361/H361,"0")+IFERROR(X362/H362,"0")+IFERROR(X363/H363,"0")</f>
        <v>95</v>
      </c>
      <c r="Y364" s="382">
        <f>IFERROR(IF(Y359="",0,Y359),"0")+IFERROR(IF(Y360="",0,Y360),"0")+IFERROR(IF(Y361="",0,Y361),"0")+IFERROR(IF(Y362="",0,Y362),"0")+IFERROR(IF(Y363="",0,Y363),"0")</f>
        <v>1.50915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0"/>
      <c r="O365" s="409" t="s">
        <v>70</v>
      </c>
      <c r="P365" s="410"/>
      <c r="Q365" s="410"/>
      <c r="R365" s="410"/>
      <c r="S365" s="410"/>
      <c r="T365" s="410"/>
      <c r="U365" s="411"/>
      <c r="V365" s="37" t="s">
        <v>66</v>
      </c>
      <c r="W365" s="382">
        <f>IFERROR(SUM(W359:W363),"0")</f>
        <v>780</v>
      </c>
      <c r="X365" s="382">
        <f>IFERROR(SUM(X359:X363),"0")</f>
        <v>780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6"/>
      <c r="AA366" s="376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20</v>
      </c>
      <c r="X367" s="381">
        <f>IFERROR(IF(W367="",0,CEILING((W367/$H367),1)*$H367),"")</f>
        <v>21.9</v>
      </c>
      <c r="Y367" s="36">
        <f>IFERROR(IF(X367=0,"",ROUNDUP(X367/H367,0)*0.00753),"")</f>
        <v>3.7650000000000003E-2</v>
      </c>
      <c r="Z367" s="56"/>
      <c r="AA367" s="57"/>
      <c r="AE367" s="64"/>
      <c r="BB367" s="273" t="s">
        <v>1</v>
      </c>
      <c r="BL367" s="64">
        <f>IFERROR(W367*I367/H367,"0")</f>
        <v>20.913242009132418</v>
      </c>
      <c r="BM367" s="64">
        <f>IFERROR(X367*I367/H367,"0")</f>
        <v>22.9</v>
      </c>
      <c r="BN367" s="64">
        <f>IFERROR(1/J367*(W367/H367),"0")</f>
        <v>2.9270577215782696E-2</v>
      </c>
      <c r="BO367" s="64">
        <f>IFERROR(1/J367*(X367/H367),"0")</f>
        <v>3.2051282051282048E-2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9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0"/>
      <c r="O369" s="409" t="s">
        <v>70</v>
      </c>
      <c r="P369" s="410"/>
      <c r="Q369" s="410"/>
      <c r="R369" s="410"/>
      <c r="S369" s="410"/>
      <c r="T369" s="410"/>
      <c r="U369" s="411"/>
      <c r="V369" s="37" t="s">
        <v>71</v>
      </c>
      <c r="W369" s="382">
        <f>IFERROR(W367/H367,"0")+IFERROR(W368/H368,"0")</f>
        <v>4.5662100456621006</v>
      </c>
      <c r="X369" s="382">
        <f>IFERROR(X367/H367,"0")+IFERROR(X368/H368,"0")</f>
        <v>5</v>
      </c>
      <c r="Y369" s="382">
        <f>IFERROR(IF(Y367="",0,Y367),"0")+IFERROR(IF(Y368="",0,Y368),"0")</f>
        <v>3.7650000000000003E-2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0"/>
      <c r="O370" s="409" t="s">
        <v>70</v>
      </c>
      <c r="P370" s="410"/>
      <c r="Q370" s="410"/>
      <c r="R370" s="410"/>
      <c r="S370" s="410"/>
      <c r="T370" s="410"/>
      <c r="U370" s="411"/>
      <c r="V370" s="37" t="s">
        <v>66</v>
      </c>
      <c r="W370" s="382">
        <f>IFERROR(SUM(W367:W368),"0")</f>
        <v>20</v>
      </c>
      <c r="X370" s="382">
        <f>IFERROR(SUM(X367:X368),"0")</f>
        <v>21.9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6"/>
      <c r="AA371" s="376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600</v>
      </c>
      <c r="X372" s="381">
        <f>IFERROR(IF(W372="",0,CEILING((W372/$H372),1)*$H372),"")</f>
        <v>600.6</v>
      </c>
      <c r="Y372" s="36">
        <f>IFERROR(IF(X372=0,"",ROUNDUP(X372/H372,0)*0.02175),"")</f>
        <v>1.67475</v>
      </c>
      <c r="Z372" s="56"/>
      <c r="AA372" s="57"/>
      <c r="AE372" s="64"/>
      <c r="BB372" s="275" t="s">
        <v>1</v>
      </c>
      <c r="BL372" s="64">
        <f>IFERROR(W372*I372/H372,"0")</f>
        <v>643.38461538461547</v>
      </c>
      <c r="BM372" s="64">
        <f>IFERROR(X372*I372/H372,"0")</f>
        <v>644.02800000000002</v>
      </c>
      <c r="BN372" s="64">
        <f>IFERROR(1/J372*(W372/H372),"0")</f>
        <v>1.3736263736263734</v>
      </c>
      <c r="BO372" s="64">
        <f>IFERROR(1/J372*(X372/H372),"0")</f>
        <v>1.375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9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0"/>
      <c r="O376" s="409" t="s">
        <v>70</v>
      </c>
      <c r="P376" s="410"/>
      <c r="Q376" s="410"/>
      <c r="R376" s="410"/>
      <c r="S376" s="410"/>
      <c r="T376" s="410"/>
      <c r="U376" s="411"/>
      <c r="V376" s="37" t="s">
        <v>71</v>
      </c>
      <c r="W376" s="382">
        <f>IFERROR(W372/H372,"0")+IFERROR(W373/H373,"0")+IFERROR(W374/H374,"0")+IFERROR(W375/H375,"0")</f>
        <v>76.92307692307692</v>
      </c>
      <c r="X376" s="382">
        <f>IFERROR(X372/H372,"0")+IFERROR(X373/H373,"0")+IFERROR(X374/H374,"0")+IFERROR(X375/H375,"0")</f>
        <v>77</v>
      </c>
      <c r="Y376" s="382">
        <f>IFERROR(IF(Y372="",0,Y372),"0")+IFERROR(IF(Y373="",0,Y373),"0")+IFERROR(IF(Y374="",0,Y374),"0")+IFERROR(IF(Y375="",0,Y375),"0")</f>
        <v>1.67475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0"/>
      <c r="O377" s="409" t="s">
        <v>70</v>
      </c>
      <c r="P377" s="410"/>
      <c r="Q377" s="410"/>
      <c r="R377" s="410"/>
      <c r="S377" s="410"/>
      <c r="T377" s="410"/>
      <c r="U377" s="411"/>
      <c r="V377" s="37" t="s">
        <v>66</v>
      </c>
      <c r="W377" s="382">
        <f>IFERROR(SUM(W372:W375),"0")</f>
        <v>600</v>
      </c>
      <c r="X377" s="382">
        <f>IFERROR(SUM(X372:X375),"0")</f>
        <v>600.6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6"/>
      <c r="AA378" s="376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399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0"/>
      <c r="O380" s="409" t="s">
        <v>70</v>
      </c>
      <c r="P380" s="410"/>
      <c r="Q380" s="410"/>
      <c r="R380" s="410"/>
      <c r="S380" s="410"/>
      <c r="T380" s="410"/>
      <c r="U380" s="41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0"/>
      <c r="O381" s="409" t="s">
        <v>70</v>
      </c>
      <c r="P381" s="410"/>
      <c r="Q381" s="410"/>
      <c r="R381" s="410"/>
      <c r="S381" s="410"/>
      <c r="T381" s="410"/>
      <c r="U381" s="41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60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5"/>
      <c r="AA383" s="375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6"/>
      <c r="AA384" s="376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399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0"/>
      <c r="O387" s="409" t="s">
        <v>70</v>
      </c>
      <c r="P387" s="410"/>
      <c r="Q387" s="410"/>
      <c r="R387" s="410"/>
      <c r="S387" s="410"/>
      <c r="T387" s="410"/>
      <c r="U387" s="411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0"/>
      <c r="O388" s="409" t="s">
        <v>70</v>
      </c>
      <c r="P388" s="410"/>
      <c r="Q388" s="410"/>
      <c r="R388" s="410"/>
      <c r="S388" s="410"/>
      <c r="T388" s="410"/>
      <c r="U388" s="411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6"/>
      <c r="AA389" s="376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4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10.5</v>
      </c>
      <c r="X395" s="381">
        <f t="shared" si="76"/>
        <v>10.5</v>
      </c>
      <c r="Y395" s="36">
        <f t="shared" si="81"/>
        <v>2.5100000000000001E-2</v>
      </c>
      <c r="Z395" s="56"/>
      <c r="AA395" s="57"/>
      <c r="AE395" s="64"/>
      <c r="BB395" s="287" t="s">
        <v>1</v>
      </c>
      <c r="BL395" s="64">
        <f t="shared" si="77"/>
        <v>11.149999999999999</v>
      </c>
      <c r="BM395" s="64">
        <f t="shared" si="78"/>
        <v>11.149999999999999</v>
      </c>
      <c r="BN395" s="64">
        <f t="shared" si="79"/>
        <v>2.1367521367521368E-2</v>
      </c>
      <c r="BO395" s="64">
        <f t="shared" si="80"/>
        <v>2.1367521367521368E-2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399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0"/>
      <c r="O403" s="409" t="s">
        <v>70</v>
      </c>
      <c r="P403" s="410"/>
      <c r="Q403" s="410"/>
      <c r="R403" s="410"/>
      <c r="S403" s="410"/>
      <c r="T403" s="410"/>
      <c r="U403" s="41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5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5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2.5100000000000001E-2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0"/>
      <c r="O404" s="409" t="s">
        <v>70</v>
      </c>
      <c r="P404" s="410"/>
      <c r="Q404" s="410"/>
      <c r="R404" s="410"/>
      <c r="S404" s="410"/>
      <c r="T404" s="410"/>
      <c r="U404" s="411"/>
      <c r="V404" s="37" t="s">
        <v>66</v>
      </c>
      <c r="W404" s="382">
        <f>IFERROR(SUM(W390:W402),"0")</f>
        <v>10.5</v>
      </c>
      <c r="X404" s="382">
        <f>IFERROR(SUM(X390:X402),"0")</f>
        <v>10.5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6"/>
      <c r="AA405" s="376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99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0"/>
      <c r="O409" s="409" t="s">
        <v>70</v>
      </c>
      <c r="P409" s="410"/>
      <c r="Q409" s="410"/>
      <c r="R409" s="410"/>
      <c r="S409" s="410"/>
      <c r="T409" s="410"/>
      <c r="U409" s="411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0"/>
      <c r="O410" s="409" t="s">
        <v>70</v>
      </c>
      <c r="P410" s="410"/>
      <c r="Q410" s="410"/>
      <c r="R410" s="410"/>
      <c r="S410" s="410"/>
      <c r="T410" s="410"/>
      <c r="U410" s="411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6"/>
      <c r="AA411" s="376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399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0"/>
      <c r="O413" s="409" t="s">
        <v>70</v>
      </c>
      <c r="P413" s="410"/>
      <c r="Q413" s="410"/>
      <c r="R413" s="410"/>
      <c r="S413" s="410"/>
      <c r="T413" s="410"/>
      <c r="U413" s="41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0"/>
      <c r="O414" s="409" t="s">
        <v>70</v>
      </c>
      <c r="P414" s="410"/>
      <c r="Q414" s="410"/>
      <c r="R414" s="410"/>
      <c r="S414" s="410"/>
      <c r="T414" s="410"/>
      <c r="U414" s="41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6"/>
      <c r="AA415" s="376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9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0"/>
      <c r="O419" s="409" t="s">
        <v>70</v>
      </c>
      <c r="P419" s="410"/>
      <c r="Q419" s="410"/>
      <c r="R419" s="410"/>
      <c r="S419" s="410"/>
      <c r="T419" s="410"/>
      <c r="U419" s="411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0"/>
      <c r="O420" s="409" t="s">
        <v>70</v>
      </c>
      <c r="P420" s="410"/>
      <c r="Q420" s="410"/>
      <c r="R420" s="410"/>
      <c r="S420" s="410"/>
      <c r="T420" s="410"/>
      <c r="U420" s="411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customHeight="1" x14ac:dyDescent="0.25">
      <c r="A421" s="460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5"/>
      <c r="AA421" s="375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6"/>
      <c r="AA422" s="376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7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9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0"/>
      <c r="O425" s="409" t="s">
        <v>70</v>
      </c>
      <c r="P425" s="410"/>
      <c r="Q425" s="410"/>
      <c r="R425" s="410"/>
      <c r="S425" s="410"/>
      <c r="T425" s="410"/>
      <c r="U425" s="41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0"/>
      <c r="O426" s="409" t="s">
        <v>70</v>
      </c>
      <c r="P426" s="410"/>
      <c r="Q426" s="410"/>
      <c r="R426" s="410"/>
      <c r="S426" s="410"/>
      <c r="T426" s="410"/>
      <c r="U426" s="41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6"/>
      <c r="AA427" s="376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0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3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399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0"/>
      <c r="O435" s="409" t="s">
        <v>70</v>
      </c>
      <c r="P435" s="410"/>
      <c r="Q435" s="410"/>
      <c r="R435" s="410"/>
      <c r="S435" s="410"/>
      <c r="T435" s="410"/>
      <c r="U435" s="41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0"/>
      <c r="O436" s="409" t="s">
        <v>70</v>
      </c>
      <c r="P436" s="410"/>
      <c r="Q436" s="410"/>
      <c r="R436" s="410"/>
      <c r="S436" s="410"/>
      <c r="T436" s="410"/>
      <c r="U436" s="411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6"/>
      <c r="AA437" s="376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2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9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0"/>
      <c r="O440" s="409" t="s">
        <v>70</v>
      </c>
      <c r="P440" s="410"/>
      <c r="Q440" s="410"/>
      <c r="R440" s="410"/>
      <c r="S440" s="410"/>
      <c r="T440" s="410"/>
      <c r="U440" s="411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0"/>
      <c r="O441" s="409" t="s">
        <v>70</v>
      </c>
      <c r="P441" s="410"/>
      <c r="Q441" s="410"/>
      <c r="R441" s="410"/>
      <c r="S441" s="410"/>
      <c r="T441" s="410"/>
      <c r="U441" s="411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6"/>
      <c r="AA442" s="376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9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0"/>
      <c r="O444" s="409" t="s">
        <v>70</v>
      </c>
      <c r="P444" s="410"/>
      <c r="Q444" s="410"/>
      <c r="R444" s="410"/>
      <c r="S444" s="410"/>
      <c r="T444" s="410"/>
      <c r="U444" s="411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0"/>
      <c r="O445" s="409" t="s">
        <v>70</v>
      </c>
      <c r="P445" s="410"/>
      <c r="Q445" s="410"/>
      <c r="R445" s="410"/>
      <c r="S445" s="410"/>
      <c r="T445" s="410"/>
      <c r="U445" s="411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customHeight="1" x14ac:dyDescent="0.25">
      <c r="A446" s="460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5"/>
      <c r="AA446" s="375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6"/>
      <c r="AA447" s="376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99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0"/>
      <c r="O451" s="409" t="s">
        <v>70</v>
      </c>
      <c r="P451" s="410"/>
      <c r="Q451" s="410"/>
      <c r="R451" s="410"/>
      <c r="S451" s="410"/>
      <c r="T451" s="410"/>
      <c r="U451" s="41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0"/>
      <c r="O452" s="409" t="s">
        <v>70</v>
      </c>
      <c r="P452" s="410"/>
      <c r="Q452" s="410"/>
      <c r="R452" s="410"/>
      <c r="S452" s="410"/>
      <c r="T452" s="410"/>
      <c r="U452" s="41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customHeight="1" x14ac:dyDescent="0.25">
      <c r="A453" s="460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5"/>
      <c r="AA453" s="375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6"/>
      <c r="AA454" s="376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9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0"/>
      <c r="O456" s="409" t="s">
        <v>70</v>
      </c>
      <c r="P456" s="410"/>
      <c r="Q456" s="410"/>
      <c r="R456" s="410"/>
      <c r="S456" s="410"/>
      <c r="T456" s="410"/>
      <c r="U456" s="41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0"/>
      <c r="O457" s="409" t="s">
        <v>70</v>
      </c>
      <c r="P457" s="410"/>
      <c r="Q457" s="410"/>
      <c r="R457" s="410"/>
      <c r="S457" s="410"/>
      <c r="T457" s="410"/>
      <c r="U457" s="41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60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5"/>
      <c r="AA459" s="375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6"/>
      <c r="AA460" s="376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10</v>
      </c>
      <c r="X461" s="381">
        <f t="shared" ref="X461:X472" si="87">IFERROR(IF(W461="",0,CEILING((W461/$H461),1)*$H461),"")</f>
        <v>10.56</v>
      </c>
      <c r="Y461" s="36">
        <f t="shared" ref="Y461:Y467" si="88">IFERROR(IF(X461=0,"",ROUNDUP(X461/H461,0)*0.01196),"")</f>
        <v>2.392E-2</v>
      </c>
      <c r="Z461" s="56"/>
      <c r="AA461" s="57"/>
      <c r="AE461" s="64"/>
      <c r="BB461" s="318" t="s">
        <v>1</v>
      </c>
      <c r="BL461" s="64">
        <f t="shared" ref="BL461:BL472" si="89">IFERROR(W461*I461/H461,"0")</f>
        <v>10.681818181818182</v>
      </c>
      <c r="BM461" s="64">
        <f t="shared" ref="BM461:BM472" si="90">IFERROR(X461*I461/H461,"0")</f>
        <v>11.28</v>
      </c>
      <c r="BN461" s="64">
        <f t="shared" ref="BN461:BN472" si="91">IFERROR(1/J461*(W461/H461),"0")</f>
        <v>1.8210955710955712E-2</v>
      </c>
      <c r="BO461" s="64">
        <f t="shared" ref="BO461:BO472" si="92">IFERROR(1/J461*(X461/H461),"0")</f>
        <v>1.9230769230769232E-2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1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1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20</v>
      </c>
      <c r="X463" s="381">
        <f t="shared" si="87"/>
        <v>21.12</v>
      </c>
      <c r="Y463" s="36">
        <f t="shared" si="88"/>
        <v>4.7840000000000001E-2</v>
      </c>
      <c r="Z463" s="56"/>
      <c r="AA463" s="57"/>
      <c r="AE463" s="64"/>
      <c r="BB463" s="320" t="s">
        <v>1</v>
      </c>
      <c r="BL463" s="64">
        <f t="shared" si="89"/>
        <v>21.363636363636363</v>
      </c>
      <c r="BM463" s="64">
        <f t="shared" si="90"/>
        <v>22.56</v>
      </c>
      <c r="BN463" s="64">
        <f t="shared" si="91"/>
        <v>3.6421911421911424E-2</v>
      </c>
      <c r="BO463" s="64">
        <f t="shared" si="92"/>
        <v>3.8461538461538464E-2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5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0</v>
      </c>
      <c r="X466" s="381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4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399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0"/>
      <c r="O473" s="409" t="s">
        <v>70</v>
      </c>
      <c r="P473" s="410"/>
      <c r="Q473" s="410"/>
      <c r="R473" s="410"/>
      <c r="S473" s="410"/>
      <c r="T473" s="410"/>
      <c r="U473" s="41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5.6818181818181817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6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7.1760000000000004E-2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0"/>
      <c r="O474" s="409" t="s">
        <v>70</v>
      </c>
      <c r="P474" s="410"/>
      <c r="Q474" s="410"/>
      <c r="R474" s="410"/>
      <c r="S474" s="410"/>
      <c r="T474" s="410"/>
      <c r="U474" s="411"/>
      <c r="V474" s="37" t="s">
        <v>66</v>
      </c>
      <c r="W474" s="382">
        <f>IFERROR(SUM(W461:W472),"0")</f>
        <v>30</v>
      </c>
      <c r="X474" s="382">
        <f>IFERROR(SUM(X461:X472),"0")</f>
        <v>31.68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6"/>
      <c r="AA475" s="376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10</v>
      </c>
      <c r="X476" s="381">
        <f>IFERROR(IF(W476="",0,CEILING((W476/$H476),1)*$H476),"")</f>
        <v>10.56</v>
      </c>
      <c r="Y476" s="36">
        <f>IFERROR(IF(X476=0,"",ROUNDUP(X476/H476,0)*0.01196),"")</f>
        <v>2.392E-2</v>
      </c>
      <c r="Z476" s="56"/>
      <c r="AA476" s="57"/>
      <c r="AE476" s="64"/>
      <c r="BB476" s="330" t="s">
        <v>1</v>
      </c>
      <c r="BL476" s="64">
        <f>IFERROR(W476*I476/H476,"0")</f>
        <v>10.681818181818182</v>
      </c>
      <c r="BM476" s="64">
        <f>IFERROR(X476*I476/H476,"0")</f>
        <v>11.28</v>
      </c>
      <c r="BN476" s="64">
        <f>IFERROR(1/J476*(W476/H476),"0")</f>
        <v>1.8210955710955712E-2</v>
      </c>
      <c r="BO476" s="64">
        <f>IFERROR(1/J476*(X476/H476),"0")</f>
        <v>1.9230769230769232E-2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399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0"/>
      <c r="O478" s="409" t="s">
        <v>70</v>
      </c>
      <c r="P478" s="410"/>
      <c r="Q478" s="410"/>
      <c r="R478" s="410"/>
      <c r="S478" s="410"/>
      <c r="T478" s="410"/>
      <c r="U478" s="411"/>
      <c r="V478" s="37" t="s">
        <v>71</v>
      </c>
      <c r="W478" s="382">
        <f>IFERROR(W476/H476,"0")+IFERROR(W477/H477,"0")</f>
        <v>1.8939393939393938</v>
      </c>
      <c r="X478" s="382">
        <f>IFERROR(X476/H476,"0")+IFERROR(X477/H477,"0")</f>
        <v>2</v>
      </c>
      <c r="Y478" s="382">
        <f>IFERROR(IF(Y476="",0,Y476),"0")+IFERROR(IF(Y477="",0,Y477),"0")</f>
        <v>2.392E-2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0"/>
      <c r="O479" s="409" t="s">
        <v>70</v>
      </c>
      <c r="P479" s="410"/>
      <c r="Q479" s="410"/>
      <c r="R479" s="410"/>
      <c r="S479" s="410"/>
      <c r="T479" s="410"/>
      <c r="U479" s="411"/>
      <c r="V479" s="37" t="s">
        <v>66</v>
      </c>
      <c r="W479" s="382">
        <f>IFERROR(SUM(W476:W477),"0")</f>
        <v>10</v>
      </c>
      <c r="X479" s="382">
        <f>IFERROR(SUM(X476:X477),"0")</f>
        <v>10.56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6"/>
      <c r="AA480" s="376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10</v>
      </c>
      <c r="X483" s="381">
        <f t="shared" si="93"/>
        <v>10.56</v>
      </c>
      <c r="Y483" s="36">
        <f>IFERROR(IF(X483=0,"",ROUNDUP(X483/H483,0)*0.01196),"")</f>
        <v>2.392E-2</v>
      </c>
      <c r="Z483" s="56"/>
      <c r="AA483" s="57"/>
      <c r="AE483" s="64"/>
      <c r="BB483" s="334" t="s">
        <v>1</v>
      </c>
      <c r="BL483" s="64">
        <f t="shared" si="94"/>
        <v>10.681818181818182</v>
      </c>
      <c r="BM483" s="64">
        <f t="shared" si="95"/>
        <v>11.28</v>
      </c>
      <c r="BN483" s="64">
        <f t="shared" si="96"/>
        <v>1.8210955710955712E-2</v>
      </c>
      <c r="BO483" s="64">
        <f t="shared" si="97"/>
        <v>1.9230769230769232E-2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399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0"/>
      <c r="O487" s="409" t="s">
        <v>70</v>
      </c>
      <c r="P487" s="410"/>
      <c r="Q487" s="410"/>
      <c r="R487" s="410"/>
      <c r="S487" s="410"/>
      <c r="T487" s="410"/>
      <c r="U487" s="411"/>
      <c r="V487" s="37" t="s">
        <v>71</v>
      </c>
      <c r="W487" s="382">
        <f>IFERROR(W481/H481,"0")+IFERROR(W482/H482,"0")+IFERROR(W483/H483,"0")+IFERROR(W484/H484,"0")+IFERROR(W485/H485,"0")+IFERROR(W486/H486,"0")</f>
        <v>1.8939393939393938</v>
      </c>
      <c r="X487" s="382">
        <f>IFERROR(X481/H481,"0")+IFERROR(X482/H482,"0")+IFERROR(X483/H483,"0")+IFERROR(X484/H484,"0")+IFERROR(X485/H485,"0")+IFERROR(X486/H486,"0")</f>
        <v>2</v>
      </c>
      <c r="Y487" s="382">
        <f>IFERROR(IF(Y481="",0,Y481),"0")+IFERROR(IF(Y482="",0,Y482),"0")+IFERROR(IF(Y483="",0,Y483),"0")+IFERROR(IF(Y484="",0,Y484),"0")+IFERROR(IF(Y485="",0,Y485),"0")+IFERROR(IF(Y486="",0,Y486),"0")</f>
        <v>2.392E-2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0"/>
      <c r="O488" s="409" t="s">
        <v>70</v>
      </c>
      <c r="P488" s="410"/>
      <c r="Q488" s="410"/>
      <c r="R488" s="410"/>
      <c r="S488" s="410"/>
      <c r="T488" s="410"/>
      <c r="U488" s="411"/>
      <c r="V488" s="37" t="s">
        <v>66</v>
      </c>
      <c r="W488" s="382">
        <f>IFERROR(SUM(W481:W486),"0")</f>
        <v>10</v>
      </c>
      <c r="X488" s="382">
        <f>IFERROR(SUM(X481:X486),"0")</f>
        <v>10.56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6"/>
      <c r="AA489" s="376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0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5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399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0"/>
      <c r="O493" s="409" t="s">
        <v>70</v>
      </c>
      <c r="P493" s="410"/>
      <c r="Q493" s="410"/>
      <c r="R493" s="410"/>
      <c r="S493" s="410"/>
      <c r="T493" s="410"/>
      <c r="U493" s="411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0"/>
      <c r="O494" s="409" t="s">
        <v>70</v>
      </c>
      <c r="P494" s="410"/>
      <c r="Q494" s="410"/>
      <c r="R494" s="410"/>
      <c r="S494" s="410"/>
      <c r="T494" s="410"/>
      <c r="U494" s="411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6"/>
      <c r="AA495" s="376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399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0"/>
      <c r="O497" s="409" t="s">
        <v>70</v>
      </c>
      <c r="P497" s="410"/>
      <c r="Q497" s="410"/>
      <c r="R497" s="410"/>
      <c r="S497" s="410"/>
      <c r="T497" s="410"/>
      <c r="U497" s="41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0"/>
      <c r="O498" s="409" t="s">
        <v>70</v>
      </c>
      <c r="P498" s="410"/>
      <c r="Q498" s="410"/>
      <c r="R498" s="410"/>
      <c r="S498" s="410"/>
      <c r="T498" s="410"/>
      <c r="U498" s="41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60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5"/>
      <c r="AA500" s="375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6"/>
      <c r="AA501" s="376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7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83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2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1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7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63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7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2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399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0"/>
      <c r="O511" s="409" t="s">
        <v>70</v>
      </c>
      <c r="P511" s="410"/>
      <c r="Q511" s="410"/>
      <c r="R511" s="410"/>
      <c r="S511" s="410"/>
      <c r="T511" s="410"/>
      <c r="U511" s="41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0"/>
      <c r="O512" s="409" t="s">
        <v>70</v>
      </c>
      <c r="P512" s="410"/>
      <c r="Q512" s="410"/>
      <c r="R512" s="410"/>
      <c r="S512" s="410"/>
      <c r="T512" s="410"/>
      <c r="U512" s="411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6"/>
      <c r="AA513" s="376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5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0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15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9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5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399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0"/>
      <c r="O519" s="409" t="s">
        <v>70</v>
      </c>
      <c r="P519" s="410"/>
      <c r="Q519" s="410"/>
      <c r="R519" s="410"/>
      <c r="S519" s="410"/>
      <c r="T519" s="410"/>
      <c r="U519" s="41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0"/>
      <c r="O520" s="409" t="s">
        <v>70</v>
      </c>
      <c r="P520" s="410"/>
      <c r="Q520" s="410"/>
      <c r="R520" s="410"/>
      <c r="S520" s="410"/>
      <c r="T520" s="410"/>
      <c r="U520" s="41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6"/>
      <c r="AA521" s="376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14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2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99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2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399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0"/>
      <c r="O528" s="409" t="s">
        <v>70</v>
      </c>
      <c r="P528" s="410"/>
      <c r="Q528" s="410"/>
      <c r="R528" s="410"/>
      <c r="S528" s="410"/>
      <c r="T528" s="410"/>
      <c r="U528" s="411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0"/>
      <c r="O529" s="409" t="s">
        <v>70</v>
      </c>
      <c r="P529" s="410"/>
      <c r="Q529" s="410"/>
      <c r="R529" s="410"/>
      <c r="S529" s="410"/>
      <c r="T529" s="410"/>
      <c r="U529" s="411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6"/>
      <c r="AA530" s="376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97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17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11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619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6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399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0"/>
      <c r="O536" s="409" t="s">
        <v>70</v>
      </c>
      <c r="P536" s="410"/>
      <c r="Q536" s="410"/>
      <c r="R536" s="410"/>
      <c r="S536" s="410"/>
      <c r="T536" s="410"/>
      <c r="U536" s="411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0"/>
      <c r="O537" s="409" t="s">
        <v>70</v>
      </c>
      <c r="P537" s="410"/>
      <c r="Q537" s="410"/>
      <c r="R537" s="410"/>
      <c r="S537" s="410"/>
      <c r="T537" s="410"/>
      <c r="U537" s="411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6"/>
      <c r="AA538" s="376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94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8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10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7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399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0"/>
      <c r="O543" s="409" t="s">
        <v>70</v>
      </c>
      <c r="P543" s="410"/>
      <c r="Q543" s="410"/>
      <c r="R543" s="410"/>
      <c r="S543" s="410"/>
      <c r="T543" s="410"/>
      <c r="U543" s="41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0"/>
      <c r="O544" s="409" t="s">
        <v>70</v>
      </c>
      <c r="P544" s="410"/>
      <c r="Q544" s="410"/>
      <c r="R544" s="410"/>
      <c r="S544" s="410"/>
      <c r="T544" s="410"/>
      <c r="U544" s="41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04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14"/>
      <c r="O545" s="560" t="s">
        <v>742</v>
      </c>
      <c r="P545" s="456"/>
      <c r="Q545" s="456"/>
      <c r="R545" s="456"/>
      <c r="S545" s="456"/>
      <c r="T545" s="456"/>
      <c r="U545" s="457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3970.04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4050.97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14"/>
      <c r="O546" s="560" t="s">
        <v>743</v>
      </c>
      <c r="P546" s="456"/>
      <c r="Q546" s="456"/>
      <c r="R546" s="456"/>
      <c r="S546" s="456"/>
      <c r="T546" s="456"/>
      <c r="U546" s="457"/>
      <c r="V546" s="37" t="s">
        <v>66</v>
      </c>
      <c r="W546" s="382">
        <f>IFERROR(SUM(BL22:BL542),"0")</f>
        <v>4157.9654713449827</v>
      </c>
      <c r="X546" s="382">
        <f>IFERROR(SUM(BM22:BM542),"0")</f>
        <v>4243.4039999999995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14"/>
      <c r="O547" s="560" t="s">
        <v>744</v>
      </c>
      <c r="P547" s="456"/>
      <c r="Q547" s="456"/>
      <c r="R547" s="456"/>
      <c r="S547" s="456"/>
      <c r="T547" s="456"/>
      <c r="U547" s="457"/>
      <c r="V547" s="37" t="s">
        <v>745</v>
      </c>
      <c r="W547" s="38">
        <f>ROUNDUP(SUM(BN22:BN542),0)</f>
        <v>7</v>
      </c>
      <c r="X547" s="38">
        <f>ROUNDUP(SUM(BO22:BO542),0)</f>
        <v>7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14"/>
      <c r="O548" s="560" t="s">
        <v>746</v>
      </c>
      <c r="P548" s="456"/>
      <c r="Q548" s="456"/>
      <c r="R548" s="456"/>
      <c r="S548" s="456"/>
      <c r="T548" s="456"/>
      <c r="U548" s="457"/>
      <c r="V548" s="37" t="s">
        <v>66</v>
      </c>
      <c r="W548" s="382">
        <f>GrossWeightTotal+PalletQtyTotal*25</f>
        <v>4332.9654713449827</v>
      </c>
      <c r="X548" s="382">
        <f>GrossWeightTotalR+PalletQtyTotalR*25</f>
        <v>4418.4039999999995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14"/>
      <c r="O549" s="560" t="s">
        <v>747</v>
      </c>
      <c r="P549" s="456"/>
      <c r="Q549" s="456"/>
      <c r="R549" s="456"/>
      <c r="S549" s="456"/>
      <c r="T549" s="456"/>
      <c r="U549" s="457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455.07773418257318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468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14"/>
      <c r="O550" s="560" t="s">
        <v>748</v>
      </c>
      <c r="P550" s="456"/>
      <c r="Q550" s="456"/>
      <c r="R550" s="456"/>
      <c r="S550" s="456"/>
      <c r="T550" s="456"/>
      <c r="U550" s="457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7.9572700000000003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432" t="s">
        <v>98</v>
      </c>
      <c r="D552" s="618"/>
      <c r="E552" s="618"/>
      <c r="F552" s="611"/>
      <c r="G552" s="432" t="s">
        <v>229</v>
      </c>
      <c r="H552" s="618"/>
      <c r="I552" s="618"/>
      <c r="J552" s="618"/>
      <c r="K552" s="618"/>
      <c r="L552" s="618"/>
      <c r="M552" s="618"/>
      <c r="N552" s="618"/>
      <c r="O552" s="618"/>
      <c r="P552" s="611"/>
      <c r="Q552" s="432" t="s">
        <v>461</v>
      </c>
      <c r="R552" s="611"/>
      <c r="S552" s="432" t="s">
        <v>522</v>
      </c>
      <c r="T552" s="618"/>
      <c r="U552" s="618"/>
      <c r="V552" s="611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773" t="s">
        <v>751</v>
      </c>
      <c r="B553" s="432" t="s">
        <v>60</v>
      </c>
      <c r="C553" s="432" t="s">
        <v>99</v>
      </c>
      <c r="D553" s="432" t="s">
        <v>107</v>
      </c>
      <c r="E553" s="432" t="s">
        <v>98</v>
      </c>
      <c r="F553" s="432" t="s">
        <v>219</v>
      </c>
      <c r="G553" s="432" t="s">
        <v>230</v>
      </c>
      <c r="H553" s="432" t="s">
        <v>237</v>
      </c>
      <c r="I553" s="432" t="s">
        <v>256</v>
      </c>
      <c r="J553" s="432" t="s">
        <v>326</v>
      </c>
      <c r="K553" s="378"/>
      <c r="L553" s="432" t="s">
        <v>356</v>
      </c>
      <c r="M553" s="378"/>
      <c r="N553" s="432" t="s">
        <v>356</v>
      </c>
      <c r="O553" s="432" t="s">
        <v>431</v>
      </c>
      <c r="P553" s="432" t="s">
        <v>448</v>
      </c>
      <c r="Q553" s="432" t="s">
        <v>462</v>
      </c>
      <c r="R553" s="432" t="s">
        <v>497</v>
      </c>
      <c r="S553" s="432" t="s">
        <v>523</v>
      </c>
      <c r="T553" s="432" t="s">
        <v>570</v>
      </c>
      <c r="U553" s="432" t="s">
        <v>596</v>
      </c>
      <c r="V553" s="432" t="s">
        <v>603</v>
      </c>
      <c r="W553" s="432" t="s">
        <v>607</v>
      </c>
      <c r="X553" s="432" t="s">
        <v>657</v>
      </c>
      <c r="AA553" s="52"/>
      <c r="AD553" s="378"/>
    </row>
    <row r="554" spans="1:30" ht="13.5" customHeight="1" thickBot="1" x14ac:dyDescent="0.25">
      <c r="A554" s="774"/>
      <c r="B554" s="433"/>
      <c r="C554" s="433"/>
      <c r="D554" s="433"/>
      <c r="E554" s="433"/>
      <c r="F554" s="433"/>
      <c r="G554" s="433"/>
      <c r="H554" s="433"/>
      <c r="I554" s="433"/>
      <c r="J554" s="433"/>
      <c r="K554" s="378"/>
      <c r="L554" s="433"/>
      <c r="M554" s="378"/>
      <c r="N554" s="433"/>
      <c r="O554" s="433"/>
      <c r="P554" s="433"/>
      <c r="Q554" s="433"/>
      <c r="R554" s="433"/>
      <c r="S554" s="433"/>
      <c r="T554" s="433"/>
      <c r="U554" s="433"/>
      <c r="V554" s="433"/>
      <c r="W554" s="433"/>
      <c r="X554" s="433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78.3</v>
      </c>
      <c r="D555" s="46">
        <f>IFERROR(X57*1,"0")+IFERROR(X58*1,"0")+IFERROR(X59*1,"0")+IFERROR(X60*1,"0")</f>
        <v>207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286.08</v>
      </c>
      <c r="F555" s="46">
        <f>IFERROR(X134*1,"0")+IFERROR(X135*1,"0")+IFERROR(X136*1,"0")+IFERROR(X137*1,"0")+IFERROR(X138*1,"0")</f>
        <v>145.20000000000002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10.5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0</v>
      </c>
      <c r="J555" s="46">
        <f>IFERROR(X214*1,"0")+IFERROR(X215*1,"0")+IFERROR(X216*1,"0")+IFERROR(X217*1,"0")+IFERROR(X218*1,"0")+IFERROR(X219*1,"0")+IFERROR(X223*1,"0")+IFERROR(X224*1,"0")</f>
        <v>10.5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187.08999999999997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187.08999999999997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10.5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1650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1402.5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10.5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52.800000000000004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O543:U543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24:U24"/>
    <mergeCell ref="A261:Y261"/>
    <mergeCell ref="O69:S69"/>
    <mergeCell ref="D244:E244"/>
    <mergeCell ref="O456:U456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O465:S465"/>
    <mergeCell ref="A440:N441"/>
    <mergeCell ref="D249:E249"/>
    <mergeCell ref="D276:E276"/>
    <mergeCell ref="O121:U121"/>
    <mergeCell ref="D341:E341"/>
    <mergeCell ref="D170:E170"/>
    <mergeCell ref="D241:E241"/>
    <mergeCell ref="O160:U160"/>
    <mergeCell ref="O177:S177"/>
    <mergeCell ref="O387:U387"/>
    <mergeCell ref="O423:S423"/>
    <mergeCell ref="D185:E185"/>
    <mergeCell ref="O210:U210"/>
    <mergeCell ref="O452:U452"/>
    <mergeCell ref="O217:S217"/>
    <mergeCell ref="D363:E363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O313:S313"/>
    <mergeCell ref="O107:S107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A34:N35"/>
    <mergeCell ref="O426:U426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D553:D554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V553:V554"/>
    <mergeCell ref="D541:E541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A444:N445"/>
    <mergeCell ref="A95:Y95"/>
    <mergeCell ref="O96:S96"/>
    <mergeCell ref="O367:S367"/>
    <mergeCell ref="O94:U94"/>
    <mergeCell ref="O77:S77"/>
    <mergeCell ref="O252:U252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D424:E424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D486:E486"/>
    <mergeCell ref="D78:E78"/>
    <mergeCell ref="D134:E134"/>
    <mergeCell ref="D205:E205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A103:N104"/>
    <mergeCell ref="O185:S18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2024-06-04T09:47:13Z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