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6,24 Гурджий\"/>
    </mc:Choice>
  </mc:AlternateContent>
  <xr:revisionPtr revIDLastSave="0" documentId="13_ncr:1_{99B8080A-C21F-4896-815C-F430FF081B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X413" i="1" s="1"/>
  <c r="O412" i="1"/>
  <c r="W410" i="1"/>
  <c r="W409" i="1"/>
  <c r="BN408" i="1"/>
  <c r="BL408" i="1"/>
  <c r="X408" i="1"/>
  <c r="BO408" i="1" s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BO396" i="1" s="1"/>
  <c r="O396" i="1"/>
  <c r="BO395" i="1"/>
  <c r="BN395" i="1"/>
  <c r="BM395" i="1"/>
  <c r="BL395" i="1"/>
  <c r="Y395" i="1"/>
  <c r="X395" i="1"/>
  <c r="O395" i="1"/>
  <c r="BN394" i="1"/>
  <c r="BL394" i="1"/>
  <c r="X394" i="1"/>
  <c r="BO394" i="1" s="1"/>
  <c r="O394" i="1"/>
  <c r="BN393" i="1"/>
  <c r="BL393" i="1"/>
  <c r="X393" i="1"/>
  <c r="O393" i="1"/>
  <c r="BN392" i="1"/>
  <c r="BL392" i="1"/>
  <c r="X392" i="1"/>
  <c r="BO392" i="1" s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BO374" i="1" s="1"/>
  <c r="O374" i="1"/>
  <c r="BN373" i="1"/>
  <c r="BL373" i="1"/>
  <c r="X373" i="1"/>
  <c r="O373" i="1"/>
  <c r="BN372" i="1"/>
  <c r="BL372" i="1"/>
  <c r="X372" i="1"/>
  <c r="X377" i="1" s="1"/>
  <c r="O372" i="1"/>
  <c r="W370" i="1"/>
  <c r="W369" i="1"/>
  <c r="BN368" i="1"/>
  <c r="BL368" i="1"/>
  <c r="X368" i="1"/>
  <c r="BO368" i="1" s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BO362" i="1" s="1"/>
  <c r="O362" i="1"/>
  <c r="BO361" i="1"/>
  <c r="BN361" i="1"/>
  <c r="BM361" i="1"/>
  <c r="BL361" i="1"/>
  <c r="Y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O349" i="1" s="1"/>
  <c r="BN348" i="1"/>
  <c r="BL348" i="1"/>
  <c r="X348" i="1"/>
  <c r="O348" i="1"/>
  <c r="W346" i="1"/>
  <c r="W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BO342" i="1" s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O336" i="1" s="1"/>
  <c r="BN335" i="1"/>
  <c r="BL335" i="1"/>
  <c r="X335" i="1"/>
  <c r="BO335" i="1" s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O332" i="1" s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W324" i="1"/>
  <c r="BN323" i="1"/>
  <c r="BL323" i="1"/>
  <c r="X323" i="1"/>
  <c r="X324" i="1" s="1"/>
  <c r="O323" i="1"/>
  <c r="W321" i="1"/>
  <c r="W320" i="1"/>
  <c r="BN319" i="1"/>
  <c r="BL319" i="1"/>
  <c r="X319" i="1"/>
  <c r="X320" i="1" s="1"/>
  <c r="O319" i="1"/>
  <c r="W317" i="1"/>
  <c r="W316" i="1"/>
  <c r="BN315" i="1"/>
  <c r="BL315" i="1"/>
  <c r="X315" i="1"/>
  <c r="BO315" i="1" s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X277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BO174" i="1" s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X167" i="1" s="1"/>
  <c r="O165" i="1"/>
  <c r="BO164" i="1"/>
  <c r="BN164" i="1"/>
  <c r="BM164" i="1"/>
  <c r="BL164" i="1"/>
  <c r="Y164" i="1"/>
  <c r="X164" i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BO134" i="1" s="1"/>
  <c r="O134" i="1"/>
  <c r="W131" i="1"/>
  <c r="W130" i="1"/>
  <c r="BN129" i="1"/>
  <c r="BL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N125" i="1"/>
  <c r="BL125" i="1"/>
  <c r="X125" i="1"/>
  <c r="O125" i="1"/>
  <c r="BN124" i="1"/>
  <c r="BL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208" i="1" l="1"/>
  <c r="BM208" i="1"/>
  <c r="Y208" i="1"/>
  <c r="BO224" i="1"/>
  <c r="BM224" i="1"/>
  <c r="Y224" i="1"/>
  <c r="BO248" i="1"/>
  <c r="BM248" i="1"/>
  <c r="Y248" i="1"/>
  <c r="BO276" i="1"/>
  <c r="BM276" i="1"/>
  <c r="Y276" i="1"/>
  <c r="BO282" i="1"/>
  <c r="BM282" i="1"/>
  <c r="Y282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23" i="1"/>
  <c r="BM23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Y134" i="1"/>
  <c r="BM134" i="1"/>
  <c r="Y146" i="1"/>
  <c r="BM146" i="1"/>
  <c r="Y157" i="1"/>
  <c r="BM157" i="1"/>
  <c r="Y174" i="1"/>
  <c r="BM174" i="1"/>
  <c r="X179" i="1"/>
  <c r="Y192" i="1"/>
  <c r="BM192" i="1"/>
  <c r="Y205" i="1"/>
  <c r="BM205" i="1"/>
  <c r="BO209" i="1"/>
  <c r="BM209" i="1"/>
  <c r="Y209" i="1"/>
  <c r="BO240" i="1"/>
  <c r="BM240" i="1"/>
  <c r="Y240" i="1"/>
  <c r="BO266" i="1"/>
  <c r="BM266" i="1"/>
  <c r="Y266" i="1"/>
  <c r="BO295" i="1"/>
  <c r="BM295" i="1"/>
  <c r="Y295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352" i="1"/>
  <c r="Y262" i="1"/>
  <c r="BM262" i="1"/>
  <c r="BO31" i="1"/>
  <c r="BM31" i="1"/>
  <c r="Y31" i="1"/>
  <c r="BO68" i="1"/>
  <c r="BM68" i="1"/>
  <c r="Y68" i="1"/>
  <c r="BO76" i="1"/>
  <c r="BM76" i="1"/>
  <c r="Y76" i="1"/>
  <c r="BO84" i="1"/>
  <c r="BM84" i="1"/>
  <c r="Y84" i="1"/>
  <c r="BO98" i="1"/>
  <c r="BM98" i="1"/>
  <c r="Y98" i="1"/>
  <c r="BO108" i="1"/>
  <c r="BM108" i="1"/>
  <c r="Y108" i="1"/>
  <c r="BO116" i="1"/>
  <c r="BM116" i="1"/>
  <c r="Y116" i="1"/>
  <c r="BO129" i="1"/>
  <c r="BM129" i="1"/>
  <c r="Y129" i="1"/>
  <c r="BO144" i="1"/>
  <c r="BM144" i="1"/>
  <c r="Y144" i="1"/>
  <c r="BO155" i="1"/>
  <c r="BM155" i="1"/>
  <c r="Y155" i="1"/>
  <c r="BO170" i="1"/>
  <c r="BM170" i="1"/>
  <c r="Y170" i="1"/>
  <c r="BO184" i="1"/>
  <c r="BM184" i="1"/>
  <c r="Y184" i="1"/>
  <c r="BO190" i="1"/>
  <c r="BM190" i="1"/>
  <c r="Y190" i="1"/>
  <c r="BO195" i="1"/>
  <c r="BM195" i="1"/>
  <c r="Y195" i="1"/>
  <c r="BO199" i="1"/>
  <c r="BM199" i="1"/>
  <c r="Y199" i="1"/>
  <c r="BO218" i="1"/>
  <c r="BM218" i="1"/>
  <c r="Y218" i="1"/>
  <c r="BO233" i="1"/>
  <c r="BM233" i="1"/>
  <c r="Y233" i="1"/>
  <c r="BO246" i="1"/>
  <c r="BM246" i="1"/>
  <c r="Y246" i="1"/>
  <c r="BO258" i="1"/>
  <c r="BM258" i="1"/>
  <c r="Y258" i="1"/>
  <c r="BO268" i="1"/>
  <c r="BM268" i="1"/>
  <c r="Y268" i="1"/>
  <c r="BO286" i="1"/>
  <c r="BM286" i="1"/>
  <c r="Y286" i="1"/>
  <c r="BO297" i="1"/>
  <c r="BM297" i="1"/>
  <c r="Y297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X493" i="1"/>
  <c r="W546" i="1"/>
  <c r="W545" i="1"/>
  <c r="X35" i="1"/>
  <c r="BO27" i="1"/>
  <c r="BM27" i="1"/>
  <c r="Y27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X47" i="1"/>
  <c r="X46" i="1"/>
  <c r="BO45" i="1"/>
  <c r="BM45" i="1"/>
  <c r="Y45" i="1"/>
  <c r="Y46" i="1" s="1"/>
  <c r="BO51" i="1"/>
  <c r="BM51" i="1"/>
  <c r="Y51" i="1"/>
  <c r="BO72" i="1"/>
  <c r="BM72" i="1"/>
  <c r="Y72" i="1"/>
  <c r="BO80" i="1"/>
  <c r="BM80" i="1"/>
  <c r="Y80" i="1"/>
  <c r="BO92" i="1"/>
  <c r="BM92" i="1"/>
  <c r="Y92" i="1"/>
  <c r="BO102" i="1"/>
  <c r="BM102" i="1"/>
  <c r="Y102" i="1"/>
  <c r="BO112" i="1"/>
  <c r="BM112" i="1"/>
  <c r="Y112" i="1"/>
  <c r="X131" i="1"/>
  <c r="BO125" i="1"/>
  <c r="BM125" i="1"/>
  <c r="Y125" i="1"/>
  <c r="BO136" i="1"/>
  <c r="BM136" i="1"/>
  <c r="Y136" i="1"/>
  <c r="BO151" i="1"/>
  <c r="BM151" i="1"/>
  <c r="Y151" i="1"/>
  <c r="BO159" i="1"/>
  <c r="BM159" i="1"/>
  <c r="Y159" i="1"/>
  <c r="BO176" i="1"/>
  <c r="BM176" i="1"/>
  <c r="Y176" i="1"/>
  <c r="BO185" i="1"/>
  <c r="BM185" i="1"/>
  <c r="Y185" i="1"/>
  <c r="BO194" i="1"/>
  <c r="BM194" i="1"/>
  <c r="Y194" i="1"/>
  <c r="BO198" i="1"/>
  <c r="BM198" i="1"/>
  <c r="Y198" i="1"/>
  <c r="BO214" i="1"/>
  <c r="BM214" i="1"/>
  <c r="Y214" i="1"/>
  <c r="X235" i="1"/>
  <c r="BO229" i="1"/>
  <c r="BM229" i="1"/>
  <c r="Y229" i="1"/>
  <c r="BO242" i="1"/>
  <c r="BM242" i="1"/>
  <c r="Y242" i="1"/>
  <c r="BO250" i="1"/>
  <c r="BM250" i="1"/>
  <c r="Y250" i="1"/>
  <c r="BO264" i="1"/>
  <c r="BM264" i="1"/>
  <c r="Y264" i="1"/>
  <c r="X278" i="1"/>
  <c r="BO274" i="1"/>
  <c r="BM274" i="1"/>
  <c r="Y274" i="1"/>
  <c r="O555" i="1"/>
  <c r="BO293" i="1"/>
  <c r="BM293" i="1"/>
  <c r="Y293" i="1"/>
  <c r="BO303" i="1"/>
  <c r="BM303" i="1"/>
  <c r="Y303" i="1"/>
  <c r="BO524" i="1"/>
  <c r="BM524" i="1"/>
  <c r="Y524" i="1"/>
  <c r="BO526" i="1"/>
  <c r="BM526" i="1"/>
  <c r="Y526" i="1"/>
  <c r="B555" i="1"/>
  <c r="W547" i="1"/>
  <c r="X34" i="1"/>
  <c r="X54" i="1"/>
  <c r="D555" i="1"/>
  <c r="E555" i="1"/>
  <c r="X93" i="1"/>
  <c r="X104" i="1"/>
  <c r="X121" i="1"/>
  <c r="X147" i="1"/>
  <c r="X178" i="1"/>
  <c r="X202" i="1"/>
  <c r="X210" i="1"/>
  <c r="X221" i="1"/>
  <c r="X236" i="1"/>
  <c r="X252" i="1"/>
  <c r="X259" i="1"/>
  <c r="X289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P555" i="1"/>
  <c r="X316" i="1"/>
  <c r="X369" i="1"/>
  <c r="X403" i="1"/>
  <c r="X409" i="1"/>
  <c r="F9" i="1"/>
  <c r="J9" i="1"/>
  <c r="F10" i="1"/>
  <c r="Y22" i="1"/>
  <c r="BM22" i="1"/>
  <c r="BO22" i="1"/>
  <c r="W549" i="1"/>
  <c r="X25" i="1"/>
  <c r="Y28" i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BM97" i="1"/>
  <c r="BO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BO124" i="1"/>
  <c r="BM124" i="1"/>
  <c r="Y124" i="1"/>
  <c r="BO128" i="1"/>
  <c r="BM128" i="1"/>
  <c r="Y128" i="1"/>
  <c r="BO137" i="1"/>
  <c r="BM137" i="1"/>
  <c r="Y137" i="1"/>
  <c r="BO152" i="1"/>
  <c r="BM152" i="1"/>
  <c r="Y152" i="1"/>
  <c r="BO156" i="1"/>
  <c r="BM156" i="1"/>
  <c r="Y156" i="1"/>
  <c r="X160" i="1"/>
  <c r="H9" i="1"/>
  <c r="X24" i="1"/>
  <c r="X62" i="1"/>
  <c r="X87" i="1"/>
  <c r="BO126" i="1"/>
  <c r="BM126" i="1"/>
  <c r="Y126" i="1"/>
  <c r="X130" i="1"/>
  <c r="BO135" i="1"/>
  <c r="BM135" i="1"/>
  <c r="Y135" i="1"/>
  <c r="X139" i="1"/>
  <c r="BO145" i="1"/>
  <c r="BM145" i="1"/>
  <c r="Y145" i="1"/>
  <c r="BO154" i="1"/>
  <c r="BM154" i="1"/>
  <c r="Y154" i="1"/>
  <c r="BO158" i="1"/>
  <c r="BM158" i="1"/>
  <c r="Y158" i="1"/>
  <c r="F555" i="1"/>
  <c r="X140" i="1"/>
  <c r="G555" i="1"/>
  <c r="X148" i="1"/>
  <c r="H555" i="1"/>
  <c r="X161" i="1"/>
  <c r="I555" i="1"/>
  <c r="Y165" i="1"/>
  <c r="Y166" i="1" s="1"/>
  <c r="BM165" i="1"/>
  <c r="BO165" i="1"/>
  <c r="X166" i="1"/>
  <c r="Y169" i="1"/>
  <c r="BM169" i="1"/>
  <c r="BO169" i="1"/>
  <c r="X172" i="1"/>
  <c r="Y175" i="1"/>
  <c r="BM175" i="1"/>
  <c r="BO175" i="1"/>
  <c r="Y177" i="1"/>
  <c r="BM177" i="1"/>
  <c r="Y181" i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X201" i="1"/>
  <c r="Y204" i="1"/>
  <c r="BM204" i="1"/>
  <c r="BO204" i="1"/>
  <c r="Y206" i="1"/>
  <c r="BM206" i="1"/>
  <c r="Y207" i="1"/>
  <c r="BM207" i="1"/>
  <c r="X211" i="1"/>
  <c r="J555" i="1"/>
  <c r="Y215" i="1"/>
  <c r="BM215" i="1"/>
  <c r="BO215" i="1"/>
  <c r="Y217" i="1"/>
  <c r="BM217" i="1"/>
  <c r="Y219" i="1"/>
  <c r="BM219" i="1"/>
  <c r="X220" i="1"/>
  <c r="Y223" i="1"/>
  <c r="BM223" i="1"/>
  <c r="BO223" i="1"/>
  <c r="X226" i="1"/>
  <c r="Y230" i="1"/>
  <c r="BM230" i="1"/>
  <c r="BO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BM255" i="1"/>
  <c r="BO255" i="1"/>
  <c r="Y257" i="1"/>
  <c r="BM257" i="1"/>
  <c r="X260" i="1"/>
  <c r="X272" i="1"/>
  <c r="Y263" i="1"/>
  <c r="BM263" i="1"/>
  <c r="Y265" i="1"/>
  <c r="BM265" i="1"/>
  <c r="X271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N555" i="1"/>
  <c r="L555" i="1"/>
  <c r="X253" i="1"/>
  <c r="BO267" i="1"/>
  <c r="BM267" i="1"/>
  <c r="BO269" i="1"/>
  <c r="BM269" i="1"/>
  <c r="Y269" i="1"/>
  <c r="X284" i="1"/>
  <c r="BO280" i="1"/>
  <c r="BM280" i="1"/>
  <c r="Y280" i="1"/>
  <c r="Y283" i="1" s="1"/>
  <c r="X283" i="1"/>
  <c r="BO287" i="1"/>
  <c r="BM287" i="1"/>
  <c r="Y287" i="1"/>
  <c r="Y289" i="1" s="1"/>
  <c r="BO296" i="1"/>
  <c r="BM296" i="1"/>
  <c r="Y296" i="1"/>
  <c r="X300" i="1"/>
  <c r="BO304" i="1"/>
  <c r="BM304" i="1"/>
  <c r="Y304" i="1"/>
  <c r="X306" i="1"/>
  <c r="X311" i="1"/>
  <c r="X317" i="1"/>
  <c r="X321" i="1"/>
  <c r="X325" i="1"/>
  <c r="X338" i="1"/>
  <c r="X346" i="1"/>
  <c r="X351" i="1"/>
  <c r="X364" i="1"/>
  <c r="X370" i="1"/>
  <c r="X376" i="1"/>
  <c r="X388" i="1"/>
  <c r="X404" i="1"/>
  <c r="X410" i="1"/>
  <c r="BO418" i="1"/>
  <c r="BM418" i="1"/>
  <c r="Y418" i="1"/>
  <c r="X420" i="1"/>
  <c r="T555" i="1"/>
  <c r="X426" i="1"/>
  <c r="BO423" i="1"/>
  <c r="BM423" i="1"/>
  <c r="Y423" i="1"/>
  <c r="Y425" i="1" s="1"/>
  <c r="BO431" i="1"/>
  <c r="BM431" i="1"/>
  <c r="Y431" i="1"/>
  <c r="X435" i="1"/>
  <c r="BO439" i="1"/>
  <c r="BM439" i="1"/>
  <c r="Y439" i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BO463" i="1"/>
  <c r="BM463" i="1"/>
  <c r="Y463" i="1"/>
  <c r="BO467" i="1"/>
  <c r="BM467" i="1"/>
  <c r="Y467" i="1"/>
  <c r="BO471" i="1"/>
  <c r="BM471" i="1"/>
  <c r="Y471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S555" i="1"/>
  <c r="X301" i="1"/>
  <c r="Y309" i="1"/>
  <c r="Y310" i="1" s="1"/>
  <c r="BM309" i="1"/>
  <c r="BO309" i="1"/>
  <c r="X310" i="1"/>
  <c r="Y313" i="1"/>
  <c r="BM313" i="1"/>
  <c r="BO313" i="1"/>
  <c r="Y315" i="1"/>
  <c r="BM315" i="1"/>
  <c r="Y319" i="1"/>
  <c r="Y320" i="1" s="1"/>
  <c r="BM319" i="1"/>
  <c r="BO319" i="1"/>
  <c r="Y323" i="1"/>
  <c r="Y324" i="1" s="1"/>
  <c r="BM323" i="1"/>
  <c r="BO323" i="1"/>
  <c r="Q555" i="1"/>
  <c r="Y330" i="1"/>
  <c r="BM330" i="1"/>
  <c r="Y332" i="1"/>
  <c r="BM332" i="1"/>
  <c r="Y335" i="1"/>
  <c r="BM335" i="1"/>
  <c r="Y336" i="1"/>
  <c r="BM336" i="1"/>
  <c r="X339" i="1"/>
  <c r="Y342" i="1"/>
  <c r="BM342" i="1"/>
  <c r="Y344" i="1"/>
  <c r="BM344" i="1"/>
  <c r="Y348" i="1"/>
  <c r="BM348" i="1"/>
  <c r="BO348" i="1"/>
  <c r="Y349" i="1"/>
  <c r="BM349" i="1"/>
  <c r="R555" i="1"/>
  <c r="Y360" i="1"/>
  <c r="BM360" i="1"/>
  <c r="Y362" i="1"/>
  <c r="BM362" i="1"/>
  <c r="X365" i="1"/>
  <c r="Y368" i="1"/>
  <c r="BM368" i="1"/>
  <c r="Y372" i="1"/>
  <c r="BM372" i="1"/>
  <c r="BO372" i="1"/>
  <c r="Y374" i="1"/>
  <c r="BM374" i="1"/>
  <c r="Y386" i="1"/>
  <c r="Y387" i="1" s="1"/>
  <c r="BM386" i="1"/>
  <c r="Y390" i="1"/>
  <c r="BM390" i="1"/>
  <c r="BO390" i="1"/>
  <c r="Y392" i="1"/>
  <c r="BM392" i="1"/>
  <c r="Y394" i="1"/>
  <c r="BM394" i="1"/>
  <c r="Y396" i="1"/>
  <c r="BM396" i="1"/>
  <c r="Y398" i="1"/>
  <c r="BM398" i="1"/>
  <c r="Y400" i="1"/>
  <c r="BM400" i="1"/>
  <c r="Y402" i="1"/>
  <c r="BM402" i="1"/>
  <c r="Y406" i="1"/>
  <c r="BM406" i="1"/>
  <c r="BO406" i="1"/>
  <c r="Y408" i="1"/>
  <c r="BM408" i="1"/>
  <c r="Y412" i="1"/>
  <c r="Y413" i="1" s="1"/>
  <c r="BM412" i="1"/>
  <c r="BO412" i="1"/>
  <c r="X414" i="1"/>
  <c r="X419" i="1"/>
  <c r="BO416" i="1"/>
  <c r="BM416" i="1"/>
  <c r="Y416" i="1"/>
  <c r="X425" i="1"/>
  <c r="BO429" i="1"/>
  <c r="BM429" i="1"/>
  <c r="Y429" i="1"/>
  <c r="BO433" i="1"/>
  <c r="BM433" i="1"/>
  <c r="Y433" i="1"/>
  <c r="Y435" i="1" s="1"/>
  <c r="X440" i="1"/>
  <c r="BO450" i="1"/>
  <c r="BM450" i="1"/>
  <c r="Y450" i="1"/>
  <c r="X452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369" i="1" l="1"/>
  <c r="Y440" i="1"/>
  <c r="Y277" i="1"/>
  <c r="Y235" i="1"/>
  <c r="Y225" i="1"/>
  <c r="Y220" i="1"/>
  <c r="Y178" i="1"/>
  <c r="Y171" i="1"/>
  <c r="Y147" i="1"/>
  <c r="Y139" i="1"/>
  <c r="Y24" i="1"/>
  <c r="Y519" i="1"/>
  <c r="Y271" i="1"/>
  <c r="Y364" i="1"/>
  <c r="Y345" i="1"/>
  <c r="Y160" i="1"/>
  <c r="Y120" i="1"/>
  <c r="W548" i="1"/>
  <c r="Y493" i="1"/>
  <c r="Y478" i="1"/>
  <c r="Y419" i="1"/>
  <c r="Y409" i="1"/>
  <c r="Y376" i="1"/>
  <c r="Y338" i="1"/>
  <c r="Y316" i="1"/>
  <c r="Y528" i="1"/>
  <c r="Y305" i="1"/>
  <c r="Y300" i="1"/>
  <c r="Y252" i="1"/>
  <c r="Y210" i="1"/>
  <c r="Y201" i="1"/>
  <c r="Y103" i="1"/>
  <c r="Y93" i="1"/>
  <c r="Y86" i="1"/>
  <c r="Y61" i="1"/>
  <c r="Y34" i="1"/>
  <c r="Y536" i="1"/>
  <c r="Y487" i="1"/>
  <c r="Y473" i="1"/>
  <c r="Y403" i="1"/>
  <c r="Y351" i="1"/>
  <c r="Y511" i="1"/>
  <c r="Y451" i="1"/>
  <c r="Y259" i="1"/>
  <c r="X549" i="1"/>
  <c r="X545" i="1"/>
  <c r="X547" i="1"/>
  <c r="Y130" i="1"/>
  <c r="X546" i="1"/>
  <c r="Y550" i="1" l="1"/>
  <c r="X548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<sst xmlns="http://schemas.openxmlformats.org/spreadsheetml/2006/main" count="2379" uniqueCount="789">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</sst>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1" t="s">
        <v>0</v>
      </c>
      <c r="E1" s="398"/>
      <c r="F1" s="398"/>
      <c r="G1" s="12" t="s">
        <v>1</v>
      </c>
      <c r="H1" s="571" t="s">
        <v>2</v>
      </c>
      <c r="I1" s="398"/>
      <c r="J1" s="398"/>
      <c r="K1" s="398"/>
      <c r="L1" s="398"/>
      <c r="M1" s="398"/>
      <c r="N1" s="398"/>
      <c r="O1" s="398"/>
      <c r="P1" s="398"/>
      <c r="Q1" s="397" t="s">
        <v>3</v>
      </c>
      <c r="R1" s="398"/>
      <c r="S1" s="3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42" t="s">
        <v>8</v>
      </c>
      <c r="B5" s="406"/>
      <c r="C5" s="407"/>
      <c r="D5" s="694"/>
      <c r="E5" s="695"/>
      <c r="F5" s="460" t="s">
        <v>9</v>
      </c>
      <c r="G5" s="407"/>
      <c r="H5" s="694"/>
      <c r="I5" s="742"/>
      <c r="J5" s="742"/>
      <c r="K5" s="742"/>
      <c r="L5" s="695"/>
      <c r="M5" s="58"/>
      <c r="O5" s="24" t="s">
        <v>10</v>
      </c>
      <c r="P5" s="417">
        <v>45444</v>
      </c>
      <c r="Q5" s="418"/>
      <c r="S5" s="572" t="s">
        <v>11</v>
      </c>
      <c r="T5" s="497"/>
      <c r="U5" s="632" t="s">
        <v>12</v>
      </c>
      <c r="V5" s="418"/>
      <c r="AA5" s="51"/>
      <c r="AB5" s="51"/>
      <c r="AC5" s="51"/>
    </row>
    <row r="6" spans="1:30" s="373" customFormat="1" ht="24" customHeight="1" x14ac:dyDescent="0.2">
      <c r="A6" s="642" t="s">
        <v>13</v>
      </c>
      <c r="B6" s="406"/>
      <c r="C6" s="407"/>
      <c r="D6" s="507" t="s">
        <v>14</v>
      </c>
      <c r="E6" s="508"/>
      <c r="F6" s="508"/>
      <c r="G6" s="508"/>
      <c r="H6" s="508"/>
      <c r="I6" s="508"/>
      <c r="J6" s="508"/>
      <c r="K6" s="508"/>
      <c r="L6" s="418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387"/>
      <c r="S6" s="766" t="s">
        <v>16</v>
      </c>
      <c r="T6" s="497"/>
      <c r="U6" s="500" t="s">
        <v>17</v>
      </c>
      <c r="V6" s="501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767" t="str">
        <f>IFERROR(VLOOKUP(DeliveryAddress,Table,3,0),1)</f>
        <v>5</v>
      </c>
      <c r="E7" s="768"/>
      <c r="F7" s="768"/>
      <c r="G7" s="768"/>
      <c r="H7" s="768"/>
      <c r="I7" s="768"/>
      <c r="J7" s="768"/>
      <c r="K7" s="768"/>
      <c r="L7" s="414"/>
      <c r="M7" s="60"/>
      <c r="O7" s="24"/>
      <c r="P7" s="42"/>
      <c r="Q7" s="42"/>
      <c r="S7" s="400"/>
      <c r="T7" s="497"/>
      <c r="U7" s="502"/>
      <c r="V7" s="503"/>
      <c r="AA7" s="51"/>
      <c r="AB7" s="51"/>
      <c r="AC7" s="51"/>
    </row>
    <row r="8" spans="1:30" s="373" customFormat="1" ht="25.5" customHeight="1" x14ac:dyDescent="0.2">
      <c r="A8" s="412" t="s">
        <v>18</v>
      </c>
      <c r="B8" s="391"/>
      <c r="C8" s="392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13">
        <v>0.41666666666666669</v>
      </c>
      <c r="Q8" s="414"/>
      <c r="S8" s="400"/>
      <c r="T8" s="497"/>
      <c r="U8" s="502"/>
      <c r="V8" s="503"/>
      <c r="AA8" s="51"/>
      <c r="AB8" s="51"/>
      <c r="AC8" s="51"/>
    </row>
    <row r="9" spans="1:30" s="373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70"/>
      <c r="E9" s="421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371"/>
      <c r="O9" s="26" t="s">
        <v>20</v>
      </c>
      <c r="P9" s="638"/>
      <c r="Q9" s="411"/>
      <c r="S9" s="400"/>
      <c r="T9" s="497"/>
      <c r="U9" s="504"/>
      <c r="V9" s="505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70"/>
      <c r="E10" s="421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21" t="str">
        <f>IFERROR(VLOOKUP($D$10,Proxy,2,FALSE),"")</f>
        <v/>
      </c>
      <c r="I10" s="400"/>
      <c r="J10" s="400"/>
      <c r="K10" s="400"/>
      <c r="L10" s="400"/>
      <c r="M10" s="372"/>
      <c r="O10" s="26" t="s">
        <v>21</v>
      </c>
      <c r="P10" s="562"/>
      <c r="Q10" s="563"/>
      <c r="T10" s="24" t="s">
        <v>22</v>
      </c>
      <c r="U10" s="735" t="s">
        <v>23</v>
      </c>
      <c r="V10" s="501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6"/>
      <c r="Q11" s="418"/>
      <c r="T11" s="24" t="s">
        <v>26</v>
      </c>
      <c r="U11" s="410" t="s">
        <v>27</v>
      </c>
      <c r="V11" s="41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31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M12" s="62"/>
      <c r="O12" s="24" t="s">
        <v>29</v>
      </c>
      <c r="P12" s="413"/>
      <c r="Q12" s="414"/>
      <c r="R12" s="23"/>
      <c r="T12" s="24"/>
      <c r="U12" s="398"/>
      <c r="V12" s="400"/>
      <c r="AA12" s="51"/>
      <c r="AB12" s="51"/>
      <c r="AC12" s="51"/>
    </row>
    <row r="13" spans="1:30" s="373" customFormat="1" ht="23.25" customHeight="1" x14ac:dyDescent="0.2">
      <c r="A13" s="431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62"/>
      <c r="N13" s="26"/>
      <c r="O13" s="26" t="s">
        <v>31</v>
      </c>
      <c r="P13" s="410"/>
      <c r="Q13" s="41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31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38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M15" s="63"/>
      <c r="O15" s="737" t="s">
        <v>34</v>
      </c>
      <c r="P15" s="398"/>
      <c r="Q15" s="398"/>
      <c r="R15" s="398"/>
      <c r="S15" s="3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38"/>
      <c r="P16" s="738"/>
      <c r="Q16" s="738"/>
      <c r="R16" s="738"/>
      <c r="S16" s="73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3" t="s">
        <v>35</v>
      </c>
      <c r="B17" s="393" t="s">
        <v>36</v>
      </c>
      <c r="C17" s="633" t="s">
        <v>37</v>
      </c>
      <c r="D17" s="393" t="s">
        <v>38</v>
      </c>
      <c r="E17" s="39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707"/>
      <c r="Q17" s="707"/>
      <c r="R17" s="707"/>
      <c r="S17" s="394"/>
      <c r="T17" s="435" t="s">
        <v>49</v>
      </c>
      <c r="U17" s="407"/>
      <c r="V17" s="393" t="s">
        <v>50</v>
      </c>
      <c r="W17" s="393" t="s">
        <v>51</v>
      </c>
      <c r="X17" s="444" t="s">
        <v>52</v>
      </c>
      <c r="Y17" s="393" t="s">
        <v>53</v>
      </c>
      <c r="Z17" s="538" t="s">
        <v>54</v>
      </c>
      <c r="AA17" s="538" t="s">
        <v>55</v>
      </c>
      <c r="AB17" s="538" t="s">
        <v>56</v>
      </c>
      <c r="AC17" s="689"/>
      <c r="AD17" s="690"/>
      <c r="AE17" s="679"/>
      <c r="BB17" s="434" t="s">
        <v>57</v>
      </c>
    </row>
    <row r="18" spans="1:67" ht="14.25" customHeight="1" x14ac:dyDescent="0.2">
      <c r="A18" s="408"/>
      <c r="B18" s="408"/>
      <c r="C18" s="408"/>
      <c r="D18" s="395"/>
      <c r="E18" s="396"/>
      <c r="F18" s="408"/>
      <c r="G18" s="408"/>
      <c r="H18" s="408"/>
      <c r="I18" s="408"/>
      <c r="J18" s="408"/>
      <c r="K18" s="408"/>
      <c r="L18" s="408"/>
      <c r="M18" s="408"/>
      <c r="N18" s="408"/>
      <c r="O18" s="395"/>
      <c r="P18" s="708"/>
      <c r="Q18" s="708"/>
      <c r="R18" s="708"/>
      <c r="S18" s="396"/>
      <c r="T18" s="374" t="s">
        <v>58</v>
      </c>
      <c r="U18" s="374" t="s">
        <v>59</v>
      </c>
      <c r="V18" s="408"/>
      <c r="W18" s="408"/>
      <c r="X18" s="445"/>
      <c r="Y18" s="408"/>
      <c r="Z18" s="539"/>
      <c r="AA18" s="539"/>
      <c r="AB18" s="691"/>
      <c r="AC18" s="692"/>
      <c r="AD18" s="693"/>
      <c r="AE18" s="680"/>
      <c r="BB18" s="400"/>
    </row>
    <row r="19" spans="1:67" ht="27.75" customHeight="1" x14ac:dyDescent="0.2">
      <c r="A19" s="559" t="s">
        <v>60</v>
      </c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48"/>
      <c r="AA19" s="48"/>
    </row>
    <row r="20" spans="1:67" ht="16.5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75"/>
      <c r="AA20" s="375"/>
    </row>
    <row r="21" spans="1:67" ht="14.25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87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87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2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3"/>
      <c r="O24" s="390" t="s">
        <v>70</v>
      </c>
      <c r="P24" s="391"/>
      <c r="Q24" s="391"/>
      <c r="R24" s="391"/>
      <c r="S24" s="391"/>
      <c r="T24" s="391"/>
      <c r="U24" s="392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3"/>
      <c r="O25" s="390" t="s">
        <v>70</v>
      </c>
      <c r="P25" s="391"/>
      <c r="Q25" s="391"/>
      <c r="R25" s="391"/>
      <c r="S25" s="391"/>
      <c r="T25" s="391"/>
      <c r="U25" s="392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87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87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6">
        <v>4607091383935</v>
      </c>
      <c r="E29" s="387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9"/>
      <c r="Q29" s="389"/>
      <c r="R29" s="389"/>
      <c r="S29" s="387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6">
        <v>4607091383935</v>
      </c>
      <c r="E30" s="387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9"/>
      <c r="Q30" s="389"/>
      <c r="R30" s="389"/>
      <c r="S30" s="387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6">
        <v>4680115881853</v>
      </c>
      <c r="E31" s="387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87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6">
        <v>4607091383911</v>
      </c>
      <c r="E32" s="387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87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6">
        <v>4607091388244</v>
      </c>
      <c r="E33" s="387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87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2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3"/>
      <c r="O34" s="390" t="s">
        <v>70</v>
      </c>
      <c r="P34" s="391"/>
      <c r="Q34" s="391"/>
      <c r="R34" s="391"/>
      <c r="S34" s="391"/>
      <c r="T34" s="391"/>
      <c r="U34" s="392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3"/>
      <c r="O35" s="390" t="s">
        <v>70</v>
      </c>
      <c r="P35" s="391"/>
      <c r="Q35" s="391"/>
      <c r="R35" s="391"/>
      <c r="S35" s="391"/>
      <c r="T35" s="391"/>
      <c r="U35" s="392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6">
        <v>4607091388503</v>
      </c>
      <c r="E37" s="387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7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87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2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3"/>
      <c r="O38" s="390" t="s">
        <v>70</v>
      </c>
      <c r="P38" s="391"/>
      <c r="Q38" s="391"/>
      <c r="R38" s="391"/>
      <c r="S38" s="391"/>
      <c r="T38" s="391"/>
      <c r="U38" s="392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3"/>
      <c r="O39" s="390" t="s">
        <v>70</v>
      </c>
      <c r="P39" s="391"/>
      <c r="Q39" s="391"/>
      <c r="R39" s="391"/>
      <c r="S39" s="391"/>
      <c r="T39" s="391"/>
      <c r="U39" s="392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6">
        <v>4607091388282</v>
      </c>
      <c r="E41" s="387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87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2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3"/>
      <c r="O42" s="390" t="s">
        <v>70</v>
      </c>
      <c r="P42" s="391"/>
      <c r="Q42" s="391"/>
      <c r="R42" s="391"/>
      <c r="S42" s="391"/>
      <c r="T42" s="391"/>
      <c r="U42" s="392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3"/>
      <c r="O43" s="390" t="s">
        <v>70</v>
      </c>
      <c r="P43" s="391"/>
      <c r="Q43" s="391"/>
      <c r="R43" s="391"/>
      <c r="S43" s="391"/>
      <c r="T43" s="391"/>
      <c r="U43" s="392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402" t="s">
        <v>95</v>
      </c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6">
        <v>4607091389111</v>
      </c>
      <c r="E45" s="387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87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22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23"/>
      <c r="O46" s="390" t="s">
        <v>70</v>
      </c>
      <c r="P46" s="391"/>
      <c r="Q46" s="391"/>
      <c r="R46" s="391"/>
      <c r="S46" s="391"/>
      <c r="T46" s="391"/>
      <c r="U46" s="392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23"/>
      <c r="O47" s="390" t="s">
        <v>70</v>
      </c>
      <c r="P47" s="391"/>
      <c r="Q47" s="391"/>
      <c r="R47" s="391"/>
      <c r="S47" s="391"/>
      <c r="T47" s="391"/>
      <c r="U47" s="392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559" t="s">
        <v>98</v>
      </c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60"/>
      <c r="S48" s="560"/>
      <c r="T48" s="560"/>
      <c r="U48" s="560"/>
      <c r="V48" s="560"/>
      <c r="W48" s="560"/>
      <c r="X48" s="560"/>
      <c r="Y48" s="560"/>
      <c r="Z48" s="48"/>
      <c r="AA48" s="48"/>
    </row>
    <row r="49" spans="1:67" ht="16.5" customHeight="1" x14ac:dyDescent="0.25">
      <c r="A49" s="399" t="s">
        <v>99</v>
      </c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375"/>
      <c r="AA49" s="375"/>
    </row>
    <row r="50" spans="1:67" ht="14.25" customHeight="1" x14ac:dyDescent="0.25">
      <c r="A50" s="402" t="s">
        <v>100</v>
      </c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6">
        <v>4680115881440</v>
      </c>
      <c r="E51" s="387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87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6">
        <v>4680115881433</v>
      </c>
      <c r="E52" s="387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87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22"/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23"/>
      <c r="O53" s="390" t="s">
        <v>70</v>
      </c>
      <c r="P53" s="391"/>
      <c r="Q53" s="391"/>
      <c r="R53" s="391"/>
      <c r="S53" s="391"/>
      <c r="T53" s="391"/>
      <c r="U53" s="392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400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23"/>
      <c r="O54" s="390" t="s">
        <v>70</v>
      </c>
      <c r="P54" s="391"/>
      <c r="Q54" s="391"/>
      <c r="R54" s="391"/>
      <c r="S54" s="391"/>
      <c r="T54" s="391"/>
      <c r="U54" s="392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399" t="s">
        <v>107</v>
      </c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375"/>
      <c r="AA55" s="375"/>
    </row>
    <row r="56" spans="1:67" ht="14.25" customHeight="1" x14ac:dyDescent="0.25">
      <c r="A56" s="402" t="s">
        <v>108</v>
      </c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6">
        <v>4680115881426</v>
      </c>
      <c r="E57" s="387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87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6">
        <v>4680115881426</v>
      </c>
      <c r="E58" s="387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87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6">
        <v>4680115881419</v>
      </c>
      <c r="E59" s="387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87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6">
        <v>4680115881525</v>
      </c>
      <c r="E60" s="387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8" t="s">
        <v>117</v>
      </c>
      <c r="P60" s="389"/>
      <c r="Q60" s="389"/>
      <c r="R60" s="389"/>
      <c r="S60" s="387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22"/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23"/>
      <c r="O61" s="390" t="s">
        <v>70</v>
      </c>
      <c r="P61" s="391"/>
      <c r="Q61" s="391"/>
      <c r="R61" s="391"/>
      <c r="S61" s="391"/>
      <c r="T61" s="391"/>
      <c r="U61" s="392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23"/>
      <c r="O62" s="390" t="s">
        <v>70</v>
      </c>
      <c r="P62" s="391"/>
      <c r="Q62" s="391"/>
      <c r="R62" s="391"/>
      <c r="S62" s="391"/>
      <c r="T62" s="391"/>
      <c r="U62" s="392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399" t="s">
        <v>98</v>
      </c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375"/>
      <c r="AA63" s="375"/>
    </row>
    <row r="64" spans="1:67" ht="14.25" customHeight="1" x14ac:dyDescent="0.25">
      <c r="A64" s="402" t="s">
        <v>108</v>
      </c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6">
        <v>4607091382945</v>
      </c>
      <c r="E65" s="387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87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6">
        <v>4607091385670</v>
      </c>
      <c r="E66" s="387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9"/>
      <c r="Q66" s="389"/>
      <c r="R66" s="389"/>
      <c r="S66" s="387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6">
        <v>4607091385670</v>
      </c>
      <c r="E67" s="387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9"/>
      <c r="Q67" s="389"/>
      <c r="R67" s="389"/>
      <c r="S67" s="387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6">
        <v>4680115883956</v>
      </c>
      <c r="E68" s="387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87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6">
        <v>4680115881327</v>
      </c>
      <c r="E69" s="387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87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6">
        <v>4680115882133</v>
      </c>
      <c r="E70" s="387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87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6">
        <v>4680115882133</v>
      </c>
      <c r="E71" s="387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87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6">
        <v>4607091382952</v>
      </c>
      <c r="E72" s="387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87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6">
        <v>4680115882539</v>
      </c>
      <c r="E73" s="387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9"/>
      <c r="Q73" s="389"/>
      <c r="R73" s="389"/>
      <c r="S73" s="387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6">
        <v>4607091385687</v>
      </c>
      <c r="E74" s="387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9"/>
      <c r="Q74" s="389"/>
      <c r="R74" s="389"/>
      <c r="S74" s="387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6">
        <v>4607091384604</v>
      </c>
      <c r="E75" s="387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87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6">
        <v>4680115880283</v>
      </c>
      <c r="E76" s="387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87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6">
        <v>4680115883949</v>
      </c>
      <c r="E77" s="387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87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6">
        <v>4680115881518</v>
      </c>
      <c r="E78" s="387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6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9"/>
      <c r="Q78" s="389"/>
      <c r="R78" s="389"/>
      <c r="S78" s="387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6">
        <v>4680115881303</v>
      </c>
      <c r="E79" s="387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9"/>
      <c r="Q79" s="389"/>
      <c r="R79" s="389"/>
      <c r="S79" s="387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6">
        <v>4680115882577</v>
      </c>
      <c r="E80" s="387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9"/>
      <c r="Q80" s="389"/>
      <c r="R80" s="389"/>
      <c r="S80" s="387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6">
        <v>4680115882577</v>
      </c>
      <c r="E81" s="387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9"/>
      <c r="Q81" s="389"/>
      <c r="R81" s="389"/>
      <c r="S81" s="387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6">
        <v>4680115882720</v>
      </c>
      <c r="E82" s="387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9"/>
      <c r="Q82" s="389"/>
      <c r="R82" s="389"/>
      <c r="S82" s="387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6">
        <v>4680115880269</v>
      </c>
      <c r="E83" s="387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9"/>
      <c r="Q83" s="389"/>
      <c r="R83" s="389"/>
      <c r="S83" s="387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6">
        <v>4680115880429</v>
      </c>
      <c r="E84" s="387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9"/>
      <c r="Q84" s="389"/>
      <c r="R84" s="389"/>
      <c r="S84" s="387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6">
        <v>4680115881457</v>
      </c>
      <c r="E85" s="387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9"/>
      <c r="Q85" s="389"/>
      <c r="R85" s="389"/>
      <c r="S85" s="387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22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23"/>
      <c r="O86" s="390" t="s">
        <v>70</v>
      </c>
      <c r="P86" s="391"/>
      <c r="Q86" s="391"/>
      <c r="R86" s="391"/>
      <c r="S86" s="391"/>
      <c r="T86" s="391"/>
      <c r="U86" s="392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23"/>
      <c r="O87" s="390" t="s">
        <v>70</v>
      </c>
      <c r="P87" s="391"/>
      <c r="Q87" s="391"/>
      <c r="R87" s="391"/>
      <c r="S87" s="391"/>
      <c r="T87" s="391"/>
      <c r="U87" s="392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customHeight="1" x14ac:dyDescent="0.25">
      <c r="A88" s="402" t="s">
        <v>100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6">
        <v>4680115881488</v>
      </c>
      <c r="E89" s="387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9"/>
      <c r="Q89" s="389"/>
      <c r="R89" s="389"/>
      <c r="S89" s="387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6">
        <v>4680115882751</v>
      </c>
      <c r="E90" s="387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9"/>
      <c r="Q90" s="389"/>
      <c r="R90" s="389"/>
      <c r="S90" s="387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6">
        <v>4680115882775</v>
      </c>
      <c r="E91" s="387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87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6">
        <v>4680115880658</v>
      </c>
      <c r="E92" s="387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87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22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23"/>
      <c r="O93" s="390" t="s">
        <v>70</v>
      </c>
      <c r="P93" s="391"/>
      <c r="Q93" s="391"/>
      <c r="R93" s="391"/>
      <c r="S93" s="391"/>
      <c r="T93" s="391"/>
      <c r="U93" s="392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400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23"/>
      <c r="O94" s="390" t="s">
        <v>70</v>
      </c>
      <c r="P94" s="391"/>
      <c r="Q94" s="391"/>
      <c r="R94" s="391"/>
      <c r="S94" s="391"/>
      <c r="T94" s="391"/>
      <c r="U94" s="392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402" t="s">
        <v>61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6">
        <v>4607091387667</v>
      </c>
      <c r="E96" s="387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87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6">
        <v>4607091387636</v>
      </c>
      <c r="E97" s="387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87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6">
        <v>4607091382426</v>
      </c>
      <c r="E98" s="387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87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6">
        <v>4607091386547</v>
      </c>
      <c r="E99" s="387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87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6">
        <v>4607091382464</v>
      </c>
      <c r="E100" s="387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87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6">
        <v>4680115883444</v>
      </c>
      <c r="E101" s="387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87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6">
        <v>4680115883444</v>
      </c>
      <c r="E102" s="387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87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22"/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23"/>
      <c r="O103" s="390" t="s">
        <v>70</v>
      </c>
      <c r="P103" s="391"/>
      <c r="Q103" s="391"/>
      <c r="R103" s="391"/>
      <c r="S103" s="391"/>
      <c r="T103" s="391"/>
      <c r="U103" s="392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23"/>
      <c r="O104" s="390" t="s">
        <v>70</v>
      </c>
      <c r="P104" s="391"/>
      <c r="Q104" s="391"/>
      <c r="R104" s="391"/>
      <c r="S104" s="391"/>
      <c r="T104" s="391"/>
      <c r="U104" s="392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402" t="s">
        <v>72</v>
      </c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6">
        <v>4607091386967</v>
      </c>
      <c r="E106" s="387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6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87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6">
        <v>4607091386967</v>
      </c>
      <c r="E107" s="387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9"/>
      <c r="Q107" s="389"/>
      <c r="R107" s="389"/>
      <c r="S107" s="387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6">
        <v>4607091385304</v>
      </c>
      <c r="E108" s="387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87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6">
        <v>4607091386264</v>
      </c>
      <c r="E109" s="387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7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87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6">
        <v>4680115882584</v>
      </c>
      <c r="E110" s="387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9"/>
      <c r="Q110" s="389"/>
      <c r="R110" s="389"/>
      <c r="S110" s="387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6">
        <v>4680115882584</v>
      </c>
      <c r="E111" s="387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9"/>
      <c r="Q111" s="389"/>
      <c r="R111" s="389"/>
      <c r="S111" s="387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6">
        <v>4607091385731</v>
      </c>
      <c r="E112" s="387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87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6">
        <v>4680115880214</v>
      </c>
      <c r="E113" s="387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87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6">
        <v>4680115880894</v>
      </c>
      <c r="E114" s="387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87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6">
        <v>4680115884915</v>
      </c>
      <c r="E115" s="387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9"/>
      <c r="Q115" s="389"/>
      <c r="R115" s="389"/>
      <c r="S115" s="387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6">
        <v>4607091385427</v>
      </c>
      <c r="E116" s="387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9"/>
      <c r="Q116" s="389"/>
      <c r="R116" s="389"/>
      <c r="S116" s="387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6">
        <v>4680115882645</v>
      </c>
      <c r="E117" s="387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9"/>
      <c r="Q117" s="389"/>
      <c r="R117" s="389"/>
      <c r="S117" s="387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6">
        <v>4680115884311</v>
      </c>
      <c r="E118" s="387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9"/>
      <c r="Q118" s="389"/>
      <c r="R118" s="389"/>
      <c r="S118" s="387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6">
        <v>4680115884403</v>
      </c>
      <c r="E119" s="387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6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9"/>
      <c r="Q119" s="389"/>
      <c r="R119" s="389"/>
      <c r="S119" s="387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22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23"/>
      <c r="O120" s="390" t="s">
        <v>70</v>
      </c>
      <c r="P120" s="391"/>
      <c r="Q120" s="391"/>
      <c r="R120" s="391"/>
      <c r="S120" s="391"/>
      <c r="T120" s="391"/>
      <c r="U120" s="392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23"/>
      <c r="O121" s="390" t="s">
        <v>70</v>
      </c>
      <c r="P121" s="391"/>
      <c r="Q121" s="391"/>
      <c r="R121" s="391"/>
      <c r="S121" s="391"/>
      <c r="T121" s="391"/>
      <c r="U121" s="392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customHeight="1" x14ac:dyDescent="0.25">
      <c r="A122" s="402" t="s">
        <v>206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6">
        <v>4607091383065</v>
      </c>
      <c r="E123" s="387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9"/>
      <c r="Q123" s="389"/>
      <c r="R123" s="389"/>
      <c r="S123" s="387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6">
        <v>4680115881532</v>
      </c>
      <c r="E124" s="387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9"/>
      <c r="Q124" s="389"/>
      <c r="R124" s="389"/>
      <c r="S124" s="387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6">
        <v>4680115881532</v>
      </c>
      <c r="E125" s="387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87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6">
        <v>4680115881532</v>
      </c>
      <c r="E126" s="387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87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6">
        <v>4680115882652</v>
      </c>
      <c r="E127" s="387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87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6">
        <v>4680115880238</v>
      </c>
      <c r="E128" s="387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87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6">
        <v>4680115881464</v>
      </c>
      <c r="E129" s="387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87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22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23"/>
      <c r="O130" s="390" t="s">
        <v>70</v>
      </c>
      <c r="P130" s="391"/>
      <c r="Q130" s="391"/>
      <c r="R130" s="391"/>
      <c r="S130" s="391"/>
      <c r="T130" s="391"/>
      <c r="U130" s="392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23"/>
      <c r="O131" s="390" t="s">
        <v>70</v>
      </c>
      <c r="P131" s="391"/>
      <c r="Q131" s="391"/>
      <c r="R131" s="391"/>
      <c r="S131" s="391"/>
      <c r="T131" s="391"/>
      <c r="U131" s="392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399" t="s">
        <v>219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375"/>
      <c r="AA132" s="375"/>
    </row>
    <row r="133" spans="1:67" ht="14.25" customHeight="1" x14ac:dyDescent="0.25">
      <c r="A133" s="402" t="s">
        <v>72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6">
        <v>4607091385168</v>
      </c>
      <c r="E134" s="387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87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6">
        <v>4607091385168</v>
      </c>
      <c r="E135" s="387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87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6">
        <v>4607091383256</v>
      </c>
      <c r="E136" s="387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87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6">
        <v>4607091385748</v>
      </c>
      <c r="E137" s="387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87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6">
        <v>4680115884533</v>
      </c>
      <c r="E138" s="387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7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87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22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23"/>
      <c r="O139" s="390" t="s">
        <v>70</v>
      </c>
      <c r="P139" s="391"/>
      <c r="Q139" s="391"/>
      <c r="R139" s="391"/>
      <c r="S139" s="391"/>
      <c r="T139" s="391"/>
      <c r="U139" s="392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23"/>
      <c r="O140" s="390" t="s">
        <v>70</v>
      </c>
      <c r="P140" s="391"/>
      <c r="Q140" s="391"/>
      <c r="R140" s="391"/>
      <c r="S140" s="391"/>
      <c r="T140" s="391"/>
      <c r="U140" s="392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customHeight="1" x14ac:dyDescent="0.2">
      <c r="A141" s="559" t="s">
        <v>229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48"/>
      <c r="AA141" s="48"/>
    </row>
    <row r="142" spans="1:67" ht="16.5" customHeight="1" x14ac:dyDescent="0.25">
      <c r="A142" s="399" t="s">
        <v>230</v>
      </c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375"/>
      <c r="AA142" s="375"/>
    </row>
    <row r="143" spans="1:67" ht="14.25" customHeight="1" x14ac:dyDescent="0.25">
      <c r="A143" s="402" t="s">
        <v>108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6">
        <v>4607091383423</v>
      </c>
      <c r="E144" s="387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87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6">
        <v>4607091381405</v>
      </c>
      <c r="E145" s="387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9"/>
      <c r="Q145" s="389"/>
      <c r="R145" s="389"/>
      <c r="S145" s="387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6">
        <v>4607091386516</v>
      </c>
      <c r="E146" s="387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2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9"/>
      <c r="Q146" s="389"/>
      <c r="R146" s="389"/>
      <c r="S146" s="387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22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3"/>
      <c r="O147" s="390" t="s">
        <v>70</v>
      </c>
      <c r="P147" s="391"/>
      <c r="Q147" s="391"/>
      <c r="R147" s="391"/>
      <c r="S147" s="391"/>
      <c r="T147" s="391"/>
      <c r="U147" s="392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23"/>
      <c r="O148" s="390" t="s">
        <v>70</v>
      </c>
      <c r="P148" s="391"/>
      <c r="Q148" s="391"/>
      <c r="R148" s="391"/>
      <c r="S148" s="391"/>
      <c r="T148" s="391"/>
      <c r="U148" s="392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399" t="s">
        <v>237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75"/>
      <c r="AA149" s="375"/>
    </row>
    <row r="150" spans="1:67" ht="14.25" customHeight="1" x14ac:dyDescent="0.25">
      <c r="A150" s="402" t="s">
        <v>61</v>
      </c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6">
        <v>4680115880993</v>
      </c>
      <c r="E151" s="387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87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6">
        <v>4680115881761</v>
      </c>
      <c r="E152" s="387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87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6">
        <v>4680115881563</v>
      </c>
      <c r="E153" s="387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87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6">
        <v>4680115880986</v>
      </c>
      <c r="E154" s="387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87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6">
        <v>4680115880207</v>
      </c>
      <c r="E155" s="387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9"/>
      <c r="Q155" s="389"/>
      <c r="R155" s="389"/>
      <c r="S155" s="387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6">
        <v>4680115881785</v>
      </c>
      <c r="E156" s="387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9"/>
      <c r="Q156" s="389"/>
      <c r="R156" s="389"/>
      <c r="S156" s="387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6">
        <v>4680115881679</v>
      </c>
      <c r="E157" s="387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9"/>
      <c r="Q157" s="389"/>
      <c r="R157" s="389"/>
      <c r="S157" s="387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6">
        <v>4680115880191</v>
      </c>
      <c r="E158" s="387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9"/>
      <c r="Q158" s="389"/>
      <c r="R158" s="389"/>
      <c r="S158" s="387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6">
        <v>4680115883963</v>
      </c>
      <c r="E159" s="387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9"/>
      <c r="Q159" s="389"/>
      <c r="R159" s="389"/>
      <c r="S159" s="387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22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3"/>
      <c r="O160" s="390" t="s">
        <v>70</v>
      </c>
      <c r="P160" s="391"/>
      <c r="Q160" s="391"/>
      <c r="R160" s="391"/>
      <c r="S160" s="391"/>
      <c r="T160" s="391"/>
      <c r="U160" s="392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23"/>
      <c r="O161" s="390" t="s">
        <v>70</v>
      </c>
      <c r="P161" s="391"/>
      <c r="Q161" s="391"/>
      <c r="R161" s="391"/>
      <c r="S161" s="391"/>
      <c r="T161" s="391"/>
      <c r="U161" s="392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customHeight="1" x14ac:dyDescent="0.25">
      <c r="A162" s="399" t="s">
        <v>256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75"/>
      <c r="AA162" s="375"/>
    </row>
    <row r="163" spans="1:67" ht="14.25" customHeight="1" x14ac:dyDescent="0.25">
      <c r="A163" s="402" t="s">
        <v>108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6">
        <v>4680115881402</v>
      </c>
      <c r="E164" s="387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9"/>
      <c r="Q164" s="389"/>
      <c r="R164" s="389"/>
      <c r="S164" s="387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6">
        <v>4680115881396</v>
      </c>
      <c r="E165" s="387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9"/>
      <c r="Q165" s="389"/>
      <c r="R165" s="389"/>
      <c r="S165" s="387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22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3"/>
      <c r="O166" s="390" t="s">
        <v>70</v>
      </c>
      <c r="P166" s="391"/>
      <c r="Q166" s="391"/>
      <c r="R166" s="391"/>
      <c r="S166" s="391"/>
      <c r="T166" s="391"/>
      <c r="U166" s="392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23"/>
      <c r="O167" s="390" t="s">
        <v>70</v>
      </c>
      <c r="P167" s="391"/>
      <c r="Q167" s="391"/>
      <c r="R167" s="391"/>
      <c r="S167" s="391"/>
      <c r="T167" s="391"/>
      <c r="U167" s="392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402" t="s">
        <v>100</v>
      </c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6">
        <v>4680115882935</v>
      </c>
      <c r="E169" s="387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9"/>
      <c r="Q169" s="389"/>
      <c r="R169" s="389"/>
      <c r="S169" s="387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6">
        <v>4680115880764</v>
      </c>
      <c r="E170" s="387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7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9"/>
      <c r="Q170" s="389"/>
      <c r="R170" s="389"/>
      <c r="S170" s="387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22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3"/>
      <c r="O171" s="390" t="s">
        <v>70</v>
      </c>
      <c r="P171" s="391"/>
      <c r="Q171" s="391"/>
      <c r="R171" s="391"/>
      <c r="S171" s="391"/>
      <c r="T171" s="391"/>
      <c r="U171" s="392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23"/>
      <c r="O172" s="390" t="s">
        <v>70</v>
      </c>
      <c r="P172" s="391"/>
      <c r="Q172" s="391"/>
      <c r="R172" s="391"/>
      <c r="S172" s="391"/>
      <c r="T172" s="391"/>
      <c r="U172" s="392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402" t="s">
        <v>61</v>
      </c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400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6">
        <v>4680115882683</v>
      </c>
      <c r="E174" s="387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9"/>
      <c r="Q174" s="389"/>
      <c r="R174" s="389"/>
      <c r="S174" s="387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6">
        <v>4680115882690</v>
      </c>
      <c r="E175" s="387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9"/>
      <c r="Q175" s="389"/>
      <c r="R175" s="389"/>
      <c r="S175" s="387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6">
        <v>4680115882669</v>
      </c>
      <c r="E176" s="387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9"/>
      <c r="Q176" s="389"/>
      <c r="R176" s="389"/>
      <c r="S176" s="387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6">
        <v>4680115882676</v>
      </c>
      <c r="E177" s="387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9"/>
      <c r="Q177" s="389"/>
      <c r="R177" s="389"/>
      <c r="S177" s="387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22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23"/>
      <c r="O178" s="390" t="s">
        <v>70</v>
      </c>
      <c r="P178" s="391"/>
      <c r="Q178" s="391"/>
      <c r="R178" s="391"/>
      <c r="S178" s="391"/>
      <c r="T178" s="391"/>
      <c r="U178" s="392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23"/>
      <c r="O179" s="390" t="s">
        <v>70</v>
      </c>
      <c r="P179" s="391"/>
      <c r="Q179" s="391"/>
      <c r="R179" s="391"/>
      <c r="S179" s="391"/>
      <c r="T179" s="391"/>
      <c r="U179" s="392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402" t="s">
        <v>72</v>
      </c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400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6">
        <v>4680115881556</v>
      </c>
      <c r="E181" s="387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5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9"/>
      <c r="Q181" s="389"/>
      <c r="R181" s="389"/>
      <c r="S181" s="387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6">
        <v>4680115881594</v>
      </c>
      <c r="E182" s="387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9"/>
      <c r="Q182" s="389"/>
      <c r="R182" s="389"/>
      <c r="S182" s="387"/>
      <c r="T182" s="34"/>
      <c r="U182" s="34"/>
      <c r="V182" s="35" t="s">
        <v>66</v>
      </c>
      <c r="W182" s="380">
        <v>8</v>
      </c>
      <c r="X182" s="381">
        <f t="shared" si="34"/>
        <v>8.1</v>
      </c>
      <c r="Y182" s="36">
        <f>IFERROR(IF(X182=0,"",ROUNDUP(X182/H182,0)*0.02175),"")</f>
        <v>2.1749999999999999E-2</v>
      </c>
      <c r="Z182" s="56"/>
      <c r="AA182" s="57"/>
      <c r="AE182" s="64"/>
      <c r="BB182" s="162" t="s">
        <v>1</v>
      </c>
      <c r="BL182" s="64">
        <f t="shared" si="35"/>
        <v>8.5570370370370377</v>
      </c>
      <c r="BM182" s="64">
        <f t="shared" si="36"/>
        <v>8.6639999999999997</v>
      </c>
      <c r="BN182" s="64">
        <f t="shared" si="37"/>
        <v>1.7636684303350969E-2</v>
      </c>
      <c r="BO182" s="64">
        <f t="shared" si="38"/>
        <v>1.7857142857142856E-2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6">
        <v>4680115881587</v>
      </c>
      <c r="E183" s="387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4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9"/>
      <c r="Q183" s="389"/>
      <c r="R183" s="389"/>
      <c r="S183" s="387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6">
        <v>4680115880962</v>
      </c>
      <c r="E184" s="387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9"/>
      <c r="Q184" s="389"/>
      <c r="R184" s="389"/>
      <c r="S184" s="387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6">
        <v>4680115880962</v>
      </c>
      <c r="E185" s="387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78" t="s">
        <v>282</v>
      </c>
      <c r="P185" s="389"/>
      <c r="Q185" s="389"/>
      <c r="R185" s="389"/>
      <c r="S185" s="387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6">
        <v>4680115881617</v>
      </c>
      <c r="E186" s="387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9"/>
      <c r="Q186" s="389"/>
      <c r="R186" s="389"/>
      <c r="S186" s="387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6">
        <v>4680115880573</v>
      </c>
      <c r="E187" s="387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9"/>
      <c r="Q187" s="389"/>
      <c r="R187" s="389"/>
      <c r="S187" s="387"/>
      <c r="T187" s="34"/>
      <c r="U187" s="34"/>
      <c r="V187" s="35" t="s">
        <v>66</v>
      </c>
      <c r="W187" s="380">
        <v>8</v>
      </c>
      <c r="X187" s="381">
        <f t="shared" si="34"/>
        <v>8.6999999999999993</v>
      </c>
      <c r="Y187" s="36">
        <f>IFERROR(IF(X187=0,"",ROUNDUP(X187/H187,0)*0.02175),"")</f>
        <v>2.1749999999999999E-2</v>
      </c>
      <c r="Z187" s="56"/>
      <c r="AA187" s="57"/>
      <c r="AE187" s="64"/>
      <c r="BB187" s="167" t="s">
        <v>1</v>
      </c>
      <c r="BL187" s="64">
        <f t="shared" si="35"/>
        <v>8.5186206896551724</v>
      </c>
      <c r="BM187" s="64">
        <f t="shared" si="36"/>
        <v>9.2639999999999993</v>
      </c>
      <c r="BN187" s="64">
        <f t="shared" si="37"/>
        <v>1.6420361247947456E-2</v>
      </c>
      <c r="BO187" s="64">
        <f t="shared" si="38"/>
        <v>1.7857142857142856E-2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6">
        <v>4680115880573</v>
      </c>
      <c r="E188" s="387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21" t="s">
        <v>288</v>
      </c>
      <c r="P188" s="389"/>
      <c r="Q188" s="389"/>
      <c r="R188" s="389"/>
      <c r="S188" s="387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6">
        <v>4680115881228</v>
      </c>
      <c r="E189" s="387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4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9"/>
      <c r="Q189" s="389"/>
      <c r="R189" s="389"/>
      <c r="S189" s="387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6">
        <v>4680115881037</v>
      </c>
      <c r="E190" s="387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9"/>
      <c r="Q190" s="389"/>
      <c r="R190" s="389"/>
      <c r="S190" s="387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6">
        <v>4680115881211</v>
      </c>
      <c r="E191" s="387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9"/>
      <c r="Q191" s="389"/>
      <c r="R191" s="389"/>
      <c r="S191" s="387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6">
        <v>4680115881020</v>
      </c>
      <c r="E192" s="387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9"/>
      <c r="Q192" s="389"/>
      <c r="R192" s="389"/>
      <c r="S192" s="387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6">
        <v>4680115882195</v>
      </c>
      <c r="E193" s="387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9"/>
      <c r="Q193" s="389"/>
      <c r="R193" s="389"/>
      <c r="S193" s="387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6">
        <v>4680115880092</v>
      </c>
      <c r="E194" s="387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9"/>
      <c r="Q194" s="389"/>
      <c r="R194" s="389"/>
      <c r="S194" s="387"/>
      <c r="T194" s="34"/>
      <c r="U194" s="34"/>
      <c r="V194" s="35" t="s">
        <v>66</v>
      </c>
      <c r="W194" s="380">
        <v>2.4</v>
      </c>
      <c r="X194" s="381">
        <f t="shared" si="34"/>
        <v>2.4</v>
      </c>
      <c r="Y194" s="36">
        <f t="shared" si="39"/>
        <v>7.5300000000000002E-3</v>
      </c>
      <c r="Z194" s="56"/>
      <c r="AA194" s="57"/>
      <c r="AE194" s="64"/>
      <c r="BB194" s="174" t="s">
        <v>1</v>
      </c>
      <c r="BL194" s="64">
        <f t="shared" si="35"/>
        <v>2.6720000000000002</v>
      </c>
      <c r="BM194" s="64">
        <f t="shared" si="36"/>
        <v>2.6720000000000002</v>
      </c>
      <c r="BN194" s="64">
        <f t="shared" si="37"/>
        <v>6.41025641025641E-3</v>
      </c>
      <c r="BO194" s="64">
        <f t="shared" si="38"/>
        <v>6.41025641025641E-3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6">
        <v>4680115880092</v>
      </c>
      <c r="E195" s="387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8" t="s">
        <v>303</v>
      </c>
      <c r="P195" s="389"/>
      <c r="Q195" s="389"/>
      <c r="R195" s="389"/>
      <c r="S195" s="387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6">
        <v>4680115880221</v>
      </c>
      <c r="E196" s="387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4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9"/>
      <c r="Q196" s="389"/>
      <c r="R196" s="389"/>
      <c r="S196" s="387"/>
      <c r="T196" s="34"/>
      <c r="U196" s="34"/>
      <c r="V196" s="35" t="s">
        <v>66</v>
      </c>
      <c r="W196" s="380">
        <v>2.4</v>
      </c>
      <c r="X196" s="381">
        <f t="shared" si="34"/>
        <v>2.4</v>
      </c>
      <c r="Y196" s="36">
        <f t="shared" si="39"/>
        <v>7.5300000000000002E-3</v>
      </c>
      <c r="Z196" s="56"/>
      <c r="AA196" s="57"/>
      <c r="AE196" s="64"/>
      <c r="BB196" s="176" t="s">
        <v>1</v>
      </c>
      <c r="BL196" s="64">
        <f t="shared" si="35"/>
        <v>2.6720000000000002</v>
      </c>
      <c r="BM196" s="64">
        <f t="shared" si="36"/>
        <v>2.6720000000000002</v>
      </c>
      <c r="BN196" s="64">
        <f t="shared" si="37"/>
        <v>6.41025641025641E-3</v>
      </c>
      <c r="BO196" s="64">
        <f t="shared" si="38"/>
        <v>6.41025641025641E-3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6">
        <v>4680115880221</v>
      </c>
      <c r="E197" s="387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307</v>
      </c>
      <c r="P197" s="389"/>
      <c r="Q197" s="389"/>
      <c r="R197" s="389"/>
      <c r="S197" s="387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6">
        <v>4680115880504</v>
      </c>
      <c r="E198" s="387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9"/>
      <c r="Q198" s="389"/>
      <c r="R198" s="389"/>
      <c r="S198" s="387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6">
        <v>4680115880504</v>
      </c>
      <c r="E199" s="387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9" t="s">
        <v>311</v>
      </c>
      <c r="P199" s="389"/>
      <c r="Q199" s="389"/>
      <c r="R199" s="389"/>
      <c r="S199" s="387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6">
        <v>4680115882164</v>
      </c>
      <c r="E200" s="387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87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22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23"/>
      <c r="O201" s="390" t="s">
        <v>70</v>
      </c>
      <c r="P201" s="391"/>
      <c r="Q201" s="391"/>
      <c r="R201" s="391"/>
      <c r="S201" s="391"/>
      <c r="T201" s="391"/>
      <c r="U201" s="392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3.9071945508727119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5.8560000000000001E-2</v>
      </c>
      <c r="Z201" s="383"/>
      <c r="AA201" s="383"/>
    </row>
    <row r="202" spans="1:67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23"/>
      <c r="O202" s="390" t="s">
        <v>70</v>
      </c>
      <c r="P202" s="391"/>
      <c r="Q202" s="391"/>
      <c r="R202" s="391"/>
      <c r="S202" s="391"/>
      <c r="T202" s="391"/>
      <c r="U202" s="392"/>
      <c r="V202" s="37" t="s">
        <v>66</v>
      </c>
      <c r="W202" s="382">
        <f>IFERROR(SUM(W181:W200),"0")</f>
        <v>20.799999999999997</v>
      </c>
      <c r="X202" s="382">
        <f>IFERROR(SUM(X181:X200),"0")</f>
        <v>21.599999999999994</v>
      </c>
      <c r="Y202" s="37"/>
      <c r="Z202" s="383"/>
      <c r="AA202" s="383"/>
    </row>
    <row r="203" spans="1:67" ht="14.25" customHeight="1" x14ac:dyDescent="0.25">
      <c r="A203" s="402" t="s">
        <v>206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6">
        <v>4680115882874</v>
      </c>
      <c r="E204" s="387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9"/>
      <c r="Q204" s="389"/>
      <c r="R204" s="389"/>
      <c r="S204" s="387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6">
        <v>4680115884434</v>
      </c>
      <c r="E205" s="387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9"/>
      <c r="Q205" s="389"/>
      <c r="R205" s="389"/>
      <c r="S205" s="387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6">
        <v>4680115880818</v>
      </c>
      <c r="E206" s="387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9"/>
      <c r="Q206" s="389"/>
      <c r="R206" s="389"/>
      <c r="S206" s="387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6">
        <v>4680115880818</v>
      </c>
      <c r="E207" s="387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5" t="s">
        <v>321</v>
      </c>
      <c r="P207" s="389"/>
      <c r="Q207" s="389"/>
      <c r="R207" s="389"/>
      <c r="S207" s="387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6">
        <v>4680115880801</v>
      </c>
      <c r="E208" s="387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9"/>
      <c r="Q208" s="389"/>
      <c r="R208" s="389"/>
      <c r="S208" s="387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6">
        <v>4680115880801</v>
      </c>
      <c r="E209" s="387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73" t="s">
        <v>325</v>
      </c>
      <c r="P209" s="389"/>
      <c r="Q209" s="389"/>
      <c r="R209" s="389"/>
      <c r="S209" s="387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22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23"/>
      <c r="O210" s="390" t="s">
        <v>70</v>
      </c>
      <c r="P210" s="391"/>
      <c r="Q210" s="391"/>
      <c r="R210" s="391"/>
      <c r="S210" s="391"/>
      <c r="T210" s="391"/>
      <c r="U210" s="392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400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23"/>
      <c r="O211" s="390" t="s">
        <v>70</v>
      </c>
      <c r="P211" s="391"/>
      <c r="Q211" s="391"/>
      <c r="R211" s="391"/>
      <c r="S211" s="391"/>
      <c r="T211" s="391"/>
      <c r="U211" s="392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399" t="s">
        <v>326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375"/>
      <c r="AA212" s="375"/>
    </row>
    <row r="213" spans="1:67" ht="14.25" customHeight="1" x14ac:dyDescent="0.25">
      <c r="A213" s="402" t="s">
        <v>108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6">
        <v>4680115884274</v>
      </c>
      <c r="E214" s="387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9"/>
      <c r="Q214" s="389"/>
      <c r="R214" s="389"/>
      <c r="S214" s="387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6">
        <v>4680115884298</v>
      </c>
      <c r="E215" s="387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5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9"/>
      <c r="Q215" s="389"/>
      <c r="R215" s="389"/>
      <c r="S215" s="387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6">
        <v>4680115884250</v>
      </c>
      <c r="E216" s="387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9"/>
      <c r="Q216" s="389"/>
      <c r="R216" s="389"/>
      <c r="S216" s="387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6">
        <v>4680115884281</v>
      </c>
      <c r="E217" s="387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9"/>
      <c r="Q217" s="389"/>
      <c r="R217" s="389"/>
      <c r="S217" s="387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6">
        <v>4680115884199</v>
      </c>
      <c r="E218" s="387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9"/>
      <c r="Q218" s="389"/>
      <c r="R218" s="389"/>
      <c r="S218" s="387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6">
        <v>4680115884267</v>
      </c>
      <c r="E219" s="387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9"/>
      <c r="Q219" s="389"/>
      <c r="R219" s="389"/>
      <c r="S219" s="387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2"/>
      <c r="B220" s="400"/>
      <c r="C220" s="400"/>
      <c r="D220" s="400"/>
      <c r="E220" s="400"/>
      <c r="F220" s="400"/>
      <c r="G220" s="400"/>
      <c r="H220" s="400"/>
      <c r="I220" s="400"/>
      <c r="J220" s="400"/>
      <c r="K220" s="400"/>
      <c r="L220" s="400"/>
      <c r="M220" s="400"/>
      <c r="N220" s="423"/>
      <c r="O220" s="390" t="s">
        <v>70</v>
      </c>
      <c r="P220" s="391"/>
      <c r="Q220" s="391"/>
      <c r="R220" s="391"/>
      <c r="S220" s="391"/>
      <c r="T220" s="391"/>
      <c r="U220" s="392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400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23"/>
      <c r="O221" s="390" t="s">
        <v>70</v>
      </c>
      <c r="P221" s="391"/>
      <c r="Q221" s="391"/>
      <c r="R221" s="391"/>
      <c r="S221" s="391"/>
      <c r="T221" s="391"/>
      <c r="U221" s="392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402" t="s">
        <v>61</v>
      </c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6">
        <v>4607091389845</v>
      </c>
      <c r="E223" s="387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87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6">
        <v>4680115882881</v>
      </c>
      <c r="E224" s="387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87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22"/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23"/>
      <c r="O225" s="390" t="s">
        <v>70</v>
      </c>
      <c r="P225" s="391"/>
      <c r="Q225" s="391"/>
      <c r="R225" s="391"/>
      <c r="S225" s="391"/>
      <c r="T225" s="391"/>
      <c r="U225" s="392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400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23"/>
      <c r="O226" s="390" t="s">
        <v>70</v>
      </c>
      <c r="P226" s="391"/>
      <c r="Q226" s="391"/>
      <c r="R226" s="391"/>
      <c r="S226" s="391"/>
      <c r="T226" s="391"/>
      <c r="U226" s="392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399" t="s">
        <v>343</v>
      </c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400"/>
      <c r="Z227" s="375"/>
      <c r="AA227" s="375"/>
    </row>
    <row r="228" spans="1:67" ht="14.25" customHeight="1" x14ac:dyDescent="0.25">
      <c r="A228" s="402" t="s">
        <v>108</v>
      </c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6">
        <v>4680115884137</v>
      </c>
      <c r="E229" s="387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87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6">
        <v>4680115884236</v>
      </c>
      <c r="E230" s="387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9"/>
      <c r="Q230" s="389"/>
      <c r="R230" s="389"/>
      <c r="S230" s="387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6">
        <v>4680115884175</v>
      </c>
      <c r="E231" s="387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4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9"/>
      <c r="Q231" s="389"/>
      <c r="R231" s="389"/>
      <c r="S231" s="387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6">
        <v>4680115884144</v>
      </c>
      <c r="E232" s="387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9"/>
      <c r="Q232" s="389"/>
      <c r="R232" s="389"/>
      <c r="S232" s="387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6">
        <v>4680115884182</v>
      </c>
      <c r="E233" s="387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4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9"/>
      <c r="Q233" s="389"/>
      <c r="R233" s="389"/>
      <c r="S233" s="387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6">
        <v>4680115884205</v>
      </c>
      <c r="E234" s="387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9"/>
      <c r="Q234" s="389"/>
      <c r="R234" s="389"/>
      <c r="S234" s="387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22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23"/>
      <c r="O235" s="390" t="s">
        <v>70</v>
      </c>
      <c r="P235" s="391"/>
      <c r="Q235" s="391"/>
      <c r="R235" s="391"/>
      <c r="S235" s="391"/>
      <c r="T235" s="391"/>
      <c r="U235" s="392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23"/>
      <c r="O236" s="390" t="s">
        <v>70</v>
      </c>
      <c r="P236" s="391"/>
      <c r="Q236" s="391"/>
      <c r="R236" s="391"/>
      <c r="S236" s="391"/>
      <c r="T236" s="391"/>
      <c r="U236" s="392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399" t="s">
        <v>356</v>
      </c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375"/>
      <c r="AA237" s="375"/>
    </row>
    <row r="238" spans="1:67" ht="14.25" customHeight="1" x14ac:dyDescent="0.25">
      <c r="A238" s="402" t="s">
        <v>108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6">
        <v>4607091387445</v>
      </c>
      <c r="E239" s="387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9"/>
      <c r="Q239" s="389"/>
      <c r="R239" s="389"/>
      <c r="S239" s="387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6">
        <v>4607091386004</v>
      </c>
      <c r="E240" s="387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87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6">
        <v>4607091386004</v>
      </c>
      <c r="E241" s="387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9"/>
      <c r="Q241" s="389"/>
      <c r="R241" s="389"/>
      <c r="S241" s="387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6">
        <v>4607091386073</v>
      </c>
      <c r="E242" s="387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9"/>
      <c r="Q242" s="389"/>
      <c r="R242" s="389"/>
      <c r="S242" s="387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6">
        <v>4607091387322</v>
      </c>
      <c r="E243" s="387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9"/>
      <c r="Q243" s="389"/>
      <c r="R243" s="389"/>
      <c r="S243" s="387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6">
        <v>4607091387377</v>
      </c>
      <c r="E244" s="387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9"/>
      <c r="Q244" s="389"/>
      <c r="R244" s="389"/>
      <c r="S244" s="387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6">
        <v>4607091387353</v>
      </c>
      <c r="E245" s="387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9"/>
      <c r="Q245" s="389"/>
      <c r="R245" s="389"/>
      <c r="S245" s="387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6">
        <v>4607091386011</v>
      </c>
      <c r="E246" s="387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9"/>
      <c r="Q246" s="389"/>
      <c r="R246" s="389"/>
      <c r="S246" s="387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6">
        <v>4607091387308</v>
      </c>
      <c r="E247" s="387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9"/>
      <c r="Q247" s="389"/>
      <c r="R247" s="389"/>
      <c r="S247" s="387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6">
        <v>4607091387339</v>
      </c>
      <c r="E248" s="387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9"/>
      <c r="Q248" s="389"/>
      <c r="R248" s="389"/>
      <c r="S248" s="387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6">
        <v>4680115881938</v>
      </c>
      <c r="E249" s="387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9"/>
      <c r="Q249" s="389"/>
      <c r="R249" s="389"/>
      <c r="S249" s="387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6">
        <v>4607091387346</v>
      </c>
      <c r="E250" s="387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9"/>
      <c r="Q250" s="389"/>
      <c r="R250" s="389"/>
      <c r="S250" s="387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6">
        <v>4607091389807</v>
      </c>
      <c r="E251" s="387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9"/>
      <c r="Q251" s="389"/>
      <c r="R251" s="389"/>
      <c r="S251" s="387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22"/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23"/>
      <c r="O252" s="390" t="s">
        <v>70</v>
      </c>
      <c r="P252" s="391"/>
      <c r="Q252" s="391"/>
      <c r="R252" s="391"/>
      <c r="S252" s="391"/>
      <c r="T252" s="391"/>
      <c r="U252" s="392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400"/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23"/>
      <c r="O253" s="390" t="s">
        <v>70</v>
      </c>
      <c r="P253" s="391"/>
      <c r="Q253" s="391"/>
      <c r="R253" s="391"/>
      <c r="S253" s="391"/>
      <c r="T253" s="391"/>
      <c r="U253" s="392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402" t="s">
        <v>61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6">
        <v>4607091387193</v>
      </c>
      <c r="E255" s="387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9"/>
      <c r="Q255" s="389"/>
      <c r="R255" s="389"/>
      <c r="S255" s="387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6">
        <v>4607091387230</v>
      </c>
      <c r="E256" s="387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9"/>
      <c r="Q256" s="389"/>
      <c r="R256" s="389"/>
      <c r="S256" s="387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6">
        <v>4607091387285</v>
      </c>
      <c r="E257" s="387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9"/>
      <c r="Q257" s="389"/>
      <c r="R257" s="389"/>
      <c r="S257" s="387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6">
        <v>4680115880481</v>
      </c>
      <c r="E258" s="387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9"/>
      <c r="Q258" s="389"/>
      <c r="R258" s="389"/>
      <c r="S258" s="387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22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23"/>
      <c r="O259" s="390" t="s">
        <v>70</v>
      </c>
      <c r="P259" s="391"/>
      <c r="Q259" s="391"/>
      <c r="R259" s="391"/>
      <c r="S259" s="391"/>
      <c r="T259" s="391"/>
      <c r="U259" s="392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23"/>
      <c r="O260" s="390" t="s">
        <v>70</v>
      </c>
      <c r="P260" s="391"/>
      <c r="Q260" s="391"/>
      <c r="R260" s="391"/>
      <c r="S260" s="391"/>
      <c r="T260" s="391"/>
      <c r="U260" s="392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402" t="s">
        <v>72</v>
      </c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6">
        <v>4607091387766</v>
      </c>
      <c r="E262" s="387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9"/>
      <c r="Q262" s="389"/>
      <c r="R262" s="389"/>
      <c r="S262" s="387"/>
      <c r="T262" s="34"/>
      <c r="U262" s="34"/>
      <c r="V262" s="35" t="s">
        <v>66</v>
      </c>
      <c r="W262" s="380">
        <v>4570</v>
      </c>
      <c r="X262" s="381">
        <f t="shared" ref="X262:X270" si="61">IFERROR(IF(W262="",0,CEILING((W262/$H262),1)*$H262),"")</f>
        <v>4570.8</v>
      </c>
      <c r="Y262" s="36">
        <f>IFERROR(IF(X262=0,"",ROUNDUP(X262/H262,0)*0.02175),"")</f>
        <v>12.7455</v>
      </c>
      <c r="Z262" s="56"/>
      <c r="AA262" s="57"/>
      <c r="AE262" s="64"/>
      <c r="BB262" s="218" t="s">
        <v>1</v>
      </c>
      <c r="BL262" s="64">
        <f t="shared" ref="BL262:BL270" si="62">IFERROR(W262*I262/H262,"0")</f>
        <v>4896.9307692307702</v>
      </c>
      <c r="BM262" s="64">
        <f t="shared" ref="BM262:BM270" si="63">IFERROR(X262*I262/H262,"0")</f>
        <v>4897.7880000000005</v>
      </c>
      <c r="BN262" s="64">
        <f t="shared" ref="BN262:BN270" si="64">IFERROR(1/J262*(W262/H262),"0")</f>
        <v>10.462454212454212</v>
      </c>
      <c r="BO262" s="64">
        <f t="shared" ref="BO262:BO270" si="65">IFERROR(1/J262*(X262/H262),"0")</f>
        <v>10.464285714285714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6">
        <v>4607091387957</v>
      </c>
      <c r="E263" s="387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9"/>
      <c r="Q263" s="389"/>
      <c r="R263" s="389"/>
      <c r="S263" s="387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6">
        <v>4607091387964</v>
      </c>
      <c r="E264" s="387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9"/>
      <c r="Q264" s="389"/>
      <c r="R264" s="389"/>
      <c r="S264" s="387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6">
        <v>4680115884618</v>
      </c>
      <c r="E265" s="387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9"/>
      <c r="Q265" s="389"/>
      <c r="R265" s="389"/>
      <c r="S265" s="387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6">
        <v>4607091381672</v>
      </c>
      <c r="E266" s="387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9"/>
      <c r="Q266" s="389"/>
      <c r="R266" s="389"/>
      <c r="S266" s="387"/>
      <c r="T266" s="34"/>
      <c r="U266" s="34"/>
      <c r="V266" s="35" t="s">
        <v>66</v>
      </c>
      <c r="W266" s="380">
        <v>10.8</v>
      </c>
      <c r="X266" s="381">
        <f t="shared" si="61"/>
        <v>10.8</v>
      </c>
      <c r="Y266" s="36">
        <f>IFERROR(IF(X266=0,"",ROUNDUP(X266/H266,0)*0.00937),"")</f>
        <v>2.811E-2</v>
      </c>
      <c r="Z266" s="56"/>
      <c r="AA266" s="57"/>
      <c r="AE266" s="64"/>
      <c r="BB266" s="222" t="s">
        <v>1</v>
      </c>
      <c r="BL266" s="64">
        <f t="shared" si="62"/>
        <v>11.628000000000002</v>
      </c>
      <c r="BM266" s="64">
        <f t="shared" si="63"/>
        <v>11.628000000000002</v>
      </c>
      <c r="BN266" s="64">
        <f t="shared" si="64"/>
        <v>2.5000000000000001E-2</v>
      </c>
      <c r="BO266" s="64">
        <f t="shared" si="65"/>
        <v>2.5000000000000001E-2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6">
        <v>4607091387537</v>
      </c>
      <c r="E267" s="387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9"/>
      <c r="Q267" s="389"/>
      <c r="R267" s="389"/>
      <c r="S267" s="387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6">
        <v>4607091387513</v>
      </c>
      <c r="E268" s="387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9"/>
      <c r="Q268" s="389"/>
      <c r="R268" s="389"/>
      <c r="S268" s="387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6">
        <v>4680115880511</v>
      </c>
      <c r="E269" s="387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9"/>
      <c r="Q269" s="389"/>
      <c r="R269" s="389"/>
      <c r="S269" s="387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6">
        <v>4680115880412</v>
      </c>
      <c r="E270" s="387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9"/>
      <c r="Q270" s="389"/>
      <c r="R270" s="389"/>
      <c r="S270" s="387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22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3"/>
      <c r="O271" s="390" t="s">
        <v>70</v>
      </c>
      <c r="P271" s="391"/>
      <c r="Q271" s="391"/>
      <c r="R271" s="391"/>
      <c r="S271" s="391"/>
      <c r="T271" s="391"/>
      <c r="U271" s="392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588.89743589743591</v>
      </c>
      <c r="X271" s="382">
        <f>IFERROR(X262/H262,"0")+IFERROR(X263/H263,"0")+IFERROR(X264/H264,"0")+IFERROR(X265/H265,"0")+IFERROR(X266/H266,"0")+IFERROR(X267/H267,"0")+IFERROR(X268/H268,"0")+IFERROR(X269/H269,"0")+IFERROR(X270/H270,"0")</f>
        <v>589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12.77361</v>
      </c>
      <c r="Z271" s="383"/>
      <c r="AA271" s="383"/>
    </row>
    <row r="272" spans="1:67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23"/>
      <c r="O272" s="390" t="s">
        <v>70</v>
      </c>
      <c r="P272" s="391"/>
      <c r="Q272" s="391"/>
      <c r="R272" s="391"/>
      <c r="S272" s="391"/>
      <c r="T272" s="391"/>
      <c r="U272" s="392"/>
      <c r="V272" s="37" t="s">
        <v>66</v>
      </c>
      <c r="W272" s="382">
        <f>IFERROR(SUM(W262:W270),"0")</f>
        <v>4580.8</v>
      </c>
      <c r="X272" s="382">
        <f>IFERROR(SUM(X262:X270),"0")</f>
        <v>4581.6000000000004</v>
      </c>
      <c r="Y272" s="37"/>
      <c r="Z272" s="383"/>
      <c r="AA272" s="383"/>
    </row>
    <row r="273" spans="1:67" ht="14.25" customHeight="1" x14ac:dyDescent="0.25">
      <c r="A273" s="402" t="s">
        <v>206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6">
        <v>4607091380880</v>
      </c>
      <c r="E274" s="387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9"/>
      <c r="Q274" s="389"/>
      <c r="R274" s="389"/>
      <c r="S274" s="387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6">
        <v>4607091384482</v>
      </c>
      <c r="E275" s="387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9"/>
      <c r="Q275" s="389"/>
      <c r="R275" s="389"/>
      <c r="S275" s="387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6">
        <v>4607091380897</v>
      </c>
      <c r="E276" s="387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9"/>
      <c r="Q276" s="389"/>
      <c r="R276" s="389"/>
      <c r="S276" s="387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22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3"/>
      <c r="O277" s="390" t="s">
        <v>70</v>
      </c>
      <c r="P277" s="391"/>
      <c r="Q277" s="391"/>
      <c r="R277" s="391"/>
      <c r="S277" s="391"/>
      <c r="T277" s="391"/>
      <c r="U277" s="392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3"/>
      <c r="O278" s="390" t="s">
        <v>70</v>
      </c>
      <c r="P278" s="391"/>
      <c r="Q278" s="391"/>
      <c r="R278" s="391"/>
      <c r="S278" s="391"/>
      <c r="T278" s="391"/>
      <c r="U278" s="392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6">
        <v>4607091388374</v>
      </c>
      <c r="E280" s="387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8" t="s">
        <v>416</v>
      </c>
      <c r="P280" s="389"/>
      <c r="Q280" s="389"/>
      <c r="R280" s="389"/>
      <c r="S280" s="387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6">
        <v>4607091388381</v>
      </c>
      <c r="E281" s="387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5" t="s">
        <v>419</v>
      </c>
      <c r="P281" s="389"/>
      <c r="Q281" s="389"/>
      <c r="R281" s="389"/>
      <c r="S281" s="387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6">
        <v>4607091388404</v>
      </c>
      <c r="E282" s="387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9"/>
      <c r="Q282" s="389"/>
      <c r="R282" s="389"/>
      <c r="S282" s="387"/>
      <c r="T282" s="34"/>
      <c r="U282" s="34"/>
      <c r="V282" s="35" t="s">
        <v>66</v>
      </c>
      <c r="W282" s="380">
        <v>2.5499999999999998</v>
      </c>
      <c r="X282" s="381">
        <f>IFERROR(IF(W282="",0,CEILING((W282/$H282),1)*$H282),"")</f>
        <v>2.5499999999999998</v>
      </c>
      <c r="Y282" s="36">
        <f>IFERROR(IF(X282=0,"",ROUNDUP(X282/H282,0)*0.00753),"")</f>
        <v>7.5300000000000002E-3</v>
      </c>
      <c r="Z282" s="56"/>
      <c r="AA282" s="57"/>
      <c r="AE282" s="64"/>
      <c r="BB282" s="232" t="s">
        <v>1</v>
      </c>
      <c r="BL282" s="64">
        <f>IFERROR(W282*I282/H282,"0")</f>
        <v>2.9</v>
      </c>
      <c r="BM282" s="64">
        <f>IFERROR(X282*I282/H282,"0")</f>
        <v>2.9</v>
      </c>
      <c r="BN282" s="64">
        <f>IFERROR(1/J282*(W282/H282),"0")</f>
        <v>6.41025641025641E-3</v>
      </c>
      <c r="BO282" s="64">
        <f>IFERROR(1/J282*(X282/H282),"0")</f>
        <v>6.41025641025641E-3</v>
      </c>
    </row>
    <row r="283" spans="1:67" x14ac:dyDescent="0.2">
      <c r="A283" s="422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3"/>
      <c r="O283" s="390" t="s">
        <v>70</v>
      </c>
      <c r="P283" s="391"/>
      <c r="Q283" s="391"/>
      <c r="R283" s="391"/>
      <c r="S283" s="391"/>
      <c r="T283" s="391"/>
      <c r="U283" s="392"/>
      <c r="V283" s="37" t="s">
        <v>71</v>
      </c>
      <c r="W283" s="382">
        <f>IFERROR(W280/H280,"0")+IFERROR(W281/H281,"0")+IFERROR(W282/H282,"0")</f>
        <v>1</v>
      </c>
      <c r="X283" s="382">
        <f>IFERROR(X280/H280,"0")+IFERROR(X281/H281,"0")+IFERROR(X282/H282,"0")</f>
        <v>1</v>
      </c>
      <c r="Y283" s="382">
        <f>IFERROR(IF(Y280="",0,Y280),"0")+IFERROR(IF(Y281="",0,Y281),"0")+IFERROR(IF(Y282="",0,Y282),"0")</f>
        <v>7.5300000000000002E-3</v>
      </c>
      <c r="Z283" s="383"/>
      <c r="AA283" s="383"/>
    </row>
    <row r="284" spans="1:67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3"/>
      <c r="O284" s="390" t="s">
        <v>70</v>
      </c>
      <c r="P284" s="391"/>
      <c r="Q284" s="391"/>
      <c r="R284" s="391"/>
      <c r="S284" s="391"/>
      <c r="T284" s="391"/>
      <c r="U284" s="392"/>
      <c r="V284" s="37" t="s">
        <v>66</v>
      </c>
      <c r="W284" s="382">
        <f>IFERROR(SUM(W280:W282),"0")</f>
        <v>2.5499999999999998</v>
      </c>
      <c r="X284" s="382">
        <f>IFERROR(SUM(X280:X282),"0")</f>
        <v>2.5499999999999998</v>
      </c>
      <c r="Y284" s="37"/>
      <c r="Z284" s="383"/>
      <c r="AA284" s="383"/>
    </row>
    <row r="285" spans="1:67" ht="14.25" customHeight="1" x14ac:dyDescent="0.25">
      <c r="A285" s="402" t="s">
        <v>422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6">
        <v>4680115881808</v>
      </c>
      <c r="E286" s="387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9"/>
      <c r="Q286" s="389"/>
      <c r="R286" s="389"/>
      <c r="S286" s="387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6">
        <v>4680115881822</v>
      </c>
      <c r="E287" s="387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9"/>
      <c r="Q287" s="389"/>
      <c r="R287" s="389"/>
      <c r="S287" s="387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6">
        <v>4680115880016</v>
      </c>
      <c r="E288" s="387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9"/>
      <c r="Q288" s="389"/>
      <c r="R288" s="389"/>
      <c r="S288" s="387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22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3"/>
      <c r="O289" s="390" t="s">
        <v>70</v>
      </c>
      <c r="P289" s="391"/>
      <c r="Q289" s="391"/>
      <c r="R289" s="391"/>
      <c r="S289" s="391"/>
      <c r="T289" s="391"/>
      <c r="U289" s="392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3"/>
      <c r="O290" s="390" t="s">
        <v>70</v>
      </c>
      <c r="P290" s="391"/>
      <c r="Q290" s="391"/>
      <c r="R290" s="391"/>
      <c r="S290" s="391"/>
      <c r="T290" s="391"/>
      <c r="U290" s="392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399" t="s">
        <v>431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75"/>
      <c r="AA291" s="375"/>
    </row>
    <row r="292" spans="1:67" ht="14.25" customHeight="1" x14ac:dyDescent="0.25">
      <c r="A292" s="402" t="s">
        <v>108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6">
        <v>4607091387421</v>
      </c>
      <c r="E293" s="387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87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6">
        <v>4607091387421</v>
      </c>
      <c r="E294" s="387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9"/>
      <c r="Q294" s="389"/>
      <c r="R294" s="389"/>
      <c r="S294" s="387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6">
        <v>4607091387452</v>
      </c>
      <c r="E295" s="387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87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6">
        <v>4607091387452</v>
      </c>
      <c r="E296" s="387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9"/>
      <c r="Q296" s="389"/>
      <c r="R296" s="389"/>
      <c r="S296" s="387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6">
        <v>4607091385984</v>
      </c>
      <c r="E297" s="387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9"/>
      <c r="Q297" s="389"/>
      <c r="R297" s="389"/>
      <c r="S297" s="387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6">
        <v>4607091387438</v>
      </c>
      <c r="E298" s="387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9"/>
      <c r="Q298" s="389"/>
      <c r="R298" s="389"/>
      <c r="S298" s="387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6">
        <v>4607091387469</v>
      </c>
      <c r="E299" s="387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4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9"/>
      <c r="Q299" s="389"/>
      <c r="R299" s="389"/>
      <c r="S299" s="387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22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3"/>
      <c r="O300" s="390" t="s">
        <v>70</v>
      </c>
      <c r="P300" s="391"/>
      <c r="Q300" s="391"/>
      <c r="R300" s="391"/>
      <c r="S300" s="391"/>
      <c r="T300" s="391"/>
      <c r="U300" s="392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3"/>
      <c r="O301" s="390" t="s">
        <v>70</v>
      </c>
      <c r="P301" s="391"/>
      <c r="Q301" s="391"/>
      <c r="R301" s="391"/>
      <c r="S301" s="391"/>
      <c r="T301" s="391"/>
      <c r="U301" s="392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6">
        <v>4607091387292</v>
      </c>
      <c r="E303" s="387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9"/>
      <c r="Q303" s="389"/>
      <c r="R303" s="389"/>
      <c r="S303" s="387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6">
        <v>4607091387315</v>
      </c>
      <c r="E304" s="387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9"/>
      <c r="Q304" s="389"/>
      <c r="R304" s="389"/>
      <c r="S304" s="387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22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3"/>
      <c r="O305" s="390" t="s">
        <v>70</v>
      </c>
      <c r="P305" s="391"/>
      <c r="Q305" s="391"/>
      <c r="R305" s="391"/>
      <c r="S305" s="391"/>
      <c r="T305" s="391"/>
      <c r="U305" s="392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3"/>
      <c r="O306" s="390" t="s">
        <v>70</v>
      </c>
      <c r="P306" s="391"/>
      <c r="Q306" s="391"/>
      <c r="R306" s="391"/>
      <c r="S306" s="391"/>
      <c r="T306" s="391"/>
      <c r="U306" s="392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399" t="s">
        <v>448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75"/>
      <c r="AA307" s="375"/>
    </row>
    <row r="308" spans="1:67" ht="14.25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6">
        <v>4607091383836</v>
      </c>
      <c r="E309" s="387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9"/>
      <c r="Q309" s="389"/>
      <c r="R309" s="389"/>
      <c r="S309" s="387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22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3"/>
      <c r="O310" s="390" t="s">
        <v>70</v>
      </c>
      <c r="P310" s="391"/>
      <c r="Q310" s="391"/>
      <c r="R310" s="391"/>
      <c r="S310" s="391"/>
      <c r="T310" s="391"/>
      <c r="U310" s="392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3"/>
      <c r="O311" s="390" t="s">
        <v>70</v>
      </c>
      <c r="P311" s="391"/>
      <c r="Q311" s="391"/>
      <c r="R311" s="391"/>
      <c r="S311" s="391"/>
      <c r="T311" s="391"/>
      <c r="U311" s="392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6">
        <v>4607091387919</v>
      </c>
      <c r="E313" s="387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9"/>
      <c r="Q313" s="389"/>
      <c r="R313" s="389"/>
      <c r="S313" s="387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6">
        <v>4680115883604</v>
      </c>
      <c r="E314" s="387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9"/>
      <c r="Q314" s="389"/>
      <c r="R314" s="389"/>
      <c r="S314" s="387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6">
        <v>4680115883567</v>
      </c>
      <c r="E315" s="387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9"/>
      <c r="Q315" s="389"/>
      <c r="R315" s="389"/>
      <c r="S315" s="387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22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3"/>
      <c r="O316" s="390" t="s">
        <v>70</v>
      </c>
      <c r="P316" s="391"/>
      <c r="Q316" s="391"/>
      <c r="R316" s="391"/>
      <c r="S316" s="391"/>
      <c r="T316" s="391"/>
      <c r="U316" s="392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3"/>
      <c r="O317" s="390" t="s">
        <v>70</v>
      </c>
      <c r="P317" s="391"/>
      <c r="Q317" s="391"/>
      <c r="R317" s="391"/>
      <c r="S317" s="391"/>
      <c r="T317" s="391"/>
      <c r="U317" s="392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6">
        <v>4607091388831</v>
      </c>
      <c r="E319" s="387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9"/>
      <c r="Q319" s="389"/>
      <c r="R319" s="389"/>
      <c r="S319" s="387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22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3"/>
      <c r="O320" s="390" t="s">
        <v>70</v>
      </c>
      <c r="P320" s="391"/>
      <c r="Q320" s="391"/>
      <c r="R320" s="391"/>
      <c r="S320" s="391"/>
      <c r="T320" s="391"/>
      <c r="U320" s="392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3"/>
      <c r="O321" s="390" t="s">
        <v>70</v>
      </c>
      <c r="P321" s="391"/>
      <c r="Q321" s="391"/>
      <c r="R321" s="391"/>
      <c r="S321" s="391"/>
      <c r="T321" s="391"/>
      <c r="U321" s="392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6">
        <v>4607091383102</v>
      </c>
      <c r="E323" s="387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9"/>
      <c r="Q323" s="389"/>
      <c r="R323" s="389"/>
      <c r="S323" s="387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22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3"/>
      <c r="O324" s="390" t="s">
        <v>70</v>
      </c>
      <c r="P324" s="391"/>
      <c r="Q324" s="391"/>
      <c r="R324" s="391"/>
      <c r="S324" s="391"/>
      <c r="T324" s="391"/>
      <c r="U324" s="392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3"/>
      <c r="O325" s="390" t="s">
        <v>70</v>
      </c>
      <c r="P325" s="391"/>
      <c r="Q325" s="391"/>
      <c r="R325" s="391"/>
      <c r="S325" s="391"/>
      <c r="T325" s="391"/>
      <c r="U325" s="392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559" t="s">
        <v>461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48"/>
      <c r="AA326" s="48"/>
    </row>
    <row r="327" spans="1:67" ht="16.5" customHeight="1" x14ac:dyDescent="0.25">
      <c r="A327" s="399" t="s">
        <v>462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75"/>
      <c r="AA327" s="375"/>
    </row>
    <row r="328" spans="1:67" ht="14.25" customHeight="1" x14ac:dyDescent="0.25">
      <c r="A328" s="402" t="s">
        <v>108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6">
        <v>4680115884076</v>
      </c>
      <c r="E329" s="387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6" t="s">
        <v>465</v>
      </c>
      <c r="P329" s="389"/>
      <c r="Q329" s="389"/>
      <c r="R329" s="389"/>
      <c r="S329" s="387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6">
        <v>4680115884076</v>
      </c>
      <c r="E330" s="387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9"/>
      <c r="Q330" s="389"/>
      <c r="R330" s="389"/>
      <c r="S330" s="387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6">
        <v>4607091384130</v>
      </c>
      <c r="E331" s="387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87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6">
        <v>4607091384130</v>
      </c>
      <c r="E332" s="387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9"/>
      <c r="Q332" s="389"/>
      <c r="R332" s="389"/>
      <c r="S332" s="387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6">
        <v>4680115884854</v>
      </c>
      <c r="E333" s="387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9"/>
      <c r="Q333" s="389"/>
      <c r="R333" s="389"/>
      <c r="S333" s="387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6">
        <v>4680115884854</v>
      </c>
      <c r="E334" s="387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78" t="s">
        <v>473</v>
      </c>
      <c r="P334" s="389"/>
      <c r="Q334" s="389"/>
      <c r="R334" s="389"/>
      <c r="S334" s="387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6">
        <v>4607091384154</v>
      </c>
      <c r="E335" s="387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7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9"/>
      <c r="Q335" s="389"/>
      <c r="R335" s="389"/>
      <c r="S335" s="387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6">
        <v>4680115884922</v>
      </c>
      <c r="E336" s="387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0" t="s">
        <v>478</v>
      </c>
      <c r="P336" s="389"/>
      <c r="Q336" s="389"/>
      <c r="R336" s="389"/>
      <c r="S336" s="387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6">
        <v>4680115882638</v>
      </c>
      <c r="E337" s="387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9"/>
      <c r="Q337" s="389"/>
      <c r="R337" s="389"/>
      <c r="S337" s="387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22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23"/>
      <c r="O338" s="390" t="s">
        <v>70</v>
      </c>
      <c r="P338" s="391"/>
      <c r="Q338" s="391"/>
      <c r="R338" s="391"/>
      <c r="S338" s="391"/>
      <c r="T338" s="391"/>
      <c r="U338" s="392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0</v>
      </c>
      <c r="X338" s="382">
        <f>IFERROR(X329/H329,"0")+IFERROR(X330/H330,"0")+IFERROR(X331/H331,"0")+IFERROR(X332/H332,"0")+IFERROR(X333/H333,"0")+IFERROR(X334/H334,"0")+IFERROR(X335/H335,"0")+IFERROR(X336/H336,"0")+IFERROR(X337/H337,"0")</f>
        <v>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83"/>
      <c r="AA338" s="383"/>
    </row>
    <row r="339" spans="1:67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3"/>
      <c r="O339" s="390" t="s">
        <v>70</v>
      </c>
      <c r="P339" s="391"/>
      <c r="Q339" s="391"/>
      <c r="R339" s="391"/>
      <c r="S339" s="391"/>
      <c r="T339" s="391"/>
      <c r="U339" s="392"/>
      <c r="V339" s="37" t="s">
        <v>66</v>
      </c>
      <c r="W339" s="382">
        <f>IFERROR(SUM(W329:W337),"0")</f>
        <v>0</v>
      </c>
      <c r="X339" s="382">
        <f>IFERROR(SUM(X329:X337),"0")</f>
        <v>0</v>
      </c>
      <c r="Y339" s="37"/>
      <c r="Z339" s="383"/>
      <c r="AA339" s="383"/>
    </row>
    <row r="340" spans="1:67" ht="14.25" customHeight="1" x14ac:dyDescent="0.25">
      <c r="A340" s="402" t="s">
        <v>100</v>
      </c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6">
        <v>4607091383980</v>
      </c>
      <c r="E341" s="387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9"/>
      <c r="Q341" s="389"/>
      <c r="R341" s="389"/>
      <c r="S341" s="387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6">
        <v>4680115883314</v>
      </c>
      <c r="E342" s="387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0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9"/>
      <c r="Q342" s="389"/>
      <c r="R342" s="389"/>
      <c r="S342" s="387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6">
        <v>4607091384178</v>
      </c>
      <c r="E343" s="387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9"/>
      <c r="Q343" s="389"/>
      <c r="R343" s="389"/>
      <c r="S343" s="387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6">
        <v>4680115881914</v>
      </c>
      <c r="E344" s="387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9"/>
      <c r="Q344" s="389"/>
      <c r="R344" s="389"/>
      <c r="S344" s="387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22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23"/>
      <c r="O345" s="390" t="s">
        <v>70</v>
      </c>
      <c r="P345" s="391"/>
      <c r="Q345" s="391"/>
      <c r="R345" s="391"/>
      <c r="S345" s="391"/>
      <c r="T345" s="391"/>
      <c r="U345" s="392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3"/>
      <c r="O346" s="390" t="s">
        <v>70</v>
      </c>
      <c r="P346" s="391"/>
      <c r="Q346" s="391"/>
      <c r="R346" s="391"/>
      <c r="S346" s="391"/>
      <c r="T346" s="391"/>
      <c r="U346" s="392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customHeight="1" x14ac:dyDescent="0.25">
      <c r="A347" s="402" t="s">
        <v>72</v>
      </c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400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6">
        <v>4607091383928</v>
      </c>
      <c r="E348" s="387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9"/>
      <c r="Q348" s="389"/>
      <c r="R348" s="389"/>
      <c r="S348" s="387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6">
        <v>4607091383928</v>
      </c>
      <c r="E349" s="387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58" t="s">
        <v>492</v>
      </c>
      <c r="P349" s="389"/>
      <c r="Q349" s="389"/>
      <c r="R349" s="389"/>
      <c r="S349" s="387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6">
        <v>4607091384260</v>
      </c>
      <c r="E350" s="387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9"/>
      <c r="Q350" s="389"/>
      <c r="R350" s="389"/>
      <c r="S350" s="387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22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23"/>
      <c r="O351" s="390" t="s">
        <v>70</v>
      </c>
      <c r="P351" s="391"/>
      <c r="Q351" s="391"/>
      <c r="R351" s="391"/>
      <c r="S351" s="391"/>
      <c r="T351" s="391"/>
      <c r="U351" s="392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23"/>
      <c r="O352" s="390" t="s">
        <v>70</v>
      </c>
      <c r="P352" s="391"/>
      <c r="Q352" s="391"/>
      <c r="R352" s="391"/>
      <c r="S352" s="391"/>
      <c r="T352" s="391"/>
      <c r="U352" s="392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402" t="s">
        <v>206</v>
      </c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400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6">
        <v>4607091384673</v>
      </c>
      <c r="E354" s="387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9"/>
      <c r="Q354" s="389"/>
      <c r="R354" s="389"/>
      <c r="S354" s="387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22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23"/>
      <c r="O355" s="390" t="s">
        <v>70</v>
      </c>
      <c r="P355" s="391"/>
      <c r="Q355" s="391"/>
      <c r="R355" s="391"/>
      <c r="S355" s="391"/>
      <c r="T355" s="391"/>
      <c r="U355" s="392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23"/>
      <c r="O356" s="390" t="s">
        <v>70</v>
      </c>
      <c r="P356" s="391"/>
      <c r="Q356" s="391"/>
      <c r="R356" s="391"/>
      <c r="S356" s="391"/>
      <c r="T356" s="391"/>
      <c r="U356" s="392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399" t="s">
        <v>497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375"/>
      <c r="AA357" s="375"/>
    </row>
    <row r="358" spans="1:67" ht="14.25" customHeight="1" x14ac:dyDescent="0.25">
      <c r="A358" s="402" t="s">
        <v>108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6">
        <v>4607091384185</v>
      </c>
      <c r="E359" s="387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9"/>
      <c r="Q359" s="389"/>
      <c r="R359" s="389"/>
      <c r="S359" s="387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6">
        <v>4607091384192</v>
      </c>
      <c r="E360" s="387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9"/>
      <c r="Q360" s="389"/>
      <c r="R360" s="389"/>
      <c r="S360" s="387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6">
        <v>4680115881907</v>
      </c>
      <c r="E361" s="387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9"/>
      <c r="Q361" s="389"/>
      <c r="R361" s="389"/>
      <c r="S361" s="387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6">
        <v>4680115883925</v>
      </c>
      <c r="E362" s="387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9"/>
      <c r="Q362" s="389"/>
      <c r="R362" s="389"/>
      <c r="S362" s="387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6">
        <v>4607091384680</v>
      </c>
      <c r="E363" s="387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9"/>
      <c r="Q363" s="389"/>
      <c r="R363" s="389"/>
      <c r="S363" s="387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22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23"/>
      <c r="O364" s="390" t="s">
        <v>70</v>
      </c>
      <c r="P364" s="391"/>
      <c r="Q364" s="391"/>
      <c r="R364" s="391"/>
      <c r="S364" s="391"/>
      <c r="T364" s="391"/>
      <c r="U364" s="392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23"/>
      <c r="O365" s="390" t="s">
        <v>70</v>
      </c>
      <c r="P365" s="391"/>
      <c r="Q365" s="391"/>
      <c r="R365" s="391"/>
      <c r="S365" s="391"/>
      <c r="T365" s="391"/>
      <c r="U365" s="392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402" t="s">
        <v>61</v>
      </c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400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6">
        <v>4607091384802</v>
      </c>
      <c r="E367" s="387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9"/>
      <c r="Q367" s="389"/>
      <c r="R367" s="389"/>
      <c r="S367" s="387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6">
        <v>4607091384826</v>
      </c>
      <c r="E368" s="387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1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9"/>
      <c r="Q368" s="389"/>
      <c r="R368" s="389"/>
      <c r="S368" s="387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22"/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23"/>
      <c r="O369" s="390" t="s">
        <v>70</v>
      </c>
      <c r="P369" s="391"/>
      <c r="Q369" s="391"/>
      <c r="R369" s="391"/>
      <c r="S369" s="391"/>
      <c r="T369" s="391"/>
      <c r="U369" s="392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23"/>
      <c r="O370" s="390" t="s">
        <v>70</v>
      </c>
      <c r="P370" s="391"/>
      <c r="Q370" s="391"/>
      <c r="R370" s="391"/>
      <c r="S370" s="391"/>
      <c r="T370" s="391"/>
      <c r="U370" s="392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402" t="s">
        <v>72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6">
        <v>4607091384246</v>
      </c>
      <c r="E372" s="387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9"/>
      <c r="Q372" s="389"/>
      <c r="R372" s="389"/>
      <c r="S372" s="387"/>
      <c r="T372" s="34"/>
      <c r="U372" s="34"/>
      <c r="V372" s="35" t="s">
        <v>66</v>
      </c>
      <c r="W372" s="380">
        <v>8</v>
      </c>
      <c r="X372" s="381">
        <f>IFERROR(IF(W372="",0,CEILING((W372/$H372),1)*$H372),"")</f>
        <v>15.6</v>
      </c>
      <c r="Y372" s="36">
        <f>IFERROR(IF(X372=0,"",ROUNDUP(X372/H372,0)*0.02175),"")</f>
        <v>4.3499999999999997E-2</v>
      </c>
      <c r="Z372" s="56"/>
      <c r="AA372" s="57"/>
      <c r="AE372" s="64"/>
      <c r="BB372" s="275" t="s">
        <v>1</v>
      </c>
      <c r="BL372" s="64">
        <f>IFERROR(W372*I372/H372,"0")</f>
        <v>8.5784615384615392</v>
      </c>
      <c r="BM372" s="64">
        <f>IFERROR(X372*I372/H372,"0")</f>
        <v>16.728000000000002</v>
      </c>
      <c r="BN372" s="64">
        <f>IFERROR(1/J372*(W372/H372),"0")</f>
        <v>1.8315018315018316E-2</v>
      </c>
      <c r="BO372" s="64">
        <f>IFERROR(1/J372*(X372/H372),"0")</f>
        <v>3.5714285714285712E-2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6">
        <v>4680115881976</v>
      </c>
      <c r="E373" s="387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9"/>
      <c r="Q373" s="389"/>
      <c r="R373" s="389"/>
      <c r="S373" s="387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6">
        <v>4607091384253</v>
      </c>
      <c r="E374" s="387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9"/>
      <c r="Q374" s="389"/>
      <c r="R374" s="389"/>
      <c r="S374" s="387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6">
        <v>4680115881969</v>
      </c>
      <c r="E375" s="387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9"/>
      <c r="Q375" s="389"/>
      <c r="R375" s="389"/>
      <c r="S375" s="387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22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23"/>
      <c r="O376" s="390" t="s">
        <v>70</v>
      </c>
      <c r="P376" s="391"/>
      <c r="Q376" s="391"/>
      <c r="R376" s="391"/>
      <c r="S376" s="391"/>
      <c r="T376" s="391"/>
      <c r="U376" s="392"/>
      <c r="V376" s="37" t="s">
        <v>71</v>
      </c>
      <c r="W376" s="382">
        <f>IFERROR(W372/H372,"0")+IFERROR(W373/H373,"0")+IFERROR(W374/H374,"0")+IFERROR(W375/H375,"0")</f>
        <v>1.0256410256410258</v>
      </c>
      <c r="X376" s="382">
        <f>IFERROR(X372/H372,"0")+IFERROR(X373/H373,"0")+IFERROR(X374/H374,"0")+IFERROR(X375/H375,"0")</f>
        <v>2</v>
      </c>
      <c r="Y376" s="382">
        <f>IFERROR(IF(Y372="",0,Y372),"0")+IFERROR(IF(Y373="",0,Y373),"0")+IFERROR(IF(Y374="",0,Y374),"0")+IFERROR(IF(Y375="",0,Y375),"0")</f>
        <v>4.3499999999999997E-2</v>
      </c>
      <c r="Z376" s="383"/>
      <c r="AA376" s="383"/>
    </row>
    <row r="377" spans="1:67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23"/>
      <c r="O377" s="390" t="s">
        <v>70</v>
      </c>
      <c r="P377" s="391"/>
      <c r="Q377" s="391"/>
      <c r="R377" s="391"/>
      <c r="S377" s="391"/>
      <c r="T377" s="391"/>
      <c r="U377" s="392"/>
      <c r="V377" s="37" t="s">
        <v>66</v>
      </c>
      <c r="W377" s="382">
        <f>IFERROR(SUM(W372:W375),"0")</f>
        <v>8</v>
      </c>
      <c r="X377" s="382">
        <f>IFERROR(SUM(X372:X375),"0")</f>
        <v>15.6</v>
      </c>
      <c r="Y377" s="37"/>
      <c r="Z377" s="383"/>
      <c r="AA377" s="383"/>
    </row>
    <row r="378" spans="1:67" ht="14.25" customHeight="1" x14ac:dyDescent="0.25">
      <c r="A378" s="402" t="s">
        <v>206</v>
      </c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400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6">
        <v>4607091389357</v>
      </c>
      <c r="E379" s="387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9"/>
      <c r="Q379" s="389"/>
      <c r="R379" s="389"/>
      <c r="S379" s="387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2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23"/>
      <c r="O380" s="390" t="s">
        <v>70</v>
      </c>
      <c r="P380" s="391"/>
      <c r="Q380" s="391"/>
      <c r="R380" s="391"/>
      <c r="S380" s="391"/>
      <c r="T380" s="391"/>
      <c r="U380" s="392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3"/>
      <c r="O381" s="390" t="s">
        <v>70</v>
      </c>
      <c r="P381" s="391"/>
      <c r="Q381" s="391"/>
      <c r="R381" s="391"/>
      <c r="S381" s="391"/>
      <c r="T381" s="391"/>
      <c r="U381" s="392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559" t="s">
        <v>522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48"/>
      <c r="AA382" s="48"/>
    </row>
    <row r="383" spans="1:67" ht="16.5" customHeight="1" x14ac:dyDescent="0.25">
      <c r="A383" s="399" t="s">
        <v>523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75"/>
      <c r="AA383" s="375"/>
    </row>
    <row r="384" spans="1:67" ht="14.25" customHeight="1" x14ac:dyDescent="0.25">
      <c r="A384" s="402" t="s">
        <v>108</v>
      </c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400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6">
        <v>4607091389708</v>
      </c>
      <c r="E385" s="387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9"/>
      <c r="Q385" s="389"/>
      <c r="R385" s="389"/>
      <c r="S385" s="387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6">
        <v>4607091389692</v>
      </c>
      <c r="E386" s="387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9"/>
      <c r="Q386" s="389"/>
      <c r="R386" s="389"/>
      <c r="S386" s="387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22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3"/>
      <c r="O387" s="390" t="s">
        <v>70</v>
      </c>
      <c r="P387" s="391"/>
      <c r="Q387" s="391"/>
      <c r="R387" s="391"/>
      <c r="S387" s="391"/>
      <c r="T387" s="391"/>
      <c r="U387" s="392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23"/>
      <c r="O388" s="390" t="s">
        <v>70</v>
      </c>
      <c r="P388" s="391"/>
      <c r="Q388" s="391"/>
      <c r="R388" s="391"/>
      <c r="S388" s="391"/>
      <c r="T388" s="391"/>
      <c r="U388" s="392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402" t="s">
        <v>61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6">
        <v>4607091389753</v>
      </c>
      <c r="E390" s="387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9"/>
      <c r="Q390" s="389"/>
      <c r="R390" s="389"/>
      <c r="S390" s="387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6">
        <v>4607091389760</v>
      </c>
      <c r="E391" s="387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9"/>
      <c r="Q391" s="389"/>
      <c r="R391" s="389"/>
      <c r="S391" s="387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6">
        <v>4607091389746</v>
      </c>
      <c r="E392" s="387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9"/>
      <c r="Q392" s="389"/>
      <c r="R392" s="389"/>
      <c r="S392" s="387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6">
        <v>4680115882928</v>
      </c>
      <c r="E393" s="387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9"/>
      <c r="Q393" s="389"/>
      <c r="R393" s="389"/>
      <c r="S393" s="387"/>
      <c r="T393" s="34"/>
      <c r="U393" s="34"/>
      <c r="V393" s="35" t="s">
        <v>66</v>
      </c>
      <c r="W393" s="380">
        <v>1.68</v>
      </c>
      <c r="X393" s="381">
        <f t="shared" si="76"/>
        <v>1.68</v>
      </c>
      <c r="Y393" s="36">
        <f>IFERROR(IF(X393=0,"",ROUNDUP(X393/H393,0)*0.00753),"")</f>
        <v>7.5300000000000002E-3</v>
      </c>
      <c r="Z393" s="56"/>
      <c r="AA393" s="57"/>
      <c r="AE393" s="64"/>
      <c r="BB393" s="285" t="s">
        <v>1</v>
      </c>
      <c r="BL393" s="64">
        <f t="shared" si="77"/>
        <v>2.6</v>
      </c>
      <c r="BM393" s="64">
        <f t="shared" si="78"/>
        <v>2.6</v>
      </c>
      <c r="BN393" s="64">
        <f t="shared" si="79"/>
        <v>6.41025641025641E-3</v>
      </c>
      <c r="BO393" s="64">
        <f t="shared" si="80"/>
        <v>6.41025641025641E-3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6">
        <v>4680115883147</v>
      </c>
      <c r="E394" s="387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9"/>
      <c r="Q394" s="389"/>
      <c r="R394" s="389"/>
      <c r="S394" s="387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6">
        <v>4607091384338</v>
      </c>
      <c r="E395" s="387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9"/>
      <c r="Q395" s="389"/>
      <c r="R395" s="389"/>
      <c r="S395" s="387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6">
        <v>4680115883154</v>
      </c>
      <c r="E396" s="387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87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6">
        <v>4607091389524</v>
      </c>
      <c r="E397" s="387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9"/>
      <c r="Q397" s="389"/>
      <c r="R397" s="389"/>
      <c r="S397" s="387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6">
        <v>4680115883161</v>
      </c>
      <c r="E398" s="387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9"/>
      <c r="Q398" s="389"/>
      <c r="R398" s="389"/>
      <c r="S398" s="387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6">
        <v>4607091384345</v>
      </c>
      <c r="E399" s="387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9"/>
      <c r="Q399" s="389"/>
      <c r="R399" s="389"/>
      <c r="S399" s="387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6">
        <v>4680115883178</v>
      </c>
      <c r="E400" s="387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9"/>
      <c r="Q400" s="389"/>
      <c r="R400" s="389"/>
      <c r="S400" s="387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6">
        <v>4607091389531</v>
      </c>
      <c r="E401" s="387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9"/>
      <c r="Q401" s="389"/>
      <c r="R401" s="389"/>
      <c r="S401" s="387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6">
        <v>4680115883185</v>
      </c>
      <c r="E402" s="387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9"/>
      <c r="Q402" s="389"/>
      <c r="R402" s="389"/>
      <c r="S402" s="387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22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23"/>
      <c r="O403" s="390" t="s">
        <v>70</v>
      </c>
      <c r="P403" s="391"/>
      <c r="Q403" s="391"/>
      <c r="R403" s="391"/>
      <c r="S403" s="391"/>
      <c r="T403" s="391"/>
      <c r="U403" s="392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7.5300000000000002E-3</v>
      </c>
      <c r="Z403" s="383"/>
      <c r="AA403" s="383"/>
    </row>
    <row r="404" spans="1:67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23"/>
      <c r="O404" s="390" t="s">
        <v>70</v>
      </c>
      <c r="P404" s="391"/>
      <c r="Q404" s="391"/>
      <c r="R404" s="391"/>
      <c r="S404" s="391"/>
      <c r="T404" s="391"/>
      <c r="U404" s="392"/>
      <c r="V404" s="37" t="s">
        <v>66</v>
      </c>
      <c r="W404" s="382">
        <f>IFERROR(SUM(W390:W402),"0")</f>
        <v>1.68</v>
      </c>
      <c r="X404" s="382">
        <f>IFERROR(SUM(X390:X402),"0")</f>
        <v>1.68</v>
      </c>
      <c r="Y404" s="37"/>
      <c r="Z404" s="383"/>
      <c r="AA404" s="383"/>
    </row>
    <row r="405" spans="1:67" ht="14.25" customHeight="1" x14ac:dyDescent="0.25">
      <c r="A405" s="402" t="s">
        <v>72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6">
        <v>4607091389685</v>
      </c>
      <c r="E406" s="387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9"/>
      <c r="Q406" s="389"/>
      <c r="R406" s="389"/>
      <c r="S406" s="387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6">
        <v>4607091389654</v>
      </c>
      <c r="E407" s="387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9"/>
      <c r="Q407" s="389"/>
      <c r="R407" s="389"/>
      <c r="S407" s="387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6">
        <v>4607091384352</v>
      </c>
      <c r="E408" s="387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9"/>
      <c r="Q408" s="389"/>
      <c r="R408" s="389"/>
      <c r="S408" s="387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22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3"/>
      <c r="O409" s="390" t="s">
        <v>70</v>
      </c>
      <c r="P409" s="391"/>
      <c r="Q409" s="391"/>
      <c r="R409" s="391"/>
      <c r="S409" s="391"/>
      <c r="T409" s="391"/>
      <c r="U409" s="392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3"/>
      <c r="O410" s="390" t="s">
        <v>70</v>
      </c>
      <c r="P410" s="391"/>
      <c r="Q410" s="391"/>
      <c r="R410" s="391"/>
      <c r="S410" s="391"/>
      <c r="T410" s="391"/>
      <c r="U410" s="392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402" t="s">
        <v>206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6">
        <v>4680115881648</v>
      </c>
      <c r="E412" s="387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9"/>
      <c r="Q412" s="389"/>
      <c r="R412" s="389"/>
      <c r="S412" s="387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2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23"/>
      <c r="O413" s="390" t="s">
        <v>70</v>
      </c>
      <c r="P413" s="391"/>
      <c r="Q413" s="391"/>
      <c r="R413" s="391"/>
      <c r="S413" s="391"/>
      <c r="T413" s="391"/>
      <c r="U413" s="392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23"/>
      <c r="O414" s="390" t="s">
        <v>70</v>
      </c>
      <c r="P414" s="391"/>
      <c r="Q414" s="391"/>
      <c r="R414" s="391"/>
      <c r="S414" s="391"/>
      <c r="T414" s="391"/>
      <c r="U414" s="392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402" t="s">
        <v>86</v>
      </c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6">
        <v>4680115884335</v>
      </c>
      <c r="E416" s="387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9"/>
      <c r="Q416" s="389"/>
      <c r="R416" s="389"/>
      <c r="S416" s="387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6">
        <v>4680115884342</v>
      </c>
      <c r="E417" s="387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9"/>
      <c r="Q417" s="389"/>
      <c r="R417" s="389"/>
      <c r="S417" s="387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6">
        <v>4680115884113</v>
      </c>
      <c r="E418" s="387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9"/>
      <c r="Q418" s="389"/>
      <c r="R418" s="389"/>
      <c r="S418" s="387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22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3"/>
      <c r="O419" s="390" t="s">
        <v>70</v>
      </c>
      <c r="P419" s="391"/>
      <c r="Q419" s="391"/>
      <c r="R419" s="391"/>
      <c r="S419" s="391"/>
      <c r="T419" s="391"/>
      <c r="U419" s="392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3"/>
      <c r="O420" s="390" t="s">
        <v>70</v>
      </c>
      <c r="P420" s="391"/>
      <c r="Q420" s="391"/>
      <c r="R420" s="391"/>
      <c r="S420" s="391"/>
      <c r="T420" s="391"/>
      <c r="U420" s="392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399" t="s">
        <v>570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75"/>
      <c r="AA421" s="375"/>
    </row>
    <row r="422" spans="1:67" ht="14.25" customHeight="1" x14ac:dyDescent="0.25">
      <c r="A422" s="402" t="s">
        <v>100</v>
      </c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6">
        <v>4607091389388</v>
      </c>
      <c r="E423" s="387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9"/>
      <c r="Q423" s="389"/>
      <c r="R423" s="389"/>
      <c r="S423" s="387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6">
        <v>4607091389364</v>
      </c>
      <c r="E424" s="387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9"/>
      <c r="Q424" s="389"/>
      <c r="R424" s="389"/>
      <c r="S424" s="387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22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3"/>
      <c r="O425" s="390" t="s">
        <v>70</v>
      </c>
      <c r="P425" s="391"/>
      <c r="Q425" s="391"/>
      <c r="R425" s="391"/>
      <c r="S425" s="391"/>
      <c r="T425" s="391"/>
      <c r="U425" s="392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3"/>
      <c r="O426" s="390" t="s">
        <v>70</v>
      </c>
      <c r="P426" s="391"/>
      <c r="Q426" s="391"/>
      <c r="R426" s="391"/>
      <c r="S426" s="391"/>
      <c r="T426" s="391"/>
      <c r="U426" s="392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402" t="s">
        <v>61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6">
        <v>4607091389739</v>
      </c>
      <c r="E428" s="387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87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6">
        <v>4680115883048</v>
      </c>
      <c r="E429" s="387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9"/>
      <c r="Q429" s="389"/>
      <c r="R429" s="389"/>
      <c r="S429" s="387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6">
        <v>4607091389425</v>
      </c>
      <c r="E430" s="387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9"/>
      <c r="Q430" s="389"/>
      <c r="R430" s="389"/>
      <c r="S430" s="387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6">
        <v>4680115882911</v>
      </c>
      <c r="E431" s="387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9"/>
      <c r="Q431" s="389"/>
      <c r="R431" s="389"/>
      <c r="S431" s="387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6">
        <v>4680115880771</v>
      </c>
      <c r="E432" s="387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87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6">
        <v>4607091389500</v>
      </c>
      <c r="E433" s="387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9"/>
      <c r="Q433" s="389"/>
      <c r="R433" s="389"/>
      <c r="S433" s="387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6">
        <v>4680115881983</v>
      </c>
      <c r="E434" s="387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9"/>
      <c r="Q434" s="389"/>
      <c r="R434" s="389"/>
      <c r="S434" s="387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22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23"/>
      <c r="O435" s="390" t="s">
        <v>70</v>
      </c>
      <c r="P435" s="391"/>
      <c r="Q435" s="391"/>
      <c r="R435" s="391"/>
      <c r="S435" s="391"/>
      <c r="T435" s="391"/>
      <c r="U435" s="392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23"/>
      <c r="O436" s="390" t="s">
        <v>70</v>
      </c>
      <c r="P436" s="391"/>
      <c r="Q436" s="391"/>
      <c r="R436" s="391"/>
      <c r="S436" s="391"/>
      <c r="T436" s="391"/>
      <c r="U436" s="392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402" t="s">
        <v>86</v>
      </c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6">
        <v>4680115884359</v>
      </c>
      <c r="E438" s="387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87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6">
        <v>4680115884571</v>
      </c>
      <c r="E439" s="387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87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22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3"/>
      <c r="O440" s="390" t="s">
        <v>70</v>
      </c>
      <c r="P440" s="391"/>
      <c r="Q440" s="391"/>
      <c r="R440" s="391"/>
      <c r="S440" s="391"/>
      <c r="T440" s="391"/>
      <c r="U440" s="392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3"/>
      <c r="O441" s="390" t="s">
        <v>70</v>
      </c>
      <c r="P441" s="391"/>
      <c r="Q441" s="391"/>
      <c r="R441" s="391"/>
      <c r="S441" s="391"/>
      <c r="T441" s="391"/>
      <c r="U441" s="392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402" t="s">
        <v>593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6">
        <v>4680115884564</v>
      </c>
      <c r="E443" s="387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58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9"/>
      <c r="Q443" s="389"/>
      <c r="R443" s="389"/>
      <c r="S443" s="387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22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23"/>
      <c r="O444" s="390" t="s">
        <v>70</v>
      </c>
      <c r="P444" s="391"/>
      <c r="Q444" s="391"/>
      <c r="R444" s="391"/>
      <c r="S444" s="391"/>
      <c r="T444" s="391"/>
      <c r="U444" s="392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3"/>
      <c r="O445" s="390" t="s">
        <v>70</v>
      </c>
      <c r="P445" s="391"/>
      <c r="Q445" s="391"/>
      <c r="R445" s="391"/>
      <c r="S445" s="391"/>
      <c r="T445" s="391"/>
      <c r="U445" s="392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399" t="s">
        <v>596</v>
      </c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375"/>
      <c r="AA446" s="375"/>
    </row>
    <row r="447" spans="1:67" ht="14.25" customHeight="1" x14ac:dyDescent="0.25">
      <c r="A447" s="402" t="s">
        <v>61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6">
        <v>4680115885189</v>
      </c>
      <c r="E448" s="387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9"/>
      <c r="Q448" s="389"/>
      <c r="R448" s="389"/>
      <c r="S448" s="387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6">
        <v>4680115885172</v>
      </c>
      <c r="E449" s="387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9"/>
      <c r="Q449" s="389"/>
      <c r="R449" s="389"/>
      <c r="S449" s="387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6">
        <v>4680115885110</v>
      </c>
      <c r="E450" s="387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9"/>
      <c r="Q450" s="389"/>
      <c r="R450" s="389"/>
      <c r="S450" s="387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22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23"/>
      <c r="O451" s="390" t="s">
        <v>70</v>
      </c>
      <c r="P451" s="391"/>
      <c r="Q451" s="391"/>
      <c r="R451" s="391"/>
      <c r="S451" s="391"/>
      <c r="T451" s="391"/>
      <c r="U451" s="392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23"/>
      <c r="O452" s="390" t="s">
        <v>70</v>
      </c>
      <c r="P452" s="391"/>
      <c r="Q452" s="391"/>
      <c r="R452" s="391"/>
      <c r="S452" s="391"/>
      <c r="T452" s="391"/>
      <c r="U452" s="392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399" t="s">
        <v>603</v>
      </c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375"/>
      <c r="AA453" s="375"/>
    </row>
    <row r="454" spans="1:67" ht="14.25" customHeight="1" x14ac:dyDescent="0.25">
      <c r="A454" s="402" t="s">
        <v>61</v>
      </c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6">
        <v>4680115885103</v>
      </c>
      <c r="E455" s="387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9"/>
      <c r="Q455" s="389"/>
      <c r="R455" s="389"/>
      <c r="S455" s="387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22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23"/>
      <c r="O456" s="390" t="s">
        <v>70</v>
      </c>
      <c r="P456" s="391"/>
      <c r="Q456" s="391"/>
      <c r="R456" s="391"/>
      <c r="S456" s="391"/>
      <c r="T456" s="391"/>
      <c r="U456" s="392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23"/>
      <c r="O457" s="390" t="s">
        <v>70</v>
      </c>
      <c r="P457" s="391"/>
      <c r="Q457" s="391"/>
      <c r="R457" s="391"/>
      <c r="S457" s="391"/>
      <c r="T457" s="391"/>
      <c r="U457" s="392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559" t="s">
        <v>607</v>
      </c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0"/>
      <c r="P458" s="560"/>
      <c r="Q458" s="560"/>
      <c r="R458" s="560"/>
      <c r="S458" s="560"/>
      <c r="T458" s="560"/>
      <c r="U458" s="560"/>
      <c r="V458" s="560"/>
      <c r="W458" s="560"/>
      <c r="X458" s="560"/>
      <c r="Y458" s="560"/>
      <c r="Z458" s="48"/>
      <c r="AA458" s="48"/>
    </row>
    <row r="459" spans="1:67" ht="16.5" customHeight="1" x14ac:dyDescent="0.25">
      <c r="A459" s="399" t="s">
        <v>607</v>
      </c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400"/>
      <c r="Z459" s="375"/>
      <c r="AA459" s="375"/>
    </row>
    <row r="460" spans="1:67" ht="14.25" customHeight="1" x14ac:dyDescent="0.25">
      <c r="A460" s="402" t="s">
        <v>108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6">
        <v>4607091389067</v>
      </c>
      <c r="E461" s="387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9"/>
      <c r="Q461" s="389"/>
      <c r="R461" s="389"/>
      <c r="S461" s="387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6">
        <v>4680115885226</v>
      </c>
      <c r="E462" s="387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9"/>
      <c r="Q462" s="389"/>
      <c r="R462" s="389"/>
      <c r="S462" s="387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6">
        <v>4607091383522</v>
      </c>
      <c r="E463" s="387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9"/>
      <c r="Q463" s="389"/>
      <c r="R463" s="389"/>
      <c r="S463" s="387"/>
      <c r="T463" s="34"/>
      <c r="U463" s="34"/>
      <c r="V463" s="35" t="s">
        <v>66</v>
      </c>
      <c r="W463" s="380">
        <v>0</v>
      </c>
      <c r="X463" s="381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6">
        <v>4607091384437</v>
      </c>
      <c r="E464" s="387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9"/>
      <c r="Q464" s="389"/>
      <c r="R464" s="389"/>
      <c r="S464" s="387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6">
        <v>4680115884502</v>
      </c>
      <c r="E465" s="387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9"/>
      <c r="Q465" s="389"/>
      <c r="R465" s="389"/>
      <c r="S465" s="387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6">
        <v>4607091389104</v>
      </c>
      <c r="E466" s="387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9"/>
      <c r="Q466" s="389"/>
      <c r="R466" s="389"/>
      <c r="S466" s="387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6">
        <v>4680115884519</v>
      </c>
      <c r="E467" s="387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9"/>
      <c r="Q467" s="389"/>
      <c r="R467" s="389"/>
      <c r="S467" s="387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6">
        <v>4680115880603</v>
      </c>
      <c r="E468" s="387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9"/>
      <c r="Q468" s="389"/>
      <c r="R468" s="389"/>
      <c r="S468" s="387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6">
        <v>4607091389999</v>
      </c>
      <c r="E469" s="387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5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9"/>
      <c r="Q469" s="389"/>
      <c r="R469" s="389"/>
      <c r="S469" s="387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6">
        <v>4680115882782</v>
      </c>
      <c r="E470" s="387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9"/>
      <c r="Q470" s="389"/>
      <c r="R470" s="389"/>
      <c r="S470" s="387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6">
        <v>4607091389098</v>
      </c>
      <c r="E471" s="387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9"/>
      <c r="Q471" s="389"/>
      <c r="R471" s="389"/>
      <c r="S471" s="387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6">
        <v>4607091389982</v>
      </c>
      <c r="E472" s="387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9"/>
      <c r="Q472" s="389"/>
      <c r="R472" s="389"/>
      <c r="S472" s="387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22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23"/>
      <c r="O473" s="390" t="s">
        <v>70</v>
      </c>
      <c r="P473" s="391"/>
      <c r="Q473" s="391"/>
      <c r="R473" s="391"/>
      <c r="S473" s="391"/>
      <c r="T473" s="391"/>
      <c r="U473" s="392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0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</v>
      </c>
      <c r="Z473" s="383"/>
      <c r="AA473" s="383"/>
    </row>
    <row r="474" spans="1:67" x14ac:dyDescent="0.2">
      <c r="A474" s="400"/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23"/>
      <c r="O474" s="390" t="s">
        <v>70</v>
      </c>
      <c r="P474" s="391"/>
      <c r="Q474" s="391"/>
      <c r="R474" s="391"/>
      <c r="S474" s="391"/>
      <c r="T474" s="391"/>
      <c r="U474" s="392"/>
      <c r="V474" s="37" t="s">
        <v>66</v>
      </c>
      <c r="W474" s="382">
        <f>IFERROR(SUM(W461:W472),"0")</f>
        <v>0</v>
      </c>
      <c r="X474" s="382">
        <f>IFERROR(SUM(X461:X472),"0")</f>
        <v>0</v>
      </c>
      <c r="Y474" s="37"/>
      <c r="Z474" s="383"/>
      <c r="AA474" s="383"/>
    </row>
    <row r="475" spans="1:67" ht="14.25" customHeight="1" x14ac:dyDescent="0.25">
      <c r="A475" s="402" t="s">
        <v>100</v>
      </c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0"/>
      <c r="P475" s="400"/>
      <c r="Q475" s="400"/>
      <c r="R475" s="400"/>
      <c r="S475" s="400"/>
      <c r="T475" s="400"/>
      <c r="U475" s="400"/>
      <c r="V475" s="400"/>
      <c r="W475" s="400"/>
      <c r="X475" s="400"/>
      <c r="Y475" s="400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6">
        <v>4607091388930</v>
      </c>
      <c r="E476" s="387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9"/>
      <c r="Q476" s="389"/>
      <c r="R476" s="389"/>
      <c r="S476" s="387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6">
        <v>4680115880054</v>
      </c>
      <c r="E477" s="387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9"/>
      <c r="Q477" s="389"/>
      <c r="R477" s="389"/>
      <c r="S477" s="387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22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23"/>
      <c r="O478" s="390" t="s">
        <v>70</v>
      </c>
      <c r="P478" s="391"/>
      <c r="Q478" s="391"/>
      <c r="R478" s="391"/>
      <c r="S478" s="391"/>
      <c r="T478" s="391"/>
      <c r="U478" s="392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x14ac:dyDescent="0.2">
      <c r="A479" s="400"/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23"/>
      <c r="O479" s="390" t="s">
        <v>70</v>
      </c>
      <c r="P479" s="391"/>
      <c r="Q479" s="391"/>
      <c r="R479" s="391"/>
      <c r="S479" s="391"/>
      <c r="T479" s="391"/>
      <c r="U479" s="392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customHeight="1" x14ac:dyDescent="0.25">
      <c r="A480" s="402" t="s">
        <v>61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6">
        <v>4680115883116</v>
      </c>
      <c r="E481" s="387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9"/>
      <c r="Q481" s="389"/>
      <c r="R481" s="389"/>
      <c r="S481" s="387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6">
        <v>4680115883093</v>
      </c>
      <c r="E482" s="387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9"/>
      <c r="Q482" s="389"/>
      <c r="R482" s="389"/>
      <c r="S482" s="387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6">
        <v>4680115883109</v>
      </c>
      <c r="E483" s="387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9"/>
      <c r="Q483" s="389"/>
      <c r="R483" s="389"/>
      <c r="S483" s="387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6">
        <v>4680115882072</v>
      </c>
      <c r="E484" s="387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9"/>
      <c r="Q484" s="389"/>
      <c r="R484" s="389"/>
      <c r="S484" s="387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6">
        <v>4680115882102</v>
      </c>
      <c r="E485" s="387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9"/>
      <c r="Q485" s="389"/>
      <c r="R485" s="389"/>
      <c r="S485" s="387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6">
        <v>4680115882096</v>
      </c>
      <c r="E486" s="387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9"/>
      <c r="Q486" s="389"/>
      <c r="R486" s="389"/>
      <c r="S486" s="387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22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3"/>
      <c r="O487" s="390" t="s">
        <v>70</v>
      </c>
      <c r="P487" s="391"/>
      <c r="Q487" s="391"/>
      <c r="R487" s="391"/>
      <c r="S487" s="391"/>
      <c r="T487" s="391"/>
      <c r="U487" s="392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3"/>
      <c r="O488" s="390" t="s">
        <v>70</v>
      </c>
      <c r="P488" s="391"/>
      <c r="Q488" s="391"/>
      <c r="R488" s="391"/>
      <c r="S488" s="391"/>
      <c r="T488" s="391"/>
      <c r="U488" s="392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customHeight="1" x14ac:dyDescent="0.25">
      <c r="A489" s="402" t="s">
        <v>72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6">
        <v>4607091383409</v>
      </c>
      <c r="E490" s="387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9"/>
      <c r="Q490" s="389"/>
      <c r="R490" s="389"/>
      <c r="S490" s="387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6">
        <v>4607091383416</v>
      </c>
      <c r="E491" s="387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9"/>
      <c r="Q491" s="389"/>
      <c r="R491" s="389"/>
      <c r="S491" s="387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6">
        <v>4680115883536</v>
      </c>
      <c r="E492" s="387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9"/>
      <c r="Q492" s="389"/>
      <c r="R492" s="389"/>
      <c r="S492" s="387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22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3"/>
      <c r="O493" s="390" t="s">
        <v>70</v>
      </c>
      <c r="P493" s="391"/>
      <c r="Q493" s="391"/>
      <c r="R493" s="391"/>
      <c r="S493" s="391"/>
      <c r="T493" s="391"/>
      <c r="U493" s="392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400"/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23"/>
      <c r="O494" s="390" t="s">
        <v>70</v>
      </c>
      <c r="P494" s="391"/>
      <c r="Q494" s="391"/>
      <c r="R494" s="391"/>
      <c r="S494" s="391"/>
      <c r="T494" s="391"/>
      <c r="U494" s="392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402" t="s">
        <v>206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6">
        <v>4680115885035</v>
      </c>
      <c r="E496" s="387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9"/>
      <c r="Q496" s="389"/>
      <c r="R496" s="389"/>
      <c r="S496" s="387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22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23"/>
      <c r="O497" s="390" t="s">
        <v>70</v>
      </c>
      <c r="P497" s="391"/>
      <c r="Q497" s="391"/>
      <c r="R497" s="391"/>
      <c r="S497" s="391"/>
      <c r="T497" s="391"/>
      <c r="U497" s="392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23"/>
      <c r="O498" s="390" t="s">
        <v>70</v>
      </c>
      <c r="P498" s="391"/>
      <c r="Q498" s="391"/>
      <c r="R498" s="391"/>
      <c r="S498" s="391"/>
      <c r="T498" s="391"/>
      <c r="U498" s="392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559" t="s">
        <v>656</v>
      </c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0"/>
      <c r="P499" s="560"/>
      <c r="Q499" s="560"/>
      <c r="R499" s="560"/>
      <c r="S499" s="560"/>
      <c r="T499" s="560"/>
      <c r="U499" s="560"/>
      <c r="V499" s="560"/>
      <c r="W499" s="560"/>
      <c r="X499" s="560"/>
      <c r="Y499" s="560"/>
      <c r="Z499" s="48"/>
      <c r="AA499" s="48"/>
    </row>
    <row r="500" spans="1:67" ht="16.5" customHeight="1" x14ac:dyDescent="0.25">
      <c r="A500" s="399" t="s">
        <v>657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375"/>
      <c r="AA500" s="375"/>
    </row>
    <row r="501" spans="1:67" ht="14.25" customHeight="1" x14ac:dyDescent="0.25">
      <c r="A501" s="402" t="s">
        <v>108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6">
        <v>4640242181189</v>
      </c>
      <c r="E502" s="387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17" t="s">
        <v>660</v>
      </c>
      <c r="P502" s="389"/>
      <c r="Q502" s="389"/>
      <c r="R502" s="389"/>
      <c r="S502" s="387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6">
        <v>4640242181172</v>
      </c>
      <c r="E503" s="387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12" t="s">
        <v>663</v>
      </c>
      <c r="P503" s="389"/>
      <c r="Q503" s="389"/>
      <c r="R503" s="389"/>
      <c r="S503" s="387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6">
        <v>4640242181011</v>
      </c>
      <c r="E504" s="387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450" t="s">
        <v>666</v>
      </c>
      <c r="P504" s="389"/>
      <c r="Q504" s="389"/>
      <c r="R504" s="389"/>
      <c r="S504" s="387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6">
        <v>4640242180045</v>
      </c>
      <c r="E505" s="387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79" t="s">
        <v>669</v>
      </c>
      <c r="P505" s="389"/>
      <c r="Q505" s="389"/>
      <c r="R505" s="389"/>
      <c r="S505" s="387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6">
        <v>4640242180441</v>
      </c>
      <c r="E506" s="387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45" t="s">
        <v>672</v>
      </c>
      <c r="P506" s="389"/>
      <c r="Q506" s="389"/>
      <c r="R506" s="389"/>
      <c r="S506" s="387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6">
        <v>4640242180601</v>
      </c>
      <c r="E507" s="387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21" t="s">
        <v>675</v>
      </c>
      <c r="P507" s="389"/>
      <c r="Q507" s="389"/>
      <c r="R507" s="389"/>
      <c r="S507" s="387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6">
        <v>4640242180564</v>
      </c>
      <c r="E508" s="387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15" t="s">
        <v>678</v>
      </c>
      <c r="P508" s="389"/>
      <c r="Q508" s="389"/>
      <c r="R508" s="389"/>
      <c r="S508" s="387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6">
        <v>4640242180922</v>
      </c>
      <c r="E509" s="387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1" t="s">
        <v>681</v>
      </c>
      <c r="P509" s="389"/>
      <c r="Q509" s="389"/>
      <c r="R509" s="389"/>
      <c r="S509" s="387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6">
        <v>4640242180038</v>
      </c>
      <c r="E510" s="387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40" t="s">
        <v>684</v>
      </c>
      <c r="P510" s="389"/>
      <c r="Q510" s="389"/>
      <c r="R510" s="389"/>
      <c r="S510" s="387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22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3"/>
      <c r="O511" s="390" t="s">
        <v>70</v>
      </c>
      <c r="P511" s="391"/>
      <c r="Q511" s="391"/>
      <c r="R511" s="391"/>
      <c r="S511" s="391"/>
      <c r="T511" s="391"/>
      <c r="U511" s="392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3"/>
      <c r="O512" s="390" t="s">
        <v>70</v>
      </c>
      <c r="P512" s="391"/>
      <c r="Q512" s="391"/>
      <c r="R512" s="391"/>
      <c r="S512" s="391"/>
      <c r="T512" s="391"/>
      <c r="U512" s="392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402" t="s">
        <v>100</v>
      </c>
      <c r="B513" s="400"/>
      <c r="C513" s="400"/>
      <c r="D513" s="400"/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400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6">
        <v>4640242181363</v>
      </c>
      <c r="E514" s="387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2" t="s">
        <v>687</v>
      </c>
      <c r="P514" s="389"/>
      <c r="Q514" s="389"/>
      <c r="R514" s="389"/>
      <c r="S514" s="387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6">
        <v>4640242180526</v>
      </c>
      <c r="E515" s="387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16" t="s">
        <v>690</v>
      </c>
      <c r="P515" s="389"/>
      <c r="Q515" s="389"/>
      <c r="R515" s="389"/>
      <c r="S515" s="387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6">
        <v>4640242180519</v>
      </c>
      <c r="E516" s="387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85" t="s">
        <v>693</v>
      </c>
      <c r="P516" s="389"/>
      <c r="Q516" s="389"/>
      <c r="R516" s="389"/>
      <c r="S516" s="387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6">
        <v>4640242180090</v>
      </c>
      <c r="E517" s="387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68" t="s">
        <v>696</v>
      </c>
      <c r="P517" s="389"/>
      <c r="Q517" s="389"/>
      <c r="R517" s="389"/>
      <c r="S517" s="387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6">
        <v>4640242180090</v>
      </c>
      <c r="E518" s="387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46" t="s">
        <v>699</v>
      </c>
      <c r="P518" s="389"/>
      <c r="Q518" s="389"/>
      <c r="R518" s="389"/>
      <c r="S518" s="387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22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23"/>
      <c r="O519" s="390" t="s">
        <v>70</v>
      </c>
      <c r="P519" s="391"/>
      <c r="Q519" s="391"/>
      <c r="R519" s="391"/>
      <c r="S519" s="391"/>
      <c r="T519" s="391"/>
      <c r="U519" s="392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23"/>
      <c r="O520" s="390" t="s">
        <v>70</v>
      </c>
      <c r="P520" s="391"/>
      <c r="Q520" s="391"/>
      <c r="R520" s="391"/>
      <c r="S520" s="391"/>
      <c r="T520" s="391"/>
      <c r="U520" s="392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402" t="s">
        <v>61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6">
        <v>4640242180816</v>
      </c>
      <c r="E522" s="387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84" t="s">
        <v>702</v>
      </c>
      <c r="P522" s="389"/>
      <c r="Q522" s="389"/>
      <c r="R522" s="389"/>
      <c r="S522" s="387"/>
      <c r="T522" s="34"/>
      <c r="U522" s="34"/>
      <c r="V522" s="35" t="s">
        <v>66</v>
      </c>
      <c r="W522" s="380">
        <v>55</v>
      </c>
      <c r="X522" s="381">
        <f t="shared" ref="X522:X527" si="104">IFERROR(IF(W522="",0,CEILING((W522/$H522),1)*$H522),"")</f>
        <v>58.800000000000004</v>
      </c>
      <c r="Y522" s="36">
        <f>IFERROR(IF(X522=0,"",ROUNDUP(X522/H522,0)*0.00753),"")</f>
        <v>0.10542</v>
      </c>
      <c r="Z522" s="56"/>
      <c r="AA522" s="57"/>
      <c r="AE522" s="64"/>
      <c r="BB522" s="356" t="s">
        <v>1</v>
      </c>
      <c r="BL522" s="64">
        <f t="shared" ref="BL522:BL527" si="105">IFERROR(W522*I522/H522,"0")</f>
        <v>58.404761904761905</v>
      </c>
      <c r="BM522" s="64">
        <f t="shared" ref="BM522:BM527" si="106">IFERROR(X522*I522/H522,"0")</f>
        <v>62.44</v>
      </c>
      <c r="BN522" s="64">
        <f t="shared" ref="BN522:BN527" si="107">IFERROR(1/J522*(W522/H522),"0")</f>
        <v>8.3943833943833937E-2</v>
      </c>
      <c r="BO522" s="64">
        <f t="shared" ref="BO522:BO527" si="108">IFERROR(1/J522*(X522/H522),"0")</f>
        <v>8.9743589743589744E-2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6">
        <v>4680115880856</v>
      </c>
      <c r="E523" s="387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9"/>
      <c r="Q523" s="389"/>
      <c r="R523" s="389"/>
      <c r="S523" s="387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6">
        <v>4640242180595</v>
      </c>
      <c r="E524" s="387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53" t="s">
        <v>707</v>
      </c>
      <c r="P524" s="389"/>
      <c r="Q524" s="389"/>
      <c r="R524" s="389"/>
      <c r="S524" s="387"/>
      <c r="T524" s="34"/>
      <c r="U524" s="34"/>
      <c r="V524" s="35" t="s">
        <v>66</v>
      </c>
      <c r="W524" s="380">
        <v>55</v>
      </c>
      <c r="X524" s="381">
        <f t="shared" si="104"/>
        <v>58.800000000000004</v>
      </c>
      <c r="Y524" s="36">
        <f>IFERROR(IF(X524=0,"",ROUNDUP(X524/H524,0)*0.00753),"")</f>
        <v>0.10542</v>
      </c>
      <c r="Z524" s="56"/>
      <c r="AA524" s="57"/>
      <c r="AE524" s="64"/>
      <c r="BB524" s="358" t="s">
        <v>1</v>
      </c>
      <c r="BL524" s="64">
        <f t="shared" si="105"/>
        <v>58.404761904761905</v>
      </c>
      <c r="BM524" s="64">
        <f t="shared" si="106"/>
        <v>62.44</v>
      </c>
      <c r="BN524" s="64">
        <f t="shared" si="107"/>
        <v>8.3943833943833937E-2</v>
      </c>
      <c r="BO524" s="64">
        <f t="shared" si="108"/>
        <v>8.9743589743589744E-2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6">
        <v>4640242180076</v>
      </c>
      <c r="E525" s="387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490" t="s">
        <v>710</v>
      </c>
      <c r="P525" s="389"/>
      <c r="Q525" s="389"/>
      <c r="R525" s="389"/>
      <c r="S525" s="387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6">
        <v>4640242180908</v>
      </c>
      <c r="E526" s="387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06" t="s">
        <v>713</v>
      </c>
      <c r="P526" s="389"/>
      <c r="Q526" s="389"/>
      <c r="R526" s="389"/>
      <c r="S526" s="387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6">
        <v>4640242180489</v>
      </c>
      <c r="E527" s="387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27" t="s">
        <v>716</v>
      </c>
      <c r="P527" s="389"/>
      <c r="Q527" s="389"/>
      <c r="R527" s="389"/>
      <c r="S527" s="387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22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23"/>
      <c r="O528" s="390" t="s">
        <v>70</v>
      </c>
      <c r="P528" s="391"/>
      <c r="Q528" s="391"/>
      <c r="R528" s="391"/>
      <c r="S528" s="391"/>
      <c r="T528" s="391"/>
      <c r="U528" s="392"/>
      <c r="V528" s="37" t="s">
        <v>71</v>
      </c>
      <c r="W528" s="382">
        <f>IFERROR(W522/H522,"0")+IFERROR(W523/H523,"0")+IFERROR(W524/H524,"0")+IFERROR(W525/H525,"0")+IFERROR(W526/H526,"0")+IFERROR(W527/H527,"0")</f>
        <v>26.19047619047619</v>
      </c>
      <c r="X528" s="382">
        <f>IFERROR(X522/H522,"0")+IFERROR(X523/H523,"0")+IFERROR(X524/H524,"0")+IFERROR(X525/H525,"0")+IFERROR(X526/H526,"0")+IFERROR(X527/H527,"0")</f>
        <v>28</v>
      </c>
      <c r="Y528" s="382">
        <f>IFERROR(IF(Y522="",0,Y522),"0")+IFERROR(IF(Y523="",0,Y523),"0")+IFERROR(IF(Y524="",0,Y524),"0")+IFERROR(IF(Y525="",0,Y525),"0")+IFERROR(IF(Y526="",0,Y526),"0")+IFERROR(IF(Y527="",0,Y527),"0")</f>
        <v>0.21084</v>
      </c>
      <c r="Z528" s="383"/>
      <c r="AA528" s="383"/>
    </row>
    <row r="529" spans="1:67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23"/>
      <c r="O529" s="390" t="s">
        <v>70</v>
      </c>
      <c r="P529" s="391"/>
      <c r="Q529" s="391"/>
      <c r="R529" s="391"/>
      <c r="S529" s="391"/>
      <c r="T529" s="391"/>
      <c r="U529" s="392"/>
      <c r="V529" s="37" t="s">
        <v>66</v>
      </c>
      <c r="W529" s="382">
        <f>IFERROR(SUM(W522:W527),"0")</f>
        <v>110</v>
      </c>
      <c r="X529" s="382">
        <f>IFERROR(SUM(X522:X527),"0")</f>
        <v>117.60000000000001</v>
      </c>
      <c r="Y529" s="37"/>
      <c r="Z529" s="383"/>
      <c r="AA529" s="383"/>
    </row>
    <row r="530" spans="1:67" ht="14.25" customHeight="1" x14ac:dyDescent="0.25">
      <c r="A530" s="402" t="s">
        <v>72</v>
      </c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6">
        <v>4640242180533</v>
      </c>
      <c r="E531" s="387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488" t="s">
        <v>719</v>
      </c>
      <c r="P531" s="389"/>
      <c r="Q531" s="389"/>
      <c r="R531" s="389"/>
      <c r="S531" s="387"/>
      <c r="T531" s="34"/>
      <c r="U531" s="34"/>
      <c r="V531" s="35" t="s">
        <v>66</v>
      </c>
      <c r="W531" s="380">
        <v>30</v>
      </c>
      <c r="X531" s="381">
        <f>IFERROR(IF(W531="",0,CEILING((W531/$H531),1)*$H531),"")</f>
        <v>31.2</v>
      </c>
      <c r="Y531" s="36">
        <f>IFERROR(IF(X531=0,"",ROUNDUP(X531/H531,0)*0.02175),"")</f>
        <v>8.6999999999999994E-2</v>
      </c>
      <c r="Z531" s="56"/>
      <c r="AA531" s="57"/>
      <c r="AE531" s="64"/>
      <c r="BB531" s="362" t="s">
        <v>1</v>
      </c>
      <c r="BL531" s="64">
        <f>IFERROR(W531*I531/H531,"0")</f>
        <v>32.169230769230772</v>
      </c>
      <c r="BM531" s="64">
        <f>IFERROR(X531*I531/H531,"0")</f>
        <v>33.456000000000003</v>
      </c>
      <c r="BN531" s="64">
        <f>IFERROR(1/J531*(W531/H531),"0")</f>
        <v>6.8681318681318673E-2</v>
      </c>
      <c r="BO531" s="64">
        <f>IFERROR(1/J531*(X531/H531),"0")</f>
        <v>7.1428571428571425E-2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6">
        <v>4640242180106</v>
      </c>
      <c r="E532" s="387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87" t="s">
        <v>722</v>
      </c>
      <c r="P532" s="389"/>
      <c r="Q532" s="389"/>
      <c r="R532" s="389"/>
      <c r="S532" s="387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6">
        <v>4640242180540</v>
      </c>
      <c r="E533" s="387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3" t="s">
        <v>725</v>
      </c>
      <c r="P533" s="389"/>
      <c r="Q533" s="389"/>
      <c r="R533" s="389"/>
      <c r="S533" s="387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6">
        <v>4640242181233</v>
      </c>
      <c r="E534" s="387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588" t="s">
        <v>728</v>
      </c>
      <c r="P534" s="389"/>
      <c r="Q534" s="389"/>
      <c r="R534" s="389"/>
      <c r="S534" s="387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6">
        <v>4640242181226</v>
      </c>
      <c r="E535" s="387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86" t="s">
        <v>731</v>
      </c>
      <c r="P535" s="389"/>
      <c r="Q535" s="389"/>
      <c r="R535" s="389"/>
      <c r="S535" s="387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22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23"/>
      <c r="O536" s="390" t="s">
        <v>70</v>
      </c>
      <c r="P536" s="391"/>
      <c r="Q536" s="391"/>
      <c r="R536" s="391"/>
      <c r="S536" s="391"/>
      <c r="T536" s="391"/>
      <c r="U536" s="392"/>
      <c r="V536" s="37" t="s">
        <v>71</v>
      </c>
      <c r="W536" s="382">
        <f>IFERROR(W531/H531,"0")+IFERROR(W532/H532,"0")+IFERROR(W533/H533,"0")+IFERROR(W534/H534,"0")+IFERROR(W535/H535,"0")</f>
        <v>3.8461538461538463</v>
      </c>
      <c r="X536" s="382">
        <f>IFERROR(X531/H531,"0")+IFERROR(X532/H532,"0")+IFERROR(X533/H533,"0")+IFERROR(X534/H534,"0")+IFERROR(X535/H535,"0")</f>
        <v>4</v>
      </c>
      <c r="Y536" s="382">
        <f>IFERROR(IF(Y531="",0,Y531),"0")+IFERROR(IF(Y532="",0,Y532),"0")+IFERROR(IF(Y533="",0,Y533),"0")+IFERROR(IF(Y534="",0,Y534),"0")+IFERROR(IF(Y535="",0,Y535),"0")</f>
        <v>8.6999999999999994E-2</v>
      </c>
      <c r="Z536" s="383"/>
      <c r="AA536" s="383"/>
    </row>
    <row r="537" spans="1:67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23"/>
      <c r="O537" s="390" t="s">
        <v>70</v>
      </c>
      <c r="P537" s="391"/>
      <c r="Q537" s="391"/>
      <c r="R537" s="391"/>
      <c r="S537" s="391"/>
      <c r="T537" s="391"/>
      <c r="U537" s="392"/>
      <c r="V537" s="37" t="s">
        <v>66</v>
      </c>
      <c r="W537" s="382">
        <f>IFERROR(SUM(W531:W535),"0")</f>
        <v>30</v>
      </c>
      <c r="X537" s="382">
        <f>IFERROR(SUM(X531:X535),"0")</f>
        <v>31.2</v>
      </c>
      <c r="Y537" s="37"/>
      <c r="Z537" s="383"/>
      <c r="AA537" s="383"/>
    </row>
    <row r="538" spans="1:67" ht="14.25" customHeight="1" x14ac:dyDescent="0.25">
      <c r="A538" s="402" t="s">
        <v>206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6">
        <v>4640242180120</v>
      </c>
      <c r="E539" s="387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3" t="s">
        <v>734</v>
      </c>
      <c r="P539" s="389"/>
      <c r="Q539" s="389"/>
      <c r="R539" s="389"/>
      <c r="S539" s="387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6">
        <v>4640242180120</v>
      </c>
      <c r="E540" s="387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14" t="s">
        <v>736</v>
      </c>
      <c r="P540" s="389"/>
      <c r="Q540" s="389"/>
      <c r="R540" s="389"/>
      <c r="S540" s="387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6">
        <v>4640242180137</v>
      </c>
      <c r="E541" s="387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7" t="s">
        <v>739</v>
      </c>
      <c r="P541" s="389"/>
      <c r="Q541" s="389"/>
      <c r="R541" s="389"/>
      <c r="S541" s="387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6">
        <v>4640242180137</v>
      </c>
      <c r="E542" s="387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66" t="s">
        <v>741</v>
      </c>
      <c r="P542" s="389"/>
      <c r="Q542" s="389"/>
      <c r="R542" s="389"/>
      <c r="S542" s="387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22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23"/>
      <c r="O543" s="390" t="s">
        <v>70</v>
      </c>
      <c r="P543" s="391"/>
      <c r="Q543" s="391"/>
      <c r="R543" s="391"/>
      <c r="S543" s="391"/>
      <c r="T543" s="391"/>
      <c r="U543" s="392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23"/>
      <c r="O544" s="390" t="s">
        <v>70</v>
      </c>
      <c r="P544" s="391"/>
      <c r="Q544" s="391"/>
      <c r="R544" s="391"/>
      <c r="S544" s="391"/>
      <c r="T544" s="391"/>
      <c r="U544" s="392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96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97"/>
      <c r="O545" s="405" t="s">
        <v>742</v>
      </c>
      <c r="P545" s="406"/>
      <c r="Q545" s="406"/>
      <c r="R545" s="406"/>
      <c r="S545" s="406"/>
      <c r="T545" s="406"/>
      <c r="U545" s="40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4753.8300000000008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4771.8300000000017</v>
      </c>
      <c r="Y545" s="37"/>
      <c r="Z545" s="383"/>
      <c r="AA545" s="383"/>
    </row>
    <row r="546" spans="1:30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97"/>
      <c r="O546" s="405" t="s">
        <v>743</v>
      </c>
      <c r="P546" s="406"/>
      <c r="Q546" s="406"/>
      <c r="R546" s="406"/>
      <c r="S546" s="406"/>
      <c r="T546" s="406"/>
      <c r="U546" s="407"/>
      <c r="V546" s="37" t="s">
        <v>66</v>
      </c>
      <c r="W546" s="382">
        <f>IFERROR(SUM(BL22:BL542),"0")</f>
        <v>5094.0356430746779</v>
      </c>
      <c r="X546" s="382">
        <f>IFERROR(SUM(BM22:BM542),"0")</f>
        <v>5113.2519999999995</v>
      </c>
      <c r="Y546" s="37"/>
      <c r="Z546" s="383"/>
      <c r="AA546" s="383"/>
    </row>
    <row r="547" spans="1:30" x14ac:dyDescent="0.2">
      <c r="A547" s="400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97"/>
      <c r="O547" s="405" t="s">
        <v>744</v>
      </c>
      <c r="P547" s="406"/>
      <c r="Q547" s="406"/>
      <c r="R547" s="406"/>
      <c r="S547" s="406"/>
      <c r="T547" s="406"/>
      <c r="U547" s="407"/>
      <c r="V547" s="37" t="s">
        <v>745</v>
      </c>
      <c r="W547" s="38">
        <f>ROUNDUP(SUM(BN22:BN542),0)</f>
        <v>11</v>
      </c>
      <c r="X547" s="38">
        <f>ROUNDUP(SUM(BO22:BO542),0)</f>
        <v>11</v>
      </c>
      <c r="Y547" s="37"/>
      <c r="Z547" s="383"/>
      <c r="AA547" s="383"/>
    </row>
    <row r="548" spans="1:30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97"/>
      <c r="O548" s="405" t="s">
        <v>746</v>
      </c>
      <c r="P548" s="406"/>
      <c r="Q548" s="406"/>
      <c r="R548" s="406"/>
      <c r="S548" s="406"/>
      <c r="T548" s="406"/>
      <c r="U548" s="407"/>
      <c r="V548" s="37" t="s">
        <v>66</v>
      </c>
      <c r="W548" s="382">
        <f>GrossWeightTotal+PalletQtyTotal*25</f>
        <v>5369.0356430746779</v>
      </c>
      <c r="X548" s="382">
        <f>GrossWeightTotalR+PalletQtyTotalR*25</f>
        <v>5388.2519999999995</v>
      </c>
      <c r="Y548" s="37"/>
      <c r="Z548" s="383"/>
      <c r="AA548" s="383"/>
    </row>
    <row r="549" spans="1:30" x14ac:dyDescent="0.2">
      <c r="A549" s="400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97"/>
      <c r="O549" s="405" t="s">
        <v>747</v>
      </c>
      <c r="P549" s="406"/>
      <c r="Q549" s="406"/>
      <c r="R549" s="406"/>
      <c r="S549" s="406"/>
      <c r="T549" s="406"/>
      <c r="U549" s="40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625.86690151057962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629</v>
      </c>
      <c r="Y549" s="37"/>
      <c r="Z549" s="383"/>
      <c r="AA549" s="383"/>
    </row>
    <row r="550" spans="1:30" ht="14.25" customHeight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97"/>
      <c r="O550" s="405" t="s">
        <v>748</v>
      </c>
      <c r="P550" s="406"/>
      <c r="Q550" s="406"/>
      <c r="R550" s="406"/>
      <c r="S550" s="406"/>
      <c r="T550" s="406"/>
      <c r="U550" s="40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13.188569999999997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384" t="s">
        <v>98</v>
      </c>
      <c r="D552" s="511"/>
      <c r="E552" s="511"/>
      <c r="F552" s="512"/>
      <c r="G552" s="384" t="s">
        <v>229</v>
      </c>
      <c r="H552" s="511"/>
      <c r="I552" s="511"/>
      <c r="J552" s="511"/>
      <c r="K552" s="511"/>
      <c r="L552" s="511"/>
      <c r="M552" s="511"/>
      <c r="N552" s="511"/>
      <c r="O552" s="511"/>
      <c r="P552" s="512"/>
      <c r="Q552" s="384" t="s">
        <v>461</v>
      </c>
      <c r="R552" s="512"/>
      <c r="S552" s="384" t="s">
        <v>522</v>
      </c>
      <c r="T552" s="511"/>
      <c r="U552" s="511"/>
      <c r="V552" s="512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403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8"/>
      <c r="L553" s="384" t="s">
        <v>356</v>
      </c>
      <c r="M553" s="378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8"/>
    </row>
    <row r="554" spans="1:30" ht="13.5" customHeight="1" thickBot="1" x14ac:dyDescent="0.25">
      <c r="A554" s="404"/>
      <c r="B554" s="385"/>
      <c r="C554" s="385"/>
      <c r="D554" s="385"/>
      <c r="E554" s="385"/>
      <c r="F554" s="385"/>
      <c r="G554" s="385"/>
      <c r="H554" s="385"/>
      <c r="I554" s="385"/>
      <c r="J554" s="385"/>
      <c r="K554" s="378"/>
      <c r="L554" s="385"/>
      <c r="M554" s="378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21.599999999999994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4584.1500000000005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4584.1500000000005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15.6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1.68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0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148.80000000000001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