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F656121-8FB5-40C8-BD19-B7F2BA28B4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X346" i="1" s="1"/>
  <c r="O342" i="1"/>
  <c r="BO341" i="1"/>
  <c r="BN341" i="1"/>
  <c r="BM341" i="1"/>
  <c r="BL341" i="1"/>
  <c r="Y341" i="1"/>
  <c r="X341" i="1"/>
  <c r="X345" i="1" s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X300" i="1" s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X277" i="1" s="1"/>
  <c r="O275" i="1"/>
  <c r="BO274" i="1"/>
  <c r="BN274" i="1"/>
  <c r="BM274" i="1"/>
  <c r="BL274" i="1"/>
  <c r="Y274" i="1"/>
  <c r="X274" i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X272" i="1" s="1"/>
  <c r="O262" i="1"/>
  <c r="W260" i="1"/>
  <c r="W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BO256" i="1" s="1"/>
  <c r="O256" i="1"/>
  <c r="BO255" i="1"/>
  <c r="BN255" i="1"/>
  <c r="BM255" i="1"/>
  <c r="BL255" i="1"/>
  <c r="Y255" i="1"/>
  <c r="X255" i="1"/>
  <c r="X260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X235" i="1" s="1"/>
  <c r="O229" i="1"/>
  <c r="W226" i="1"/>
  <c r="W225" i="1"/>
  <c r="BN224" i="1"/>
  <c r="BL224" i="1"/>
  <c r="X224" i="1"/>
  <c r="X226" i="1" s="1"/>
  <c r="O224" i="1"/>
  <c r="BO223" i="1"/>
  <c r="BN223" i="1"/>
  <c r="BM223" i="1"/>
  <c r="BL223" i="1"/>
  <c r="Y223" i="1"/>
  <c r="X223" i="1"/>
  <c r="X225" i="1" s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J555" i="1" s="1"/>
  <c r="O214" i="1"/>
  <c r="W211" i="1"/>
  <c r="W210" i="1"/>
  <c r="BN209" i="1"/>
  <c r="BL209" i="1"/>
  <c r="X209" i="1"/>
  <c r="BO209" i="1" s="1"/>
  <c r="BN208" i="1"/>
  <c r="BL208" i="1"/>
  <c r="X208" i="1"/>
  <c r="BO208" i="1" s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X211" i="1" s="1"/>
  <c r="O205" i="1"/>
  <c r="BO204" i="1"/>
  <c r="BN204" i="1"/>
  <c r="BM204" i="1"/>
  <c r="BL204" i="1"/>
  <c r="Y204" i="1"/>
  <c r="X204" i="1"/>
  <c r="X210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O199" i="1" s="1"/>
  <c r="BN198" i="1"/>
  <c r="BL198" i="1"/>
  <c r="X198" i="1"/>
  <c r="BO198" i="1" s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O195" i="1" s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X201" i="1" s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X178" i="1" s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BM151" i="1" s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1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1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3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5" i="1" s="1"/>
  <c r="O57" i="1"/>
  <c r="W54" i="1"/>
  <c r="W53" i="1"/>
  <c r="BN52" i="1"/>
  <c r="BL52" i="1"/>
  <c r="X52" i="1"/>
  <c r="X54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45" i="1" s="1"/>
  <c r="W24" i="1"/>
  <c r="BO23" i="1"/>
  <c r="BN23" i="1"/>
  <c r="BM23" i="1"/>
  <c r="BL23" i="1"/>
  <c r="Y23" i="1"/>
  <c r="X23" i="1"/>
  <c r="O23" i="1"/>
  <c r="BN22" i="1"/>
  <c r="W547" i="1" s="1"/>
  <c r="BL22" i="1"/>
  <c r="W546" i="1" s="1"/>
  <c r="W548" i="1" s="1"/>
  <c r="X22" i="1"/>
  <c r="B555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W549" i="1"/>
  <c r="X25" i="1"/>
  <c r="Y28" i="1"/>
  <c r="Y34" i="1" s="1"/>
  <c r="BM28" i="1"/>
  <c r="BO28" i="1"/>
  <c r="Y30" i="1"/>
  <c r="BM30" i="1"/>
  <c r="Y32" i="1"/>
  <c r="BM32" i="1"/>
  <c r="C555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X94" i="1"/>
  <c r="Y97" i="1"/>
  <c r="Y103" i="1" s="1"/>
  <c r="BM97" i="1"/>
  <c r="BO97" i="1"/>
  <c r="Y99" i="1"/>
  <c r="BM99" i="1"/>
  <c r="Y101" i="1"/>
  <c r="BM101" i="1"/>
  <c r="Y107" i="1"/>
  <c r="Y120" i="1" s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Y130" i="1" s="1"/>
  <c r="BM123" i="1"/>
  <c r="BO123" i="1"/>
  <c r="Y125" i="1"/>
  <c r="BM125" i="1"/>
  <c r="Y127" i="1"/>
  <c r="BM127" i="1"/>
  <c r="Y129" i="1"/>
  <c r="BM129" i="1"/>
  <c r="X130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BO153" i="1"/>
  <c r="BM153" i="1"/>
  <c r="Y153" i="1"/>
  <c r="BO157" i="1"/>
  <c r="BM157" i="1"/>
  <c r="Y157" i="1"/>
  <c r="X172" i="1"/>
  <c r="BO170" i="1"/>
  <c r="BM170" i="1"/>
  <c r="Y170" i="1"/>
  <c r="Y171" i="1" s="1"/>
  <c r="Y259" i="1"/>
  <c r="H9" i="1"/>
  <c r="X24" i="1"/>
  <c r="X62" i="1"/>
  <c r="X87" i="1"/>
  <c r="X140" i="1"/>
  <c r="X148" i="1"/>
  <c r="H555" i="1"/>
  <c r="X160" i="1"/>
  <c r="BO151" i="1"/>
  <c r="BO155" i="1"/>
  <c r="BM155" i="1"/>
  <c r="Y155" i="1"/>
  <c r="BO159" i="1"/>
  <c r="BM159" i="1"/>
  <c r="Y159" i="1"/>
  <c r="X161" i="1"/>
  <c r="I555" i="1"/>
  <c r="X167" i="1"/>
  <c r="BO164" i="1"/>
  <c r="BM164" i="1"/>
  <c r="Y164" i="1"/>
  <c r="Y166" i="1" s="1"/>
  <c r="Y174" i="1"/>
  <c r="BM174" i="1"/>
  <c r="BO174" i="1"/>
  <c r="Y176" i="1"/>
  <c r="BM176" i="1"/>
  <c r="X179" i="1"/>
  <c r="Y182" i="1"/>
  <c r="Y201" i="1" s="1"/>
  <c r="BM182" i="1"/>
  <c r="Y184" i="1"/>
  <c r="BM184" i="1"/>
  <c r="Y185" i="1"/>
  <c r="BM185" i="1"/>
  <c r="Y187" i="1"/>
  <c r="BM187" i="1"/>
  <c r="Y188" i="1"/>
  <c r="BM188" i="1"/>
  <c r="Y190" i="1"/>
  <c r="BM190" i="1"/>
  <c r="Y192" i="1"/>
  <c r="BM192" i="1"/>
  <c r="Y194" i="1"/>
  <c r="BM194" i="1"/>
  <c r="Y195" i="1"/>
  <c r="BM195" i="1"/>
  <c r="Y198" i="1"/>
  <c r="BM198" i="1"/>
  <c r="Y199" i="1"/>
  <c r="BM199" i="1"/>
  <c r="X202" i="1"/>
  <c r="Y205" i="1"/>
  <c r="Y210" i="1" s="1"/>
  <c r="BM205" i="1"/>
  <c r="BO205" i="1"/>
  <c r="Y208" i="1"/>
  <c r="BM208" i="1"/>
  <c r="Y209" i="1"/>
  <c r="BM209" i="1"/>
  <c r="Y214" i="1"/>
  <c r="BM214" i="1"/>
  <c r="BO214" i="1"/>
  <c r="Y216" i="1"/>
  <c r="BM216" i="1"/>
  <c r="Y218" i="1"/>
  <c r="BM218" i="1"/>
  <c r="X221" i="1"/>
  <c r="Y224" i="1"/>
  <c r="Y225" i="1" s="1"/>
  <c r="BM224" i="1"/>
  <c r="BO224" i="1"/>
  <c r="Y229" i="1"/>
  <c r="Y235" i="1" s="1"/>
  <c r="BM229" i="1"/>
  <c r="BO229" i="1"/>
  <c r="Y231" i="1"/>
  <c r="BM231" i="1"/>
  <c r="Y233" i="1"/>
  <c r="BM233" i="1"/>
  <c r="X236" i="1"/>
  <c r="N555" i="1"/>
  <c r="L555" i="1"/>
  <c r="Y240" i="1"/>
  <c r="Y252" i="1" s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BM256" i="1"/>
  <c r="Y258" i="1"/>
  <c r="BM258" i="1"/>
  <c r="X259" i="1"/>
  <c r="Y262" i="1"/>
  <c r="Y271" i="1" s="1"/>
  <c r="BM262" i="1"/>
  <c r="BO262" i="1"/>
  <c r="Y264" i="1"/>
  <c r="BM264" i="1"/>
  <c r="Y266" i="1"/>
  <c r="BM266" i="1"/>
  <c r="BO267" i="1"/>
  <c r="BM267" i="1"/>
  <c r="BO269" i="1"/>
  <c r="BM269" i="1"/>
  <c r="Y269" i="1"/>
  <c r="X278" i="1"/>
  <c r="X284" i="1"/>
  <c r="BO280" i="1"/>
  <c r="BM280" i="1"/>
  <c r="Y280" i="1"/>
  <c r="X283" i="1"/>
  <c r="Y289" i="1"/>
  <c r="BO287" i="1"/>
  <c r="BM287" i="1"/>
  <c r="Y287" i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BO344" i="1"/>
  <c r="BM344" i="1"/>
  <c r="Y344" i="1"/>
  <c r="X352" i="1"/>
  <c r="BO348" i="1"/>
  <c r="BM348" i="1"/>
  <c r="Y348" i="1"/>
  <c r="Y351" i="1" s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Y376" i="1" s="1"/>
  <c r="X376" i="1"/>
  <c r="BO386" i="1"/>
  <c r="BM386" i="1"/>
  <c r="Y386" i="1"/>
  <c r="Y387" i="1" s="1"/>
  <c r="S555" i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Y409" i="1" s="1"/>
  <c r="BO418" i="1"/>
  <c r="BM418" i="1"/>
  <c r="Y418" i="1"/>
  <c r="X420" i="1"/>
  <c r="T555" i="1"/>
  <c r="X426" i="1"/>
  <c r="BO423" i="1"/>
  <c r="BM423" i="1"/>
  <c r="Y423" i="1"/>
  <c r="Y425" i="1" s="1"/>
  <c r="X425" i="1"/>
  <c r="X220" i="1"/>
  <c r="X252" i="1"/>
  <c r="X271" i="1"/>
  <c r="Y277" i="1"/>
  <c r="BO275" i="1"/>
  <c r="BM275" i="1"/>
  <c r="Y275" i="1"/>
  <c r="BO281" i="1"/>
  <c r="BM281" i="1"/>
  <c r="Y281" i="1"/>
  <c r="BO294" i="1"/>
  <c r="BM294" i="1"/>
  <c r="Y294" i="1"/>
  <c r="Y300" i="1" s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Y338" i="1" s="1"/>
  <c r="X338" i="1"/>
  <c r="BO342" i="1"/>
  <c r="BM342" i="1"/>
  <c r="Y342" i="1"/>
  <c r="Y345" i="1" s="1"/>
  <c r="BO349" i="1"/>
  <c r="BM349" i="1"/>
  <c r="Y349" i="1"/>
  <c r="BO362" i="1"/>
  <c r="BM362" i="1"/>
  <c r="Y362" i="1"/>
  <c r="Y364" i="1" s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Y478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Y435" i="1" s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36" i="1" l="1"/>
  <c r="Y403" i="1"/>
  <c r="Y283" i="1"/>
  <c r="Y160" i="1"/>
  <c r="X546" i="1"/>
  <c r="Y487" i="1"/>
  <c r="Y473" i="1"/>
  <c r="Y511" i="1"/>
  <c r="Y451" i="1"/>
  <c r="Y316" i="1"/>
  <c r="Y220" i="1"/>
  <c r="Y550" i="1" s="1"/>
  <c r="Y178" i="1"/>
  <c r="X549" i="1"/>
  <c r="X545" i="1"/>
  <c r="X547" i="1"/>
  <c r="X548" i="1" l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<sst xmlns="http://schemas.openxmlformats.org/spreadsheetml/2006/main" count="2379" uniqueCount="789">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</sst>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9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497" t="s">
        <v>0</v>
      </c>
      <c r="E1" s="498"/>
      <c r="F1" s="498"/>
      <c r="G1" s="12" t="s">
        <v>1</v>
      </c>
      <c r="H1" s="497" t="s">
        <v>2</v>
      </c>
      <c r="I1" s="498"/>
      <c r="J1" s="498"/>
      <c r="K1" s="498"/>
      <c r="L1" s="498"/>
      <c r="M1" s="498"/>
      <c r="N1" s="498"/>
      <c r="O1" s="498"/>
      <c r="P1" s="498"/>
      <c r="Q1" s="765" t="s">
        <v>3</v>
      </c>
      <c r="R1" s="498"/>
      <c r="S1" s="49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7" t="s">
        <v>8</v>
      </c>
      <c r="B5" s="528"/>
      <c r="C5" s="529"/>
      <c r="D5" s="419"/>
      <c r="E5" s="421"/>
      <c r="F5" s="723" t="s">
        <v>9</v>
      </c>
      <c r="G5" s="529"/>
      <c r="H5" s="419"/>
      <c r="I5" s="420"/>
      <c r="J5" s="420"/>
      <c r="K5" s="420"/>
      <c r="L5" s="421"/>
      <c r="M5" s="58"/>
      <c r="O5" s="24" t="s">
        <v>10</v>
      </c>
      <c r="P5" s="762">
        <v>45444</v>
      </c>
      <c r="Q5" s="543"/>
      <c r="S5" s="616" t="s">
        <v>11</v>
      </c>
      <c r="T5" s="438"/>
      <c r="U5" s="548" t="s">
        <v>12</v>
      </c>
      <c r="V5" s="543"/>
      <c r="AA5" s="51"/>
      <c r="AB5" s="51"/>
      <c r="AC5" s="51"/>
    </row>
    <row r="6" spans="1:30" s="373" customFormat="1" ht="24" customHeight="1" x14ac:dyDescent="0.2">
      <c r="A6" s="527" t="s">
        <v>13</v>
      </c>
      <c r="B6" s="528"/>
      <c r="C6" s="529"/>
      <c r="D6" s="689" t="s">
        <v>14</v>
      </c>
      <c r="E6" s="690"/>
      <c r="F6" s="690"/>
      <c r="G6" s="690"/>
      <c r="H6" s="690"/>
      <c r="I6" s="690"/>
      <c r="J6" s="690"/>
      <c r="K6" s="690"/>
      <c r="L6" s="543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7" t="s">
        <v>16</v>
      </c>
      <c r="T6" s="438"/>
      <c r="U6" s="683" t="s">
        <v>17</v>
      </c>
      <c r="V6" s="459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02" t="str">
        <f>IFERROR(VLOOKUP(DeliveryAddress,Table,3,0),1)</f>
        <v>5</v>
      </c>
      <c r="E7" s="603"/>
      <c r="F7" s="603"/>
      <c r="G7" s="603"/>
      <c r="H7" s="603"/>
      <c r="I7" s="603"/>
      <c r="J7" s="603"/>
      <c r="K7" s="603"/>
      <c r="L7" s="569"/>
      <c r="M7" s="60"/>
      <c r="O7" s="24"/>
      <c r="P7" s="42"/>
      <c r="Q7" s="42"/>
      <c r="S7" s="391"/>
      <c r="T7" s="438"/>
      <c r="U7" s="684"/>
      <c r="V7" s="685"/>
      <c r="AA7" s="51"/>
      <c r="AB7" s="51"/>
      <c r="AC7" s="51"/>
    </row>
    <row r="8" spans="1:30" s="373" customFormat="1" ht="25.5" customHeight="1" x14ac:dyDescent="0.2">
      <c r="A8" s="770" t="s">
        <v>18</v>
      </c>
      <c r="B8" s="410"/>
      <c r="C8" s="411"/>
      <c r="D8" s="491"/>
      <c r="E8" s="492"/>
      <c r="F8" s="492"/>
      <c r="G8" s="492"/>
      <c r="H8" s="492"/>
      <c r="I8" s="492"/>
      <c r="J8" s="492"/>
      <c r="K8" s="492"/>
      <c r="L8" s="493"/>
      <c r="M8" s="61"/>
      <c r="O8" s="24" t="s">
        <v>19</v>
      </c>
      <c r="P8" s="568">
        <v>0.41666666666666669</v>
      </c>
      <c r="Q8" s="569"/>
      <c r="S8" s="391"/>
      <c r="T8" s="438"/>
      <c r="U8" s="684"/>
      <c r="V8" s="685"/>
      <c r="AA8" s="51"/>
      <c r="AB8" s="51"/>
      <c r="AC8" s="51"/>
    </row>
    <row r="9" spans="1:30" s="373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0"/>
      <c r="E9" s="551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3" t="str">
        <f>IF(AND($A$9="Тип доверенности/получателя при получении в адресе перегруза:",$D$9="Разовая доверенность"),"Введите ФИО","")</f>
        <v/>
      </c>
      <c r="I9" s="551"/>
      <c r="J9" s="7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1"/>
      <c r="L9" s="551"/>
      <c r="M9" s="371"/>
      <c r="O9" s="26" t="s">
        <v>20</v>
      </c>
      <c r="P9" s="534"/>
      <c r="Q9" s="535"/>
      <c r="S9" s="391"/>
      <c r="T9" s="438"/>
      <c r="U9" s="686"/>
      <c r="V9" s="687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0"/>
      <c r="E10" s="551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7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27"/>
      <c r="Q10" s="62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6" t="s">
        <v>28</v>
      </c>
      <c r="B12" s="528"/>
      <c r="C12" s="528"/>
      <c r="D12" s="528"/>
      <c r="E12" s="528"/>
      <c r="F12" s="528"/>
      <c r="G12" s="528"/>
      <c r="H12" s="528"/>
      <c r="I12" s="528"/>
      <c r="J12" s="528"/>
      <c r="K12" s="528"/>
      <c r="L12" s="529"/>
      <c r="M12" s="62"/>
      <c r="O12" s="24" t="s">
        <v>29</v>
      </c>
      <c r="P12" s="568"/>
      <c r="Q12" s="569"/>
      <c r="R12" s="23"/>
      <c r="T12" s="24"/>
      <c r="U12" s="498"/>
      <c r="V12" s="391"/>
      <c r="AA12" s="51"/>
      <c r="AB12" s="51"/>
      <c r="AC12" s="51"/>
    </row>
    <row r="13" spans="1:30" s="373" customFormat="1" ht="23.25" customHeight="1" x14ac:dyDescent="0.2">
      <c r="A13" s="716" t="s">
        <v>30</v>
      </c>
      <c r="B13" s="528"/>
      <c r="C13" s="528"/>
      <c r="D13" s="528"/>
      <c r="E13" s="528"/>
      <c r="F13" s="528"/>
      <c r="G13" s="528"/>
      <c r="H13" s="528"/>
      <c r="I13" s="528"/>
      <c r="J13" s="528"/>
      <c r="K13" s="528"/>
      <c r="L13" s="529"/>
      <c r="M13" s="62"/>
      <c r="N13" s="26"/>
      <c r="O13" s="26" t="s">
        <v>31</v>
      </c>
      <c r="P13" s="612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6" t="s">
        <v>32</v>
      </c>
      <c r="B14" s="528"/>
      <c r="C14" s="528"/>
      <c r="D14" s="528"/>
      <c r="E14" s="528"/>
      <c r="F14" s="528"/>
      <c r="G14" s="528"/>
      <c r="H14" s="528"/>
      <c r="I14" s="528"/>
      <c r="J14" s="528"/>
      <c r="K14" s="528"/>
      <c r="L14" s="529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7" t="s">
        <v>33</v>
      </c>
      <c r="B15" s="528"/>
      <c r="C15" s="528"/>
      <c r="D15" s="528"/>
      <c r="E15" s="528"/>
      <c r="F15" s="528"/>
      <c r="G15" s="528"/>
      <c r="H15" s="528"/>
      <c r="I15" s="528"/>
      <c r="J15" s="528"/>
      <c r="K15" s="528"/>
      <c r="L15" s="529"/>
      <c r="M15" s="63"/>
      <c r="O15" s="522" t="s">
        <v>34</v>
      </c>
      <c r="P15" s="498"/>
      <c r="Q15" s="498"/>
      <c r="R15" s="498"/>
      <c r="S15" s="49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0" t="s">
        <v>35</v>
      </c>
      <c r="B17" s="430" t="s">
        <v>36</v>
      </c>
      <c r="C17" s="549" t="s">
        <v>37</v>
      </c>
      <c r="D17" s="430" t="s">
        <v>38</v>
      </c>
      <c r="E17" s="46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65"/>
      <c r="Q17" s="465"/>
      <c r="R17" s="465"/>
      <c r="S17" s="466"/>
      <c r="T17" s="754" t="s">
        <v>49</v>
      </c>
      <c r="U17" s="529"/>
      <c r="V17" s="430" t="s">
        <v>50</v>
      </c>
      <c r="W17" s="430" t="s">
        <v>51</v>
      </c>
      <c r="X17" s="780" t="s">
        <v>52</v>
      </c>
      <c r="Y17" s="430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89"/>
      <c r="BB17" s="753" t="s">
        <v>57</v>
      </c>
    </row>
    <row r="18" spans="1:67" ht="14.25" customHeight="1" x14ac:dyDescent="0.2">
      <c r="A18" s="431"/>
      <c r="B18" s="431"/>
      <c r="C18" s="431"/>
      <c r="D18" s="467"/>
      <c r="E18" s="469"/>
      <c r="F18" s="431"/>
      <c r="G18" s="431"/>
      <c r="H18" s="431"/>
      <c r="I18" s="431"/>
      <c r="J18" s="431"/>
      <c r="K18" s="431"/>
      <c r="L18" s="431"/>
      <c r="M18" s="431"/>
      <c r="N18" s="431"/>
      <c r="O18" s="467"/>
      <c r="P18" s="468"/>
      <c r="Q18" s="468"/>
      <c r="R18" s="468"/>
      <c r="S18" s="469"/>
      <c r="T18" s="374" t="s">
        <v>58</v>
      </c>
      <c r="U18" s="374" t="s">
        <v>59</v>
      </c>
      <c r="V18" s="431"/>
      <c r="W18" s="431"/>
      <c r="X18" s="781"/>
      <c r="Y18" s="431"/>
      <c r="Z18" s="647"/>
      <c r="AA18" s="647"/>
      <c r="AB18" s="478"/>
      <c r="AC18" s="479"/>
      <c r="AD18" s="480"/>
      <c r="AE18" s="490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4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4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customHeight="1" x14ac:dyDescent="0.25">
      <c r="A55" s="444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1500</v>
      </c>
      <c r="X57" s="381">
        <f>IFERROR(IF(W57="",0,CEILING((W57/$H57),1)*$H57),"")</f>
        <v>1501.2</v>
      </c>
      <c r="Y57" s="36">
        <f>IFERROR(IF(X57=0,"",ROUNDUP(X57/H57,0)*0.02175),"")</f>
        <v>3.02325</v>
      </c>
      <c r="Z57" s="56"/>
      <c r="AA57" s="57"/>
      <c r="AE57" s="64"/>
      <c r="BB57" s="79" t="s">
        <v>1</v>
      </c>
      <c r="BL57" s="64">
        <f>IFERROR(W57*I57/H57,"0")</f>
        <v>1566.6666666666665</v>
      </c>
      <c r="BM57" s="64">
        <f>IFERROR(X57*I57/H57,"0")</f>
        <v>1567.9199999999998</v>
      </c>
      <c r="BN57" s="64">
        <f>IFERROR(1/J57*(W57/H57),"0")</f>
        <v>2.4801587301587298</v>
      </c>
      <c r="BO57" s="64">
        <f>IFERROR(1/J57*(X57/H57),"0")</f>
        <v>2.4821428571428572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138.88888888888889</v>
      </c>
      <c r="X61" s="382">
        <f>IFERROR(X57/H57,"0")+IFERROR(X58/H58,"0")+IFERROR(X59/H59,"0")+IFERROR(X60/H60,"0")</f>
        <v>139</v>
      </c>
      <c r="Y61" s="382">
        <f>IFERROR(IF(Y57="",0,Y57),"0")+IFERROR(IF(Y58="",0,Y58),"0")+IFERROR(IF(Y59="",0,Y59),"0")+IFERROR(IF(Y60="",0,Y60),"0")</f>
        <v>3.02325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1500</v>
      </c>
      <c r="X62" s="382">
        <f>IFERROR(SUM(X57:X60),"0")</f>
        <v>1501.2</v>
      </c>
      <c r="Y62" s="37"/>
      <c r="Z62" s="383"/>
      <c r="AA62" s="383"/>
    </row>
    <row r="63" spans="1:67" ht="16.5" customHeight="1" x14ac:dyDescent="0.25">
      <c r="A63" s="444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300</v>
      </c>
      <c r="X65" s="381">
        <f t="shared" ref="X65:X85" si="6">IFERROR(IF(W65="",0,CEILING((W65/$H65),1)*$H65),"")</f>
        <v>302.39999999999998</v>
      </c>
      <c r="Y65" s="36">
        <f t="shared" ref="Y65:Y71" si="7">IFERROR(IF(X65=0,"",ROUNDUP(X65/H65,0)*0.02175),"")</f>
        <v>0.58724999999999994</v>
      </c>
      <c r="Z65" s="56"/>
      <c r="AA65" s="57"/>
      <c r="AE65" s="64"/>
      <c r="BB65" s="83" t="s">
        <v>1</v>
      </c>
      <c r="BL65" s="64">
        <f t="shared" ref="BL65:BL85" si="8">IFERROR(W65*I65/H65,"0")</f>
        <v>312.85714285714289</v>
      </c>
      <c r="BM65" s="64">
        <f t="shared" ref="BM65:BM85" si="9">IFERROR(X65*I65/H65,"0")</f>
        <v>315.36</v>
      </c>
      <c r="BN65" s="64">
        <f t="shared" ref="BN65:BN85" si="10">IFERROR(1/J65*(W65/H65),"0")</f>
        <v>0.47831632653061229</v>
      </c>
      <c r="BO65" s="64">
        <f t="shared" ref="BO65:BO85" si="11">IFERROR(1/J65*(X65/H65),"0")</f>
        <v>0.4821428571428571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500</v>
      </c>
      <c r="X66" s="381">
        <f t="shared" si="6"/>
        <v>503.99999999999994</v>
      </c>
      <c r="Y66" s="36">
        <f t="shared" si="7"/>
        <v>0.9787499999999999</v>
      </c>
      <c r="Z66" s="56"/>
      <c r="AA66" s="57"/>
      <c r="AE66" s="64"/>
      <c r="BB66" s="84" t="s">
        <v>1</v>
      </c>
      <c r="BL66" s="64">
        <f t="shared" si="8"/>
        <v>521.42857142857144</v>
      </c>
      <c r="BM66" s="64">
        <f t="shared" si="9"/>
        <v>525.6</v>
      </c>
      <c r="BN66" s="64">
        <f t="shared" si="10"/>
        <v>0.79719387755102045</v>
      </c>
      <c r="BO66" s="64">
        <f t="shared" si="11"/>
        <v>0.80357142857142849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150</v>
      </c>
      <c r="X69" s="381">
        <f t="shared" si="6"/>
        <v>151.20000000000002</v>
      </c>
      <c r="Y69" s="36">
        <f t="shared" si="7"/>
        <v>0.30449999999999999</v>
      </c>
      <c r="Z69" s="56"/>
      <c r="AA69" s="57"/>
      <c r="AE69" s="64"/>
      <c r="BB69" s="87" t="s">
        <v>1</v>
      </c>
      <c r="BL69" s="64">
        <f t="shared" si="8"/>
        <v>156.66666666666666</v>
      </c>
      <c r="BM69" s="64">
        <f t="shared" si="9"/>
        <v>157.91999999999999</v>
      </c>
      <c r="BN69" s="64">
        <f t="shared" si="10"/>
        <v>0.24801587301587297</v>
      </c>
      <c r="BO69" s="64">
        <f t="shared" si="11"/>
        <v>0.25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85.317460317460316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86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1.8704999999999998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950</v>
      </c>
      <c r="X87" s="382">
        <f>IFERROR(SUM(X65:X85),"0")</f>
        <v>957.59999999999991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0</v>
      </c>
      <c r="X121" s="382">
        <f>IFERROR(SUM(X106:X119),"0")</f>
        <v>0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customHeight="1" x14ac:dyDescent="0.25">
      <c r="A132" s="444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0</v>
      </c>
      <c r="X139" s="382">
        <f>IFERROR(X134/H134,"0")+IFERROR(X135/H135,"0")+IFERROR(X136/H136,"0")+IFERROR(X137/H137,"0")+IFERROR(X138/H138,"0")</f>
        <v>0</v>
      </c>
      <c r="Y139" s="382">
        <f>IFERROR(IF(Y134="",0,Y134),"0")+IFERROR(IF(Y135="",0,Y135),"0")+IFERROR(IF(Y136="",0,Y136),"0")+IFERROR(IF(Y137="",0,Y137),"0")+IFERROR(IF(Y138="",0,Y138),"0")</f>
        <v>0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0</v>
      </c>
      <c r="X140" s="382">
        <f>IFERROR(SUM(X134:X138),"0")</f>
        <v>0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4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4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customHeight="1" x14ac:dyDescent="0.25">
      <c r="A162" s="444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150</v>
      </c>
      <c r="X184" s="381">
        <f t="shared" si="34"/>
        <v>156</v>
      </c>
      <c r="Y184" s="36">
        <f>IFERROR(IF(X184=0,"",ROUNDUP(X184/H184,0)*0.02175),"")</f>
        <v>0.43499999999999994</v>
      </c>
      <c r="Z184" s="56"/>
      <c r="AA184" s="57"/>
      <c r="AE184" s="64"/>
      <c r="BB184" s="164" t="s">
        <v>1</v>
      </c>
      <c r="BL184" s="64">
        <f t="shared" si="35"/>
        <v>160.84615384615387</v>
      </c>
      <c r="BM184" s="64">
        <f t="shared" si="36"/>
        <v>167.28000000000003</v>
      </c>
      <c r="BN184" s="64">
        <f t="shared" si="37"/>
        <v>0.34340659340659335</v>
      </c>
      <c r="BO184" s="64">
        <f t="shared" si="38"/>
        <v>0.3571428571428571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250</v>
      </c>
      <c r="X187" s="381">
        <f t="shared" si="34"/>
        <v>252.29999999999998</v>
      </c>
      <c r="Y187" s="36">
        <f>IFERROR(IF(X187=0,"",ROUNDUP(X187/H187,0)*0.02175),"")</f>
        <v>0.63074999999999992</v>
      </c>
      <c r="Z187" s="56"/>
      <c r="AA187" s="57"/>
      <c r="AE187" s="64"/>
      <c r="BB187" s="167" t="s">
        <v>1</v>
      </c>
      <c r="BL187" s="64">
        <f t="shared" si="35"/>
        <v>266.20689655172418</v>
      </c>
      <c r="BM187" s="64">
        <f t="shared" si="36"/>
        <v>268.65600000000001</v>
      </c>
      <c r="BN187" s="64">
        <f t="shared" si="37"/>
        <v>0.51313628899835795</v>
      </c>
      <c r="BO187" s="64">
        <f t="shared" si="38"/>
        <v>0.51785714285714279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100</v>
      </c>
      <c r="X189" s="381">
        <f t="shared" si="34"/>
        <v>100.8</v>
      </c>
      <c r="Y189" s="36">
        <f>IFERROR(IF(X189=0,"",ROUNDUP(X189/H189,0)*0.00753),"")</f>
        <v>0.31625999999999999</v>
      </c>
      <c r="Z189" s="56"/>
      <c r="AA189" s="57"/>
      <c r="AE189" s="64"/>
      <c r="BB189" s="169" t="s">
        <v>1</v>
      </c>
      <c r="BL189" s="64">
        <f t="shared" si="35"/>
        <v>111.33333333333333</v>
      </c>
      <c r="BM189" s="64">
        <f t="shared" si="36"/>
        <v>112.224</v>
      </c>
      <c r="BN189" s="64">
        <f t="shared" si="37"/>
        <v>0.26709401709401709</v>
      </c>
      <c r="BO189" s="64">
        <f t="shared" si="38"/>
        <v>0.26923076923076922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60</v>
      </c>
      <c r="X191" s="381">
        <f t="shared" si="34"/>
        <v>60</v>
      </c>
      <c r="Y191" s="36">
        <f>IFERROR(IF(X191=0,"",ROUNDUP(X191/H191,0)*0.00753),"")</f>
        <v>0.18825</v>
      </c>
      <c r="Z191" s="56"/>
      <c r="AA191" s="57"/>
      <c r="AE191" s="64"/>
      <c r="BB191" s="171" t="s">
        <v>1</v>
      </c>
      <c r="BL191" s="64">
        <f t="shared" si="35"/>
        <v>65</v>
      </c>
      <c r="BM191" s="64">
        <f t="shared" si="36"/>
        <v>65</v>
      </c>
      <c r="BN191" s="64">
        <f t="shared" si="37"/>
        <v>0.16025641025641024</v>
      </c>
      <c r="BO191" s="64">
        <f t="shared" si="38"/>
        <v>0.16025641025641024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400</v>
      </c>
      <c r="X194" s="381">
        <f t="shared" si="34"/>
        <v>400.8</v>
      </c>
      <c r="Y194" s="36">
        <f t="shared" si="39"/>
        <v>1.2575100000000001</v>
      </c>
      <c r="Z194" s="56"/>
      <c r="AA194" s="57"/>
      <c r="AE194" s="64"/>
      <c r="BB194" s="174" t="s">
        <v>1</v>
      </c>
      <c r="BL194" s="64">
        <f t="shared" si="35"/>
        <v>445.33333333333331</v>
      </c>
      <c r="BM194" s="64">
        <f t="shared" si="36"/>
        <v>446.2240000000001</v>
      </c>
      <c r="BN194" s="64">
        <f t="shared" si="37"/>
        <v>1.0683760683760684</v>
      </c>
      <c r="BO194" s="64">
        <f t="shared" si="38"/>
        <v>1.0705128205128205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2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600</v>
      </c>
      <c r="X196" s="381">
        <f t="shared" si="34"/>
        <v>600</v>
      </c>
      <c r="Y196" s="36">
        <f t="shared" si="39"/>
        <v>1.8825000000000001</v>
      </c>
      <c r="Z196" s="56"/>
      <c r="AA196" s="57"/>
      <c r="AE196" s="64"/>
      <c r="BB196" s="176" t="s">
        <v>1</v>
      </c>
      <c r="BL196" s="64">
        <f t="shared" si="35"/>
        <v>668</v>
      </c>
      <c r="BM196" s="64">
        <f t="shared" si="36"/>
        <v>668</v>
      </c>
      <c r="BN196" s="64">
        <f t="shared" si="37"/>
        <v>1.6025641025641024</v>
      </c>
      <c r="BO196" s="64">
        <f t="shared" si="38"/>
        <v>1.6025641025641024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40</v>
      </c>
      <c r="X198" s="381">
        <f t="shared" si="34"/>
        <v>40.799999999999997</v>
      </c>
      <c r="Y198" s="36">
        <f t="shared" si="39"/>
        <v>0.12801000000000001</v>
      </c>
      <c r="Z198" s="56"/>
      <c r="AA198" s="57"/>
      <c r="AE198" s="64"/>
      <c r="BB198" s="178" t="s">
        <v>1</v>
      </c>
      <c r="BL198" s="64">
        <f t="shared" si="35"/>
        <v>44.533333333333339</v>
      </c>
      <c r="BM198" s="64">
        <f t="shared" si="36"/>
        <v>45.423999999999999</v>
      </c>
      <c r="BN198" s="64">
        <f t="shared" si="37"/>
        <v>0.10683760683760685</v>
      </c>
      <c r="BO198" s="64">
        <f t="shared" si="38"/>
        <v>0.10897435897435898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547.96640141467731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550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4.8382800000000001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1600</v>
      </c>
      <c r="X202" s="382">
        <f>IFERROR(SUM(X181:X200),"0")</f>
        <v>1610.6999999999998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1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customHeight="1" x14ac:dyDescent="0.25">
      <c r="A212" s="444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4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100</v>
      </c>
      <c r="X231" s="381">
        <f t="shared" si="50"/>
        <v>104.39999999999999</v>
      </c>
      <c r="Y231" s="36">
        <f>IFERROR(IF(X231=0,"",ROUNDUP(X231/H231,0)*0.02175),"")</f>
        <v>0.19574999999999998</v>
      </c>
      <c r="Z231" s="56"/>
      <c r="AA231" s="57"/>
      <c r="AE231" s="64"/>
      <c r="BB231" s="197" t="s">
        <v>1</v>
      </c>
      <c r="BL231" s="64">
        <f t="shared" si="51"/>
        <v>104.13793103448276</v>
      </c>
      <c r="BM231" s="64">
        <f t="shared" si="52"/>
        <v>108.71999999999998</v>
      </c>
      <c r="BN231" s="64">
        <f t="shared" si="53"/>
        <v>0.1539408866995074</v>
      </c>
      <c r="BO231" s="64">
        <f t="shared" si="54"/>
        <v>0.1607142857142857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8.6206896551724146</v>
      </c>
      <c r="X235" s="382">
        <f>IFERROR(X229/H229,"0")+IFERROR(X230/H230,"0")+IFERROR(X231/H231,"0")+IFERROR(X232/H232,"0")+IFERROR(X233/H233,"0")+IFERROR(X234/H234,"0")</f>
        <v>9</v>
      </c>
      <c r="Y235" s="382">
        <f>IFERROR(IF(Y229="",0,Y229),"0")+IFERROR(IF(Y230="",0,Y230),"0")+IFERROR(IF(Y231="",0,Y231),"0")+IFERROR(IF(Y232="",0,Y232),"0")+IFERROR(IF(Y233="",0,Y233),"0")+IFERROR(IF(Y234="",0,Y234),"0")</f>
        <v>0.19574999999999998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100</v>
      </c>
      <c r="X236" s="382">
        <f>IFERROR(SUM(X229:X234),"0")</f>
        <v>104.39999999999999</v>
      </c>
      <c r="Y236" s="37"/>
      <c r="Z236" s="383"/>
      <c r="AA236" s="383"/>
    </row>
    <row r="237" spans="1:67" ht="16.5" customHeight="1" x14ac:dyDescent="0.25">
      <c r="A237" s="444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0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52.5</v>
      </c>
      <c r="X257" s="381">
        <f>IFERROR(IF(W257="",0,CEILING((W257/$H257),1)*$H257),"")</f>
        <v>52.5</v>
      </c>
      <c r="Y257" s="36">
        <f>IFERROR(IF(X257=0,"",ROUNDUP(X257/H257,0)*0.00502),"")</f>
        <v>0.1255</v>
      </c>
      <c r="Z257" s="56"/>
      <c r="AA257" s="57"/>
      <c r="AE257" s="64"/>
      <c r="BB257" s="216" t="s">
        <v>1</v>
      </c>
      <c r="BL257" s="64">
        <f>IFERROR(W257*I257/H257,"0")</f>
        <v>55.75</v>
      </c>
      <c r="BM257" s="64">
        <f>IFERROR(X257*I257/H257,"0")</f>
        <v>55.75</v>
      </c>
      <c r="BN257" s="64">
        <f>IFERROR(1/J257*(W257/H257),"0")</f>
        <v>0.10683760683760685</v>
      </c>
      <c r="BO257" s="64">
        <f>IFERROR(1/J257*(X257/H257),"0")</f>
        <v>0.10683760683760685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25</v>
      </c>
      <c r="X259" s="382">
        <f>IFERROR(X255/H255,"0")+IFERROR(X256/H256,"0")+IFERROR(X257/H257,"0")+IFERROR(X258/H258,"0")</f>
        <v>25</v>
      </c>
      <c r="Y259" s="382">
        <f>IFERROR(IF(Y255="",0,Y255),"0")+IFERROR(IF(Y256="",0,Y256),"0")+IFERROR(IF(Y257="",0,Y257),"0")+IFERROR(IF(Y258="",0,Y258),"0")</f>
        <v>0.1255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52.5</v>
      </c>
      <c r="X260" s="382">
        <f>IFERROR(SUM(X255:X258),"0")</f>
        <v>52.5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200</v>
      </c>
      <c r="X262" s="381">
        <f t="shared" ref="X262:X270" si="61">IFERROR(IF(W262="",0,CEILING((W262/$H262),1)*$H262),"")</f>
        <v>202.79999999999998</v>
      </c>
      <c r="Y262" s="36">
        <f>IFERROR(IF(X262=0,"",ROUNDUP(X262/H262,0)*0.02175),"")</f>
        <v>0.5655</v>
      </c>
      <c r="Z262" s="56"/>
      <c r="AA262" s="57"/>
      <c r="AE262" s="64"/>
      <c r="BB262" s="218" t="s">
        <v>1</v>
      </c>
      <c r="BL262" s="64">
        <f t="shared" ref="BL262:BL270" si="62">IFERROR(W262*I262/H262,"0")</f>
        <v>214.30769230769232</v>
      </c>
      <c r="BM262" s="64">
        <f t="shared" ref="BM262:BM270" si="63">IFERROR(X262*I262/H262,"0")</f>
        <v>217.30800000000002</v>
      </c>
      <c r="BN262" s="64">
        <f t="shared" ref="BN262:BN270" si="64">IFERROR(1/J262*(W262/H262),"0")</f>
        <v>0.45787545787545786</v>
      </c>
      <c r="BO262" s="64">
        <f t="shared" ref="BO262:BO270" si="65">IFERROR(1/J262*(X262/H262),"0")</f>
        <v>0.46428571428571425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25.641025641025642</v>
      </c>
      <c r="X271" s="382">
        <f>IFERROR(X262/H262,"0")+IFERROR(X263/H263,"0")+IFERROR(X264/H264,"0")+IFERROR(X265/H265,"0")+IFERROR(X266/H266,"0")+IFERROR(X267/H267,"0")+IFERROR(X268/H268,"0")+IFERROR(X269/H269,"0")+IFERROR(X270/H270,"0")</f>
        <v>26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0.5655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200</v>
      </c>
      <c r="X272" s="382">
        <f>IFERROR(SUM(X262:X270),"0")</f>
        <v>202.79999999999998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200</v>
      </c>
      <c r="X274" s="381">
        <f>IFERROR(IF(W274="",0,CEILING((W274/$H274),1)*$H274),"")</f>
        <v>201.60000000000002</v>
      </c>
      <c r="Y274" s="36">
        <f>IFERROR(IF(X274=0,"",ROUNDUP(X274/H274,0)*0.02175),"")</f>
        <v>0.52200000000000002</v>
      </c>
      <c r="Z274" s="56"/>
      <c r="AA274" s="57"/>
      <c r="AE274" s="64"/>
      <c r="BB274" s="227" t="s">
        <v>1</v>
      </c>
      <c r="BL274" s="64">
        <f>IFERROR(W274*I274/H274,"0")</f>
        <v>213.42857142857144</v>
      </c>
      <c r="BM274" s="64">
        <f>IFERROR(X274*I274/H274,"0")</f>
        <v>215.13600000000002</v>
      </c>
      <c r="BN274" s="64">
        <f>IFERROR(1/J274*(W274/H274),"0")</f>
        <v>0.42517006802721086</v>
      </c>
      <c r="BO274" s="64">
        <f>IFERROR(1/J274*(X274/H274),"0")</f>
        <v>0.42857142857142855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1000</v>
      </c>
      <c r="X275" s="381">
        <f>IFERROR(IF(W275="",0,CEILING((W275/$H275),1)*$H275),"")</f>
        <v>1006.1999999999999</v>
      </c>
      <c r="Y275" s="36">
        <f>IFERROR(IF(X275=0,"",ROUNDUP(X275/H275,0)*0.02175),"")</f>
        <v>2.8057499999999997</v>
      </c>
      <c r="Z275" s="56"/>
      <c r="AA275" s="57"/>
      <c r="AE275" s="64"/>
      <c r="BB275" s="228" t="s">
        <v>1</v>
      </c>
      <c r="BL275" s="64">
        <f>IFERROR(W275*I275/H275,"0")</f>
        <v>1072.3076923076924</v>
      </c>
      <c r="BM275" s="64">
        <f>IFERROR(X275*I275/H275,"0")</f>
        <v>1078.9559999999999</v>
      </c>
      <c r="BN275" s="64">
        <f>IFERROR(1/J275*(W275/H275),"0")</f>
        <v>2.2893772893772892</v>
      </c>
      <c r="BO275" s="64">
        <f>IFERROR(1/J275*(X275/H275),"0")</f>
        <v>2.3035714285714284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152.01465201465203</v>
      </c>
      <c r="X277" s="382">
        <f>IFERROR(X274/H274,"0")+IFERROR(X275/H275,"0")+IFERROR(X276/H276,"0")</f>
        <v>153</v>
      </c>
      <c r="Y277" s="382">
        <f>IFERROR(IF(Y274="",0,Y274),"0")+IFERROR(IF(Y275="",0,Y275),"0")+IFERROR(IF(Y276="",0,Y276),"0")</f>
        <v>3.32775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1200</v>
      </c>
      <c r="X278" s="382">
        <f>IFERROR(SUM(X274:X276),"0")</f>
        <v>1207.8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3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0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34</v>
      </c>
      <c r="X282" s="381">
        <f>IFERROR(IF(W282="",0,CEILING((W282/$H282),1)*$H282),"")</f>
        <v>35.699999999999996</v>
      </c>
      <c r="Y282" s="36">
        <f>IFERROR(IF(X282=0,"",ROUNDUP(X282/H282,0)*0.00753),"")</f>
        <v>0.10542</v>
      </c>
      <c r="Z282" s="56"/>
      <c r="AA282" s="57"/>
      <c r="AE282" s="64"/>
      <c r="BB282" s="232" t="s">
        <v>1</v>
      </c>
      <c r="BL282" s="64">
        <f>IFERROR(W282*I282/H282,"0")</f>
        <v>38.666666666666664</v>
      </c>
      <c r="BM282" s="64">
        <f>IFERROR(X282*I282/H282,"0")</f>
        <v>40.599999999999994</v>
      </c>
      <c r="BN282" s="64">
        <f>IFERROR(1/J282*(W282/H282),"0")</f>
        <v>8.5470085470085472E-2</v>
      </c>
      <c r="BO282" s="64">
        <f>IFERROR(1/J282*(X282/H282),"0")</f>
        <v>8.9743589743589744E-2</v>
      </c>
    </row>
    <row r="283" spans="1:67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13.333333333333334</v>
      </c>
      <c r="X283" s="382">
        <f>IFERROR(X280/H280,"0")+IFERROR(X281/H281,"0")+IFERROR(X282/H282,"0")</f>
        <v>14</v>
      </c>
      <c r="Y283" s="382">
        <f>IFERROR(IF(Y280="",0,Y280),"0")+IFERROR(IF(Y281="",0,Y281),"0")+IFERROR(IF(Y282="",0,Y282),"0")</f>
        <v>0.10542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34</v>
      </c>
      <c r="X284" s="382">
        <f>IFERROR(SUM(X280:X282),"0")</f>
        <v>35.699999999999996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4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200</v>
      </c>
      <c r="X293" s="381">
        <f t="shared" ref="X293:X299" si="66">IFERROR(IF(W293="",0,CEILING((W293/$H293),1)*$H293),"")</f>
        <v>205.20000000000002</v>
      </c>
      <c r="Y293" s="36">
        <f>IFERROR(IF(X293=0,"",ROUNDUP(X293/H293,0)*0.02175),"")</f>
        <v>0.41324999999999995</v>
      </c>
      <c r="Z293" s="56"/>
      <c r="AA293" s="57"/>
      <c r="AE293" s="64"/>
      <c r="BB293" s="236" t="s">
        <v>1</v>
      </c>
      <c r="BL293" s="64">
        <f t="shared" ref="BL293:BL299" si="67">IFERROR(W293*I293/H293,"0")</f>
        <v>208.88888888888889</v>
      </c>
      <c r="BM293" s="64">
        <f t="shared" ref="BM293:BM299" si="68">IFERROR(X293*I293/H293,"0")</f>
        <v>214.32</v>
      </c>
      <c r="BN293" s="64">
        <f t="shared" ref="BN293:BN299" si="69">IFERROR(1/J293*(W293/H293),"0")</f>
        <v>0.3306878306878307</v>
      </c>
      <c r="BO293" s="64">
        <f t="shared" ref="BO293:BO299" si="70">IFERROR(1/J293*(X293/H293),"0")</f>
        <v>0.33928571428571425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150</v>
      </c>
      <c r="X295" s="381">
        <f t="shared" si="66"/>
        <v>150.79999999999998</v>
      </c>
      <c r="Y295" s="36">
        <f>IFERROR(IF(X295=0,"",ROUNDUP(X295/H295,0)*0.02175),"")</f>
        <v>0.28275</v>
      </c>
      <c r="Z295" s="56"/>
      <c r="AA295" s="57"/>
      <c r="AE295" s="64"/>
      <c r="BB295" s="238" t="s">
        <v>1</v>
      </c>
      <c r="BL295" s="64">
        <f t="shared" si="67"/>
        <v>156.20689655172416</v>
      </c>
      <c r="BM295" s="64">
        <f t="shared" si="68"/>
        <v>157.04</v>
      </c>
      <c r="BN295" s="64">
        <f t="shared" si="69"/>
        <v>0.23091133004926107</v>
      </c>
      <c r="BO295" s="64">
        <f t="shared" si="70"/>
        <v>0.2321428571428571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31.449553001277138</v>
      </c>
      <c r="X300" s="382">
        <f>IFERROR(X293/H293,"0")+IFERROR(X294/H294,"0")+IFERROR(X295/H295,"0")+IFERROR(X296/H296,"0")+IFERROR(X297/H297,"0")+IFERROR(X298/H298,"0")+IFERROR(X299/H299,"0")</f>
        <v>32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0.69599999999999995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350</v>
      </c>
      <c r="X301" s="382">
        <f>IFERROR(SUM(X293:X299),"0")</f>
        <v>356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4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4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0</v>
      </c>
      <c r="X330" s="381">
        <f t="shared" si="71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2"/>
        <v>0</v>
      </c>
      <c r="BM330" s="64">
        <f t="shared" si="73"/>
        <v>0</v>
      </c>
      <c r="BN330" s="64">
        <f t="shared" si="74"/>
        <v>0</v>
      </c>
      <c r="BO330" s="64">
        <f t="shared" si="75"/>
        <v>0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71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0</v>
      </c>
      <c r="X338" s="382">
        <f>IFERROR(X329/H329,"0")+IFERROR(X330/H330,"0")+IFERROR(X331/H331,"0")+IFERROR(X332/H332,"0")+IFERROR(X333/H333,"0")+IFERROR(X334/H334,"0")+IFERROR(X335/H335,"0")+IFERROR(X336/H336,"0")+IFERROR(X337/H337,"0")</f>
        <v>0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0</v>
      </c>
      <c r="X339" s="382">
        <f>IFERROR(SUM(X329:X337),"0")</f>
        <v>0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0</v>
      </c>
      <c r="X341" s="381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0</v>
      </c>
      <c r="X345" s="382">
        <f>IFERROR(X341/H341,"0")+IFERROR(X342/H342,"0")+IFERROR(X343/H343,"0")+IFERROR(X344/H344,"0")</f>
        <v>0</v>
      </c>
      <c r="Y345" s="382">
        <f>IFERROR(IF(Y341="",0,Y341),"0")+IFERROR(IF(Y342="",0,Y342),"0")+IFERROR(IF(Y343="",0,Y343),"0")+IFERROR(IF(Y344="",0,Y344),"0")</f>
        <v>0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0</v>
      </c>
      <c r="X346" s="382">
        <f>IFERROR(SUM(X341:X344),"0")</f>
        <v>0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200</v>
      </c>
      <c r="X354" s="381">
        <f>IFERROR(IF(W354="",0,CEILING((W354/$H354),1)*$H354),"")</f>
        <v>202.79999999999998</v>
      </c>
      <c r="Y354" s="36">
        <f>IFERROR(IF(X354=0,"",ROUNDUP(X354/H354,0)*0.02175),"")</f>
        <v>0.5655</v>
      </c>
      <c r="Z354" s="56"/>
      <c r="AA354" s="57"/>
      <c r="AE354" s="64"/>
      <c r="BB354" s="267" t="s">
        <v>1</v>
      </c>
      <c r="BL354" s="64">
        <f>IFERROR(W354*I354/H354,"0")</f>
        <v>214.46153846153848</v>
      </c>
      <c r="BM354" s="64">
        <f>IFERROR(X354*I354/H354,"0")</f>
        <v>217.464</v>
      </c>
      <c r="BN354" s="64">
        <f>IFERROR(1/J354*(W354/H354),"0")</f>
        <v>0.45787545787545786</v>
      </c>
      <c r="BO354" s="64">
        <f>IFERROR(1/J354*(X354/H354),"0")</f>
        <v>0.46428571428571425</v>
      </c>
    </row>
    <row r="355" spans="1:67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25.641025641025642</v>
      </c>
      <c r="X355" s="382">
        <f>IFERROR(X354/H354,"0")</f>
        <v>26</v>
      </c>
      <c r="Y355" s="382">
        <f>IFERROR(IF(Y354="",0,Y354),"0")</f>
        <v>0.5655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200</v>
      </c>
      <c r="X356" s="382">
        <f>IFERROR(SUM(X354:X354),"0")</f>
        <v>202.79999999999998</v>
      </c>
      <c r="Y356" s="37"/>
      <c r="Z356" s="383"/>
      <c r="AA356" s="383"/>
    </row>
    <row r="357" spans="1:67" ht="16.5" customHeight="1" x14ac:dyDescent="0.25">
      <c r="A357" s="444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6000</v>
      </c>
      <c r="X372" s="381">
        <f>IFERROR(IF(W372="",0,CEILING((W372/$H372),1)*$H372),"")</f>
        <v>6006</v>
      </c>
      <c r="Y372" s="36">
        <f>IFERROR(IF(X372=0,"",ROUNDUP(X372/H372,0)*0.02175),"")</f>
        <v>16.747499999999999</v>
      </c>
      <c r="Z372" s="56"/>
      <c r="AA372" s="57"/>
      <c r="AE372" s="64"/>
      <c r="BB372" s="275" t="s">
        <v>1</v>
      </c>
      <c r="BL372" s="64">
        <f>IFERROR(W372*I372/H372,"0")</f>
        <v>6433.8461538461552</v>
      </c>
      <c r="BM372" s="64">
        <f>IFERROR(X372*I372/H372,"0")</f>
        <v>6440.2800000000007</v>
      </c>
      <c r="BN372" s="64">
        <f>IFERROR(1/J372*(W372/H372),"0")</f>
        <v>13.736263736263737</v>
      </c>
      <c r="BO372" s="64">
        <f>IFERROR(1/J372*(X372/H372),"0")</f>
        <v>13.75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240</v>
      </c>
      <c r="X374" s="381">
        <f>IFERROR(IF(W374="",0,CEILING((W374/$H374),1)*$H374),"")</f>
        <v>240</v>
      </c>
      <c r="Y374" s="36">
        <f>IFERROR(IF(X374=0,"",ROUNDUP(X374/H374,0)*0.00753),"")</f>
        <v>0.753</v>
      </c>
      <c r="Z374" s="56"/>
      <c r="AA374" s="57"/>
      <c r="AE374" s="64"/>
      <c r="BB374" s="277" t="s">
        <v>1</v>
      </c>
      <c r="BL374" s="64">
        <f>IFERROR(W374*I374/H374,"0")</f>
        <v>268.40000000000003</v>
      </c>
      <c r="BM374" s="64">
        <f>IFERROR(X374*I374/H374,"0")</f>
        <v>268.40000000000003</v>
      </c>
      <c r="BN374" s="64">
        <f>IFERROR(1/J374*(W374/H374),"0")</f>
        <v>0.64102564102564097</v>
      </c>
      <c r="BO374" s="64">
        <f>IFERROR(1/J374*(X374/H374),"0")</f>
        <v>0.64102564102564097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869.23076923076928</v>
      </c>
      <c r="X376" s="382">
        <f>IFERROR(X372/H372,"0")+IFERROR(X373/H373,"0")+IFERROR(X374/H374,"0")+IFERROR(X375/H375,"0")</f>
        <v>870</v>
      </c>
      <c r="Y376" s="382">
        <f>IFERROR(IF(Y372="",0,Y372),"0")+IFERROR(IF(Y373="",0,Y373),"0")+IFERROR(IF(Y374="",0,Y374),"0")+IFERROR(IF(Y375="",0,Y375),"0")</f>
        <v>17.500499999999999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6240</v>
      </c>
      <c r="X377" s="382">
        <f>IFERROR(SUM(X372:X375),"0")</f>
        <v>6246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4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150</v>
      </c>
      <c r="X391" s="381">
        <f t="shared" si="76"/>
        <v>151.20000000000002</v>
      </c>
      <c r="Y391" s="36">
        <f>IFERROR(IF(X391=0,"",ROUNDUP(X391/H391,0)*0.00753),"")</f>
        <v>0.27107999999999999</v>
      </c>
      <c r="Z391" s="56"/>
      <c r="AA391" s="57"/>
      <c r="AE391" s="64"/>
      <c r="BB391" s="283" t="s">
        <v>1</v>
      </c>
      <c r="BL391" s="64">
        <f t="shared" si="77"/>
        <v>158.21428571428569</v>
      </c>
      <c r="BM391" s="64">
        <f t="shared" si="78"/>
        <v>159.47999999999999</v>
      </c>
      <c r="BN391" s="64">
        <f t="shared" si="79"/>
        <v>0.22893772893772893</v>
      </c>
      <c r="BO391" s="64">
        <f t="shared" si="80"/>
        <v>0.23076923076923075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200</v>
      </c>
      <c r="X392" s="381">
        <f t="shared" si="76"/>
        <v>201.60000000000002</v>
      </c>
      <c r="Y392" s="36">
        <f>IFERROR(IF(X392=0,"",ROUNDUP(X392/H392,0)*0.00753),"")</f>
        <v>0.36143999999999998</v>
      </c>
      <c r="Z392" s="56"/>
      <c r="AA392" s="57"/>
      <c r="AE392" s="64"/>
      <c r="BB392" s="284" t="s">
        <v>1</v>
      </c>
      <c r="BL392" s="64">
        <f t="shared" si="77"/>
        <v>210.95238095238093</v>
      </c>
      <c r="BM392" s="64">
        <f t="shared" si="78"/>
        <v>212.64000000000001</v>
      </c>
      <c r="BN392" s="64">
        <f t="shared" si="79"/>
        <v>0.30525030525030528</v>
      </c>
      <c r="BO392" s="64">
        <f t="shared" si="80"/>
        <v>0.30769230769230771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83.333333333333343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84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0.63251999999999997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350</v>
      </c>
      <c r="X404" s="382">
        <f>IFERROR(SUM(X390:X402),"0")</f>
        <v>352.80000000000007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44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44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4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4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500</v>
      </c>
      <c r="X461" s="381">
        <f t="shared" ref="X461:X472" si="87">IFERROR(IF(W461="",0,CEILING((W461/$H461),1)*$H461),"")</f>
        <v>501.6</v>
      </c>
      <c r="Y461" s="36">
        <f t="shared" ref="Y461:Y467" si="88">IFERROR(IF(X461=0,"",ROUNDUP(X461/H461,0)*0.01196),"")</f>
        <v>1.1362000000000001</v>
      </c>
      <c r="Z461" s="56"/>
      <c r="AA461" s="57"/>
      <c r="AE461" s="64"/>
      <c r="BB461" s="318" t="s">
        <v>1</v>
      </c>
      <c r="BL461" s="64">
        <f t="shared" ref="BL461:BL472" si="89">IFERROR(W461*I461/H461,"0")</f>
        <v>534.09090909090912</v>
      </c>
      <c r="BM461" s="64">
        <f t="shared" ref="BM461:BM472" si="90">IFERROR(X461*I461/H461,"0")</f>
        <v>535.79999999999995</v>
      </c>
      <c r="BN461" s="64">
        <f t="shared" ref="BN461:BN472" si="91">IFERROR(1/J461*(W461/H461),"0")</f>
        <v>0.91054778554778548</v>
      </c>
      <c r="BO461" s="64">
        <f t="shared" ref="BO461:BO472" si="92">IFERROR(1/J461*(X461/H461),"0")</f>
        <v>0.91346153846153855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400</v>
      </c>
      <c r="X464" s="381">
        <f t="shared" si="87"/>
        <v>401.28000000000003</v>
      </c>
      <c r="Y464" s="36">
        <f t="shared" si="88"/>
        <v>0.90895999999999999</v>
      </c>
      <c r="Z464" s="56"/>
      <c r="AA464" s="57"/>
      <c r="AE464" s="64"/>
      <c r="BB464" s="321" t="s">
        <v>1</v>
      </c>
      <c r="BL464" s="64">
        <f t="shared" si="89"/>
        <v>427.27272727272725</v>
      </c>
      <c r="BM464" s="64">
        <f t="shared" si="90"/>
        <v>428.64</v>
      </c>
      <c r="BN464" s="64">
        <f t="shared" si="91"/>
        <v>0.72843822843822836</v>
      </c>
      <c r="BO464" s="64">
        <f t="shared" si="92"/>
        <v>0.73076923076923084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170.45454545454544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171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2.0451600000000001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900</v>
      </c>
      <c r="X474" s="382">
        <f>IFERROR(SUM(X461:X472),"0")</f>
        <v>902.88000000000011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2000</v>
      </c>
      <c r="X481" s="381">
        <f t="shared" ref="X481:X486" si="93">IFERROR(IF(W481="",0,CEILING((W481/$H481),1)*$H481),"")</f>
        <v>2001.1200000000001</v>
      </c>
      <c r="Y481" s="36">
        <f>IFERROR(IF(X481=0,"",ROUNDUP(X481/H481,0)*0.01196),"")</f>
        <v>4.5328400000000002</v>
      </c>
      <c r="Z481" s="56"/>
      <c r="AA481" s="57"/>
      <c r="AE481" s="64"/>
      <c r="BB481" s="332" t="s">
        <v>1</v>
      </c>
      <c r="BL481" s="64">
        <f t="shared" ref="BL481:BL486" si="94">IFERROR(W481*I481/H481,"0")</f>
        <v>2136.3636363636365</v>
      </c>
      <c r="BM481" s="64">
        <f t="shared" ref="BM481:BM486" si="95">IFERROR(X481*I481/H481,"0")</f>
        <v>2137.56</v>
      </c>
      <c r="BN481" s="64">
        <f t="shared" ref="BN481:BN486" si="96">IFERROR(1/J481*(W481/H481),"0")</f>
        <v>3.6421911421911419</v>
      </c>
      <c r="BO481" s="64">
        <f t="shared" ref="BO481:BO486" si="97">IFERROR(1/J481*(X481/H481),"0")</f>
        <v>3.6442307692307696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1500</v>
      </c>
      <c r="X482" s="381">
        <f t="shared" si="93"/>
        <v>1504.8000000000002</v>
      </c>
      <c r="Y482" s="36">
        <f>IFERROR(IF(X482=0,"",ROUNDUP(X482/H482,0)*0.01196),"")</f>
        <v>3.4085999999999999</v>
      </c>
      <c r="Z482" s="56"/>
      <c r="AA482" s="57"/>
      <c r="AE482" s="64"/>
      <c r="BB482" s="333" t="s">
        <v>1</v>
      </c>
      <c r="BL482" s="64">
        <f t="shared" si="94"/>
        <v>1602.2727272727273</v>
      </c>
      <c r="BM482" s="64">
        <f t="shared" si="95"/>
        <v>1607.3999999999999</v>
      </c>
      <c r="BN482" s="64">
        <f t="shared" si="96"/>
        <v>2.7316433566433567</v>
      </c>
      <c r="BO482" s="64">
        <f t="shared" si="97"/>
        <v>2.7403846153846154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662.87878787878776</v>
      </c>
      <c r="X487" s="382">
        <f>IFERROR(X481/H481,"0")+IFERROR(X482/H482,"0")+IFERROR(X483/H483,"0")+IFERROR(X484/H484,"0")+IFERROR(X485/H485,"0")+IFERROR(X486/H486,"0")</f>
        <v>664</v>
      </c>
      <c r="Y487" s="382">
        <f>IFERROR(IF(Y481="",0,Y481),"0")+IFERROR(IF(Y482="",0,Y482),"0")+IFERROR(IF(Y483="",0,Y483),"0")+IFERROR(IF(Y484="",0,Y484),"0")+IFERROR(IF(Y485="",0,Y485),"0")+IFERROR(IF(Y486="",0,Y486),"0")</f>
        <v>7.9414400000000001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3500</v>
      </c>
      <c r="X488" s="382">
        <f>IFERROR(SUM(X481:X486),"0")</f>
        <v>3505.92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4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2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8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0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3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9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3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7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6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27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2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64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3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8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5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2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7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4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8"/>
      <c r="O545" s="546" t="s">
        <v>742</v>
      </c>
      <c r="P545" s="528"/>
      <c r="Q545" s="528"/>
      <c r="R545" s="528"/>
      <c r="S545" s="528"/>
      <c r="T545" s="528"/>
      <c r="U545" s="5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17176.5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17239.099999999999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8"/>
      <c r="O546" s="546" t="s">
        <v>743</v>
      </c>
      <c r="P546" s="528"/>
      <c r="Q546" s="528"/>
      <c r="R546" s="528"/>
      <c r="S546" s="528"/>
      <c r="T546" s="528"/>
      <c r="U546" s="529"/>
      <c r="V546" s="37" t="s">
        <v>66</v>
      </c>
      <c r="W546" s="382">
        <f>IFERROR(SUM(BL22:BL542),"0")</f>
        <v>18368.440796177008</v>
      </c>
      <c r="X546" s="382">
        <f>IFERROR(SUM(BM22:BM542),"0")</f>
        <v>18435.101999999999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8"/>
      <c r="O547" s="546" t="s">
        <v>744</v>
      </c>
      <c r="P547" s="528"/>
      <c r="Q547" s="528"/>
      <c r="R547" s="528"/>
      <c r="S547" s="528"/>
      <c r="T547" s="528"/>
      <c r="U547" s="529"/>
      <c r="V547" s="37" t="s">
        <v>745</v>
      </c>
      <c r="W547" s="38">
        <f>ROUNDUP(SUM(BN22:BN542),0)</f>
        <v>36</v>
      </c>
      <c r="X547" s="38">
        <f>ROUNDUP(SUM(BO22:BO542),0)</f>
        <v>36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8"/>
      <c r="O548" s="546" t="s">
        <v>746</v>
      </c>
      <c r="P548" s="528"/>
      <c r="Q548" s="528"/>
      <c r="R548" s="528"/>
      <c r="S548" s="528"/>
      <c r="T548" s="528"/>
      <c r="U548" s="529"/>
      <c r="V548" s="37" t="s">
        <v>66</v>
      </c>
      <c r="W548" s="382">
        <f>GrossWeightTotal+PalletQtyTotal*25</f>
        <v>19268.440796177008</v>
      </c>
      <c r="X548" s="382">
        <f>GrossWeightTotalR+PalletQtyTotalR*25</f>
        <v>19335.101999999999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8"/>
      <c r="O549" s="546" t="s">
        <v>747</v>
      </c>
      <c r="P549" s="528"/>
      <c r="Q549" s="528"/>
      <c r="R549" s="528"/>
      <c r="S549" s="528"/>
      <c r="T549" s="528"/>
      <c r="U549" s="5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2839.7704658049488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2849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8"/>
      <c r="O550" s="546" t="s">
        <v>748</v>
      </c>
      <c r="P550" s="528"/>
      <c r="Q550" s="528"/>
      <c r="R550" s="528"/>
      <c r="S550" s="528"/>
      <c r="T550" s="528"/>
      <c r="U550" s="5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43.433070000000001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24" t="s">
        <v>98</v>
      </c>
      <c r="D552" s="649"/>
      <c r="E552" s="649"/>
      <c r="F552" s="613"/>
      <c r="G552" s="424" t="s">
        <v>229</v>
      </c>
      <c r="H552" s="649"/>
      <c r="I552" s="649"/>
      <c r="J552" s="649"/>
      <c r="K552" s="649"/>
      <c r="L552" s="649"/>
      <c r="M552" s="649"/>
      <c r="N552" s="649"/>
      <c r="O552" s="649"/>
      <c r="P552" s="613"/>
      <c r="Q552" s="424" t="s">
        <v>461</v>
      </c>
      <c r="R552" s="613"/>
      <c r="S552" s="424" t="s">
        <v>522</v>
      </c>
      <c r="T552" s="649"/>
      <c r="U552" s="649"/>
      <c r="V552" s="613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67" t="s">
        <v>751</v>
      </c>
      <c r="B553" s="424" t="s">
        <v>60</v>
      </c>
      <c r="C553" s="424" t="s">
        <v>99</v>
      </c>
      <c r="D553" s="424" t="s">
        <v>107</v>
      </c>
      <c r="E553" s="424" t="s">
        <v>98</v>
      </c>
      <c r="F553" s="424" t="s">
        <v>219</v>
      </c>
      <c r="G553" s="424" t="s">
        <v>230</v>
      </c>
      <c r="H553" s="424" t="s">
        <v>237</v>
      </c>
      <c r="I553" s="424" t="s">
        <v>256</v>
      </c>
      <c r="J553" s="424" t="s">
        <v>326</v>
      </c>
      <c r="K553" s="378"/>
      <c r="L553" s="424" t="s">
        <v>356</v>
      </c>
      <c r="M553" s="378"/>
      <c r="N553" s="424" t="s">
        <v>356</v>
      </c>
      <c r="O553" s="424" t="s">
        <v>431</v>
      </c>
      <c r="P553" s="424" t="s">
        <v>448</v>
      </c>
      <c r="Q553" s="424" t="s">
        <v>462</v>
      </c>
      <c r="R553" s="424" t="s">
        <v>497</v>
      </c>
      <c r="S553" s="424" t="s">
        <v>523</v>
      </c>
      <c r="T553" s="424" t="s">
        <v>570</v>
      </c>
      <c r="U553" s="424" t="s">
        <v>596</v>
      </c>
      <c r="V553" s="424" t="s">
        <v>603</v>
      </c>
      <c r="W553" s="424" t="s">
        <v>607</v>
      </c>
      <c r="X553" s="424" t="s">
        <v>657</v>
      </c>
      <c r="AA553" s="52"/>
      <c r="AD553" s="378"/>
    </row>
    <row r="554" spans="1:30" ht="13.5" customHeight="1" thickBot="1" x14ac:dyDescent="0.25">
      <c r="A554" s="768"/>
      <c r="B554" s="425"/>
      <c r="C554" s="425"/>
      <c r="D554" s="425"/>
      <c r="E554" s="425"/>
      <c r="F554" s="425"/>
      <c r="G554" s="425"/>
      <c r="H554" s="425"/>
      <c r="I554" s="425"/>
      <c r="J554" s="425"/>
      <c r="K554" s="378"/>
      <c r="L554" s="425"/>
      <c r="M554" s="378"/>
      <c r="N554" s="425"/>
      <c r="O554" s="425"/>
      <c r="P554" s="425"/>
      <c r="Q554" s="425"/>
      <c r="R554" s="425"/>
      <c r="S554" s="425"/>
      <c r="T554" s="425"/>
      <c r="U554" s="425"/>
      <c r="V554" s="425"/>
      <c r="W554" s="425"/>
      <c r="X554" s="425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1501.2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957.59999999999991</v>
      </c>
      <c r="F555" s="46">
        <f>IFERROR(X134*1,"0")+IFERROR(X135*1,"0")+IFERROR(X136*1,"0")+IFERROR(X137*1,"0")+IFERROR(X138*1,"0")</f>
        <v>0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1610.6999999999998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1498.8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1498.8</v>
      </c>
      <c r="O555" s="46">
        <f>IFERROR(X293*1,"0")+IFERROR(X294*1,"0")+IFERROR(X295*1,"0")+IFERROR(X296*1,"0")+IFERROR(X297*1,"0")+IFERROR(X298*1,"0")+IFERROR(X299*1,"0")+IFERROR(X303*1,"0")+IFERROR(X304*1,"0")</f>
        <v>356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202.79999999999998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6246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352.80000000000007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4408.8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543:U543"/>
    <mergeCell ref="O24:U24"/>
    <mergeCell ref="A261:Y261"/>
    <mergeCell ref="O69:S69"/>
    <mergeCell ref="D244:E244"/>
    <mergeCell ref="O456:U456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313:S313"/>
    <mergeCell ref="O107:S107"/>
    <mergeCell ref="O465:S465"/>
    <mergeCell ref="A440:N441"/>
    <mergeCell ref="D249:E249"/>
    <mergeCell ref="D276:E276"/>
    <mergeCell ref="O121:U121"/>
    <mergeCell ref="D341:E341"/>
    <mergeCell ref="D170:E170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A34:N35"/>
    <mergeCell ref="O426:U426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A103:N104"/>
    <mergeCell ref="O185:S185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D241:E241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160:U160"/>
    <mergeCell ref="O177:S177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D553:D554"/>
    <mergeCell ref="O387:U387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D541:E541"/>
    <mergeCell ref="A444:N445"/>
    <mergeCell ref="A95:Y95"/>
    <mergeCell ref="O96:S96"/>
    <mergeCell ref="O367:S367"/>
    <mergeCell ref="O94:U94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O77:S77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D424:E424"/>
    <mergeCell ref="O252:U252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O423:S423"/>
    <mergeCell ref="D185:E1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D486:E486"/>
    <mergeCell ref="D78:E78"/>
    <mergeCell ref="D134:E134"/>
    <mergeCell ref="D205:E205"/>
    <mergeCell ref="O210:U210"/>
    <mergeCell ref="O452:U452"/>
    <mergeCell ref="O217:S217"/>
    <mergeCell ref="D363:E363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2024-06-05T08:39:06Z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