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6E51CDF-F718-455B-8801-20E6710EA6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O385" i="1"/>
  <c r="BN385" i="1"/>
  <c r="BM385" i="1"/>
  <c r="BL385" i="1"/>
  <c r="Y385" i="1"/>
  <c r="X385" i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X345" i="1" s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555" i="1" s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X277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X278" i="1" s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X260" i="1" s="1"/>
  <c r="O255" i="1"/>
  <c r="W253" i="1"/>
  <c r="W252" i="1"/>
  <c r="BN251" i="1"/>
  <c r="BL251" i="1"/>
  <c r="X251" i="1"/>
  <c r="BO251" i="1" s="1"/>
  <c r="O251" i="1"/>
  <c r="BO250" i="1"/>
  <c r="BN250" i="1"/>
  <c r="BM250" i="1"/>
  <c r="BL250" i="1"/>
  <c r="Y250" i="1"/>
  <c r="X250" i="1"/>
  <c r="O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BO230" i="1" s="1"/>
  <c r="O230" i="1"/>
  <c r="BO229" i="1"/>
  <c r="BN229" i="1"/>
  <c r="BM229" i="1"/>
  <c r="BL229" i="1"/>
  <c r="Y229" i="1"/>
  <c r="X229" i="1"/>
  <c r="X235" i="1" s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X226" i="1" s="1"/>
  <c r="O223" i="1"/>
  <c r="W221" i="1"/>
  <c r="W220" i="1"/>
  <c r="BN219" i="1"/>
  <c r="BL219" i="1"/>
  <c r="X219" i="1"/>
  <c r="BO219" i="1" s="1"/>
  <c r="O219" i="1"/>
  <c r="BO218" i="1"/>
  <c r="BN218" i="1"/>
  <c r="BM218" i="1"/>
  <c r="BL218" i="1"/>
  <c r="Y218" i="1"/>
  <c r="X218" i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W211" i="1"/>
  <c r="W210" i="1"/>
  <c r="BO209" i="1"/>
  <c r="BN209" i="1"/>
  <c r="BM209" i="1"/>
  <c r="BL209" i="1"/>
  <c r="Y209" i="1"/>
  <c r="X209" i="1"/>
  <c r="BO208" i="1"/>
  <c r="BN208" i="1"/>
  <c r="BM208" i="1"/>
  <c r="BL208" i="1"/>
  <c r="Y208" i="1"/>
  <c r="X208" i="1"/>
  <c r="O208" i="1"/>
  <c r="BN207" i="1"/>
  <c r="BL207" i="1"/>
  <c r="X207" i="1"/>
  <c r="BO207" i="1" s="1"/>
  <c r="BN206" i="1"/>
  <c r="BL206" i="1"/>
  <c r="X206" i="1"/>
  <c r="BO206" i="1" s="1"/>
  <c r="O206" i="1"/>
  <c r="BO205" i="1"/>
  <c r="BN205" i="1"/>
  <c r="BM205" i="1"/>
  <c r="BL205" i="1"/>
  <c r="Y205" i="1"/>
  <c r="X205" i="1"/>
  <c r="O205" i="1"/>
  <c r="BN204" i="1"/>
  <c r="BL204" i="1"/>
  <c r="X204" i="1"/>
  <c r="X211" i="1" s="1"/>
  <c r="O204" i="1"/>
  <c r="W202" i="1"/>
  <c r="W201" i="1"/>
  <c r="BN200" i="1"/>
  <c r="BL200" i="1"/>
  <c r="X200" i="1"/>
  <c r="BO200" i="1" s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O198" i="1"/>
  <c r="BN197" i="1"/>
  <c r="BL197" i="1"/>
  <c r="X197" i="1"/>
  <c r="BO197" i="1" s="1"/>
  <c r="BN196" i="1"/>
  <c r="BL196" i="1"/>
  <c r="X196" i="1"/>
  <c r="BO196" i="1" s="1"/>
  <c r="O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BO186" i="1" s="1"/>
  <c r="O186" i="1"/>
  <c r="BO185" i="1"/>
  <c r="BN185" i="1"/>
  <c r="BM185" i="1"/>
  <c r="BL185" i="1"/>
  <c r="Y185" i="1"/>
  <c r="X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X201" i="1" s="1"/>
  <c r="O181" i="1"/>
  <c r="W179" i="1"/>
  <c r="W178" i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X178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2" i="1" s="1"/>
  <c r="O169" i="1"/>
  <c r="W167" i="1"/>
  <c r="W166" i="1"/>
  <c r="BN165" i="1"/>
  <c r="BL165" i="1"/>
  <c r="X165" i="1"/>
  <c r="BO165" i="1" s="1"/>
  <c r="O165" i="1"/>
  <c r="BO164" i="1"/>
  <c r="BN164" i="1"/>
  <c r="BM164" i="1"/>
  <c r="BL164" i="1"/>
  <c r="Y164" i="1"/>
  <c r="X164" i="1"/>
  <c r="X166" i="1" s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W148" i="1"/>
  <c r="W147" i="1"/>
  <c r="BO146" i="1"/>
  <c r="BN146" i="1"/>
  <c r="BM146" i="1"/>
  <c r="BL146" i="1"/>
  <c r="Y146" i="1"/>
  <c r="X146" i="1"/>
  <c r="O146" i="1"/>
  <c r="BN145" i="1"/>
  <c r="BL145" i="1"/>
  <c r="X145" i="1"/>
  <c r="BO145" i="1" s="1"/>
  <c r="O145" i="1"/>
  <c r="BO144" i="1"/>
  <c r="BN144" i="1"/>
  <c r="BM144" i="1"/>
  <c r="BL144" i="1"/>
  <c r="Y144" i="1"/>
  <c r="X144" i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X131" i="1" s="1"/>
  <c r="O123" i="1"/>
  <c r="W121" i="1"/>
  <c r="W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X121" i="1" s="1"/>
  <c r="O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X103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BO90" i="1" s="1"/>
  <c r="O90" i="1"/>
  <c r="BO89" i="1"/>
  <c r="BN89" i="1"/>
  <c r="BM89" i="1"/>
  <c r="BL89" i="1"/>
  <c r="Y89" i="1"/>
  <c r="X89" i="1"/>
  <c r="X93" i="1" s="1"/>
  <c r="O89" i="1"/>
  <c r="W87" i="1"/>
  <c r="W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BO58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55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49" i="1" s="1"/>
  <c r="BN23" i="1"/>
  <c r="BL23" i="1"/>
  <c r="X23" i="1"/>
  <c r="BO23" i="1" s="1"/>
  <c r="O23" i="1"/>
  <c r="BO22" i="1"/>
  <c r="BN22" i="1"/>
  <c r="BM22" i="1"/>
  <c r="BL22" i="1"/>
  <c r="W546" i="1" s="1"/>
  <c r="Y22" i="1"/>
  <c r="X22" i="1"/>
  <c r="O22" i="1"/>
  <c r="H10" i="1"/>
  <c r="F10" i="1"/>
  <c r="J9" i="1"/>
  <c r="F9" i="1"/>
  <c r="A9" i="1"/>
  <c r="A10" i="1" s="1"/>
  <c r="D7" i="1"/>
  <c r="P6" i="1"/>
  <c r="O2" i="1"/>
  <c r="X25" i="1" l="1"/>
  <c r="X39" i="1"/>
  <c r="X43" i="1"/>
  <c r="X61" i="1"/>
  <c r="X104" i="1"/>
  <c r="X130" i="1"/>
  <c r="X147" i="1"/>
  <c r="X171" i="1"/>
  <c r="X202" i="1"/>
  <c r="X210" i="1"/>
  <c r="X221" i="1"/>
  <c r="X225" i="1"/>
  <c r="X236" i="1"/>
  <c r="N555" i="1"/>
  <c r="L555" i="1"/>
  <c r="X253" i="1"/>
  <c r="X259" i="1"/>
  <c r="BO267" i="1"/>
  <c r="BM267" i="1"/>
  <c r="BO269" i="1"/>
  <c r="BM269" i="1"/>
  <c r="Y269" i="1"/>
  <c r="X284" i="1"/>
  <c r="BO280" i="1"/>
  <c r="BM280" i="1"/>
  <c r="Y280" i="1"/>
  <c r="X283" i="1"/>
  <c r="BO287" i="1"/>
  <c r="BM287" i="1"/>
  <c r="Y287" i="1"/>
  <c r="Y289" i="1" s="1"/>
  <c r="BO296" i="1"/>
  <c r="BM296" i="1"/>
  <c r="Y296" i="1"/>
  <c r="X300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BO344" i="1"/>
  <c r="BM344" i="1"/>
  <c r="Y344" i="1"/>
  <c r="X346" i="1"/>
  <c r="X352" i="1"/>
  <c r="BO348" i="1"/>
  <c r="BM348" i="1"/>
  <c r="Y348" i="1"/>
  <c r="X351" i="1"/>
  <c r="BO360" i="1"/>
  <c r="BM360" i="1"/>
  <c r="Y360" i="1"/>
  <c r="Y364" i="1" s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I555" i="1"/>
  <c r="X35" i="1"/>
  <c r="X47" i="1"/>
  <c r="X53" i="1"/>
  <c r="X86" i="1"/>
  <c r="X94" i="1"/>
  <c r="X120" i="1"/>
  <c r="X139" i="1"/>
  <c r="X160" i="1"/>
  <c r="X167" i="1"/>
  <c r="X179" i="1"/>
  <c r="H9" i="1"/>
  <c r="B555" i="1"/>
  <c r="W547" i="1"/>
  <c r="W548" i="1" s="1"/>
  <c r="Y23" i="1"/>
  <c r="Y24" i="1" s="1"/>
  <c r="BM23" i="1"/>
  <c r="X546" i="1" s="1"/>
  <c r="X24" i="1"/>
  <c r="W545" i="1"/>
  <c r="Y27" i="1"/>
  <c r="BM27" i="1"/>
  <c r="BO27" i="1"/>
  <c r="X547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55" i="1"/>
  <c r="Y58" i="1"/>
  <c r="Y61" i="1" s="1"/>
  <c r="BM58" i="1"/>
  <c r="X62" i="1"/>
  <c r="E555" i="1"/>
  <c r="Y66" i="1"/>
  <c r="Y86" i="1" s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Y93" i="1" s="1"/>
  <c r="BM90" i="1"/>
  <c r="Y92" i="1"/>
  <c r="BM92" i="1"/>
  <c r="Y96" i="1"/>
  <c r="BM96" i="1"/>
  <c r="BO96" i="1"/>
  <c r="Y98" i="1"/>
  <c r="BM98" i="1"/>
  <c r="Y100" i="1"/>
  <c r="BM100" i="1"/>
  <c r="Y102" i="1"/>
  <c r="BM102" i="1"/>
  <c r="Y106" i="1"/>
  <c r="Y120" i="1" s="1"/>
  <c r="BM106" i="1"/>
  <c r="BO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Y124" i="1"/>
  <c r="Y130" i="1" s="1"/>
  <c r="BM124" i="1"/>
  <c r="Y126" i="1"/>
  <c r="BM126" i="1"/>
  <c r="Y128" i="1"/>
  <c r="BM128" i="1"/>
  <c r="F555" i="1"/>
  <c r="Y135" i="1"/>
  <c r="Y139" i="1" s="1"/>
  <c r="BM135" i="1"/>
  <c r="Y137" i="1"/>
  <c r="BM137" i="1"/>
  <c r="X140" i="1"/>
  <c r="G555" i="1"/>
  <c r="Y145" i="1"/>
  <c r="Y147" i="1" s="1"/>
  <c r="BM145" i="1"/>
  <c r="X148" i="1"/>
  <c r="H555" i="1"/>
  <c r="Y152" i="1"/>
  <c r="Y160" i="1" s="1"/>
  <c r="BM152" i="1"/>
  <c r="Y154" i="1"/>
  <c r="BM154" i="1"/>
  <c r="Y156" i="1"/>
  <c r="BM156" i="1"/>
  <c r="Y158" i="1"/>
  <c r="BM158" i="1"/>
  <c r="X161" i="1"/>
  <c r="Y165" i="1"/>
  <c r="Y166" i="1" s="1"/>
  <c r="BM165" i="1"/>
  <c r="Y169" i="1"/>
  <c r="Y171" i="1" s="1"/>
  <c r="BM169" i="1"/>
  <c r="BO169" i="1"/>
  <c r="Y175" i="1"/>
  <c r="Y178" i="1" s="1"/>
  <c r="BM175" i="1"/>
  <c r="Y177" i="1"/>
  <c r="BM177" i="1"/>
  <c r="Y181" i="1"/>
  <c r="Y201" i="1" s="1"/>
  <c r="BM181" i="1"/>
  <c r="BO181" i="1"/>
  <c r="Y183" i="1"/>
  <c r="BM183" i="1"/>
  <c r="Y186" i="1"/>
  <c r="BM186" i="1"/>
  <c r="Y189" i="1"/>
  <c r="BM189" i="1"/>
  <c r="Y191" i="1"/>
  <c r="BM191" i="1"/>
  <c r="Y193" i="1"/>
  <c r="BM193" i="1"/>
  <c r="Y196" i="1"/>
  <c r="BM196" i="1"/>
  <c r="Y197" i="1"/>
  <c r="BM197" i="1"/>
  <c r="Y200" i="1"/>
  <c r="BM200" i="1"/>
  <c r="Y204" i="1"/>
  <c r="BM204" i="1"/>
  <c r="BO204" i="1"/>
  <c r="Y206" i="1"/>
  <c r="BM206" i="1"/>
  <c r="Y207" i="1"/>
  <c r="BM207" i="1"/>
  <c r="J555" i="1"/>
  <c r="Y215" i="1"/>
  <c r="Y220" i="1" s="1"/>
  <c r="BM215" i="1"/>
  <c r="Y217" i="1"/>
  <c r="BM217" i="1"/>
  <c r="Y219" i="1"/>
  <c r="BM219" i="1"/>
  <c r="X220" i="1"/>
  <c r="Y223" i="1"/>
  <c r="Y225" i="1" s="1"/>
  <c r="BM223" i="1"/>
  <c r="BO223" i="1"/>
  <c r="Y230" i="1"/>
  <c r="Y235" i="1" s="1"/>
  <c r="BM230" i="1"/>
  <c r="Y232" i="1"/>
  <c r="BM232" i="1"/>
  <c r="Y234" i="1"/>
  <c r="BM234" i="1"/>
  <c r="Y239" i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X252" i="1"/>
  <c r="Y255" i="1"/>
  <c r="BM255" i="1"/>
  <c r="BO255" i="1"/>
  <c r="Y257" i="1"/>
  <c r="BM257" i="1"/>
  <c r="X272" i="1"/>
  <c r="Y263" i="1"/>
  <c r="Y271" i="1" s="1"/>
  <c r="BM263" i="1"/>
  <c r="Y265" i="1"/>
  <c r="BM265" i="1"/>
  <c r="Y267" i="1"/>
  <c r="X271" i="1"/>
  <c r="BO275" i="1"/>
  <c r="BM275" i="1"/>
  <c r="Y275" i="1"/>
  <c r="Y277" i="1" s="1"/>
  <c r="BO281" i="1"/>
  <c r="BM281" i="1"/>
  <c r="Y281" i="1"/>
  <c r="X290" i="1"/>
  <c r="X289" i="1"/>
  <c r="BO294" i="1"/>
  <c r="BM294" i="1"/>
  <c r="Y294" i="1"/>
  <c r="BO298" i="1"/>
  <c r="BM298" i="1"/>
  <c r="Y298" i="1"/>
  <c r="Y300" i="1" s="1"/>
  <c r="X305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Y338" i="1" s="1"/>
  <c r="X338" i="1"/>
  <c r="BO342" i="1"/>
  <c r="BM342" i="1"/>
  <c r="Y342" i="1"/>
  <c r="Y345" i="1" s="1"/>
  <c r="BO349" i="1"/>
  <c r="BM349" i="1"/>
  <c r="Y349" i="1"/>
  <c r="BO362" i="1"/>
  <c r="BM362" i="1"/>
  <c r="Y362" i="1"/>
  <c r="X369" i="1"/>
  <c r="BO374" i="1"/>
  <c r="BM374" i="1"/>
  <c r="Y374" i="1"/>
  <c r="X387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Y435" i="1" s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X548" i="1" l="1"/>
  <c r="Y536" i="1"/>
  <c r="Y487" i="1"/>
  <c r="Y473" i="1"/>
  <c r="Y451" i="1"/>
  <c r="Y259" i="1"/>
  <c r="Y252" i="1"/>
  <c r="Y210" i="1"/>
  <c r="Y103" i="1"/>
  <c r="Y34" i="1"/>
  <c r="Y550" i="1" s="1"/>
  <c r="X549" i="1"/>
  <c r="Y409" i="1"/>
  <c r="Y403" i="1"/>
  <c r="Y283" i="1"/>
  <c r="X545" i="1"/>
  <c r="Y511" i="1"/>
  <c r="Y376" i="1"/>
  <c r="Y351" i="1"/>
  <c r="Y316" i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<sst xmlns="http://schemas.openxmlformats.org/spreadsheetml/2006/main" count="2379" uniqueCount="789">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</sst>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33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497" t="s">
        <v>0</v>
      </c>
      <c r="E1" s="498"/>
      <c r="F1" s="498"/>
      <c r="G1" s="12" t="s">
        <v>1</v>
      </c>
      <c r="H1" s="497" t="s">
        <v>2</v>
      </c>
      <c r="I1" s="498"/>
      <c r="J1" s="498"/>
      <c r="K1" s="498"/>
      <c r="L1" s="498"/>
      <c r="M1" s="498"/>
      <c r="N1" s="498"/>
      <c r="O1" s="498"/>
      <c r="P1" s="498"/>
      <c r="Q1" s="765" t="s">
        <v>3</v>
      </c>
      <c r="R1" s="498"/>
      <c r="S1" s="49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27" t="s">
        <v>8</v>
      </c>
      <c r="B5" s="528"/>
      <c r="C5" s="529"/>
      <c r="D5" s="419"/>
      <c r="E5" s="421"/>
      <c r="F5" s="723" t="s">
        <v>9</v>
      </c>
      <c r="G5" s="529"/>
      <c r="H5" s="419"/>
      <c r="I5" s="420"/>
      <c r="J5" s="420"/>
      <c r="K5" s="420"/>
      <c r="L5" s="421"/>
      <c r="M5" s="58"/>
      <c r="O5" s="24" t="s">
        <v>10</v>
      </c>
      <c r="P5" s="762">
        <v>45444</v>
      </c>
      <c r="Q5" s="543"/>
      <c r="S5" s="616" t="s">
        <v>11</v>
      </c>
      <c r="T5" s="438"/>
      <c r="U5" s="548" t="s">
        <v>12</v>
      </c>
      <c r="V5" s="543"/>
      <c r="AA5" s="51"/>
      <c r="AB5" s="51"/>
      <c r="AC5" s="51"/>
    </row>
    <row r="6" spans="1:30" s="373" customFormat="1" ht="24" customHeight="1" x14ac:dyDescent="0.2">
      <c r="A6" s="527" t="s">
        <v>13</v>
      </c>
      <c r="B6" s="528"/>
      <c r="C6" s="529"/>
      <c r="D6" s="689" t="s">
        <v>14</v>
      </c>
      <c r="E6" s="690"/>
      <c r="F6" s="690"/>
      <c r="G6" s="690"/>
      <c r="H6" s="690"/>
      <c r="I6" s="690"/>
      <c r="J6" s="690"/>
      <c r="K6" s="690"/>
      <c r="L6" s="543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7" t="s">
        <v>16</v>
      </c>
      <c r="T6" s="438"/>
      <c r="U6" s="683" t="s">
        <v>17</v>
      </c>
      <c r="V6" s="459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602" t="str">
        <f>IFERROR(VLOOKUP(DeliveryAddress,Table,3,0),1)</f>
        <v>5</v>
      </c>
      <c r="E7" s="603"/>
      <c r="F7" s="603"/>
      <c r="G7" s="603"/>
      <c r="H7" s="603"/>
      <c r="I7" s="603"/>
      <c r="J7" s="603"/>
      <c r="K7" s="603"/>
      <c r="L7" s="569"/>
      <c r="M7" s="60"/>
      <c r="O7" s="24"/>
      <c r="P7" s="42"/>
      <c r="Q7" s="42"/>
      <c r="S7" s="391"/>
      <c r="T7" s="438"/>
      <c r="U7" s="684"/>
      <c r="V7" s="685"/>
      <c r="AA7" s="51"/>
      <c r="AB7" s="51"/>
      <c r="AC7" s="51"/>
    </row>
    <row r="8" spans="1:30" s="373" customFormat="1" ht="25.5" customHeight="1" x14ac:dyDescent="0.2">
      <c r="A8" s="770" t="s">
        <v>18</v>
      </c>
      <c r="B8" s="410"/>
      <c r="C8" s="411"/>
      <c r="D8" s="491"/>
      <c r="E8" s="492"/>
      <c r="F8" s="492"/>
      <c r="G8" s="492"/>
      <c r="H8" s="492"/>
      <c r="I8" s="492"/>
      <c r="J8" s="492"/>
      <c r="K8" s="492"/>
      <c r="L8" s="493"/>
      <c r="M8" s="61"/>
      <c r="O8" s="24" t="s">
        <v>19</v>
      </c>
      <c r="P8" s="568">
        <v>0.41666666666666669</v>
      </c>
      <c r="Q8" s="569"/>
      <c r="S8" s="391"/>
      <c r="T8" s="438"/>
      <c r="U8" s="684"/>
      <c r="V8" s="685"/>
      <c r="AA8" s="51"/>
      <c r="AB8" s="51"/>
      <c r="AC8" s="51"/>
    </row>
    <row r="9" spans="1:30" s="373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0"/>
      <c r="E9" s="551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3" t="str">
        <f>IF(AND($A$9="Тип доверенности/получателя при получении в адресе перегруза:",$D$9="Разовая доверенность"),"Введите ФИО","")</f>
        <v/>
      </c>
      <c r="I9" s="551"/>
      <c r="J9" s="7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1"/>
      <c r="L9" s="551"/>
      <c r="M9" s="371"/>
      <c r="O9" s="26" t="s">
        <v>20</v>
      </c>
      <c r="P9" s="534"/>
      <c r="Q9" s="535"/>
      <c r="S9" s="391"/>
      <c r="T9" s="438"/>
      <c r="U9" s="686"/>
      <c r="V9" s="687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0"/>
      <c r="E10" s="551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7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27"/>
      <c r="Q10" s="628"/>
      <c r="T10" s="24" t="s">
        <v>22</v>
      </c>
      <c r="U10" s="458" t="s">
        <v>23</v>
      </c>
      <c r="V10" s="459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6" t="s">
        <v>28</v>
      </c>
      <c r="B12" s="528"/>
      <c r="C12" s="528"/>
      <c r="D12" s="528"/>
      <c r="E12" s="528"/>
      <c r="F12" s="528"/>
      <c r="G12" s="528"/>
      <c r="H12" s="528"/>
      <c r="I12" s="528"/>
      <c r="J12" s="528"/>
      <c r="K12" s="528"/>
      <c r="L12" s="529"/>
      <c r="M12" s="62"/>
      <c r="O12" s="24" t="s">
        <v>29</v>
      </c>
      <c r="P12" s="568"/>
      <c r="Q12" s="569"/>
      <c r="R12" s="23"/>
      <c r="T12" s="24"/>
      <c r="U12" s="498"/>
      <c r="V12" s="391"/>
      <c r="AA12" s="51"/>
      <c r="AB12" s="51"/>
      <c r="AC12" s="51"/>
    </row>
    <row r="13" spans="1:30" s="373" customFormat="1" ht="23.25" customHeight="1" x14ac:dyDescent="0.2">
      <c r="A13" s="716" t="s">
        <v>30</v>
      </c>
      <c r="B13" s="528"/>
      <c r="C13" s="528"/>
      <c r="D13" s="528"/>
      <c r="E13" s="528"/>
      <c r="F13" s="528"/>
      <c r="G13" s="528"/>
      <c r="H13" s="528"/>
      <c r="I13" s="528"/>
      <c r="J13" s="528"/>
      <c r="K13" s="528"/>
      <c r="L13" s="529"/>
      <c r="M13" s="62"/>
      <c r="N13" s="26"/>
      <c r="O13" s="26" t="s">
        <v>31</v>
      </c>
      <c r="P13" s="612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6" t="s">
        <v>32</v>
      </c>
      <c r="B14" s="528"/>
      <c r="C14" s="528"/>
      <c r="D14" s="528"/>
      <c r="E14" s="528"/>
      <c r="F14" s="528"/>
      <c r="G14" s="528"/>
      <c r="H14" s="528"/>
      <c r="I14" s="528"/>
      <c r="J14" s="528"/>
      <c r="K14" s="528"/>
      <c r="L14" s="529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7" t="s">
        <v>33</v>
      </c>
      <c r="B15" s="528"/>
      <c r="C15" s="528"/>
      <c r="D15" s="528"/>
      <c r="E15" s="528"/>
      <c r="F15" s="528"/>
      <c r="G15" s="528"/>
      <c r="H15" s="528"/>
      <c r="I15" s="528"/>
      <c r="J15" s="528"/>
      <c r="K15" s="528"/>
      <c r="L15" s="529"/>
      <c r="M15" s="63"/>
      <c r="O15" s="522" t="s">
        <v>34</v>
      </c>
      <c r="P15" s="498"/>
      <c r="Q15" s="498"/>
      <c r="R15" s="498"/>
      <c r="S15" s="49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0" t="s">
        <v>35</v>
      </c>
      <c r="B17" s="430" t="s">
        <v>36</v>
      </c>
      <c r="C17" s="549" t="s">
        <v>37</v>
      </c>
      <c r="D17" s="430" t="s">
        <v>38</v>
      </c>
      <c r="E17" s="46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65"/>
      <c r="Q17" s="465"/>
      <c r="R17" s="465"/>
      <c r="S17" s="466"/>
      <c r="T17" s="754" t="s">
        <v>49</v>
      </c>
      <c r="U17" s="529"/>
      <c r="V17" s="430" t="s">
        <v>50</v>
      </c>
      <c r="W17" s="430" t="s">
        <v>51</v>
      </c>
      <c r="X17" s="780" t="s">
        <v>52</v>
      </c>
      <c r="Y17" s="430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89"/>
      <c r="BB17" s="753" t="s">
        <v>57</v>
      </c>
    </row>
    <row r="18" spans="1:67" ht="14.25" customHeight="1" x14ac:dyDescent="0.2">
      <c r="A18" s="431"/>
      <c r="B18" s="431"/>
      <c r="C18" s="431"/>
      <c r="D18" s="467"/>
      <c r="E18" s="469"/>
      <c r="F18" s="431"/>
      <c r="G18" s="431"/>
      <c r="H18" s="431"/>
      <c r="I18" s="431"/>
      <c r="J18" s="431"/>
      <c r="K18" s="431"/>
      <c r="L18" s="431"/>
      <c r="M18" s="431"/>
      <c r="N18" s="431"/>
      <c r="O18" s="467"/>
      <c r="P18" s="468"/>
      <c r="Q18" s="468"/>
      <c r="R18" s="468"/>
      <c r="S18" s="469"/>
      <c r="T18" s="374" t="s">
        <v>58</v>
      </c>
      <c r="U18" s="374" t="s">
        <v>59</v>
      </c>
      <c r="V18" s="431"/>
      <c r="W18" s="431"/>
      <c r="X18" s="781"/>
      <c r="Y18" s="431"/>
      <c r="Z18" s="647"/>
      <c r="AA18" s="647"/>
      <c r="AB18" s="478"/>
      <c r="AC18" s="479"/>
      <c r="AD18" s="480"/>
      <c r="AE18" s="490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4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60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4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customHeight="1" x14ac:dyDescent="0.25">
      <c r="A55" s="444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customHeight="1" x14ac:dyDescent="0.25">
      <c r="A63" s="444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150</v>
      </c>
      <c r="X69" s="381">
        <f t="shared" si="6"/>
        <v>151.20000000000002</v>
      </c>
      <c r="Y69" s="36">
        <f t="shared" si="7"/>
        <v>0.30449999999999999</v>
      </c>
      <c r="Z69" s="56"/>
      <c r="AA69" s="57"/>
      <c r="AE69" s="64"/>
      <c r="BB69" s="87" t="s">
        <v>1</v>
      </c>
      <c r="BL69" s="64">
        <f t="shared" si="8"/>
        <v>156.66666666666666</v>
      </c>
      <c r="BM69" s="64">
        <f t="shared" si="9"/>
        <v>157.91999999999999</v>
      </c>
      <c r="BN69" s="64">
        <f t="shared" si="10"/>
        <v>0.24801587301587297</v>
      </c>
      <c r="BO69" s="64">
        <f t="shared" si="11"/>
        <v>0.25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13.888888888888888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14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0.30449999999999999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150</v>
      </c>
      <c r="X87" s="382">
        <f>IFERROR(SUM(X65:X85),"0")</f>
        <v>151.20000000000002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1000</v>
      </c>
      <c r="X106" s="381">
        <f t="shared" ref="X106:X119" si="18">IFERROR(IF(W106="",0,CEILING((W106/$H106),1)*$H106),"")</f>
        <v>1008</v>
      </c>
      <c r="Y106" s="36">
        <f>IFERROR(IF(X106=0,"",ROUNDUP(X106/H106,0)*0.02175),"")</f>
        <v>2.61</v>
      </c>
      <c r="Z106" s="56"/>
      <c r="AA106" s="57"/>
      <c r="AE106" s="64"/>
      <c r="BB106" s="115" t="s">
        <v>1</v>
      </c>
      <c r="BL106" s="64">
        <f t="shared" ref="BL106:BL119" si="19">IFERROR(W106*I106/H106,"0")</f>
        <v>1067.1428571428571</v>
      </c>
      <c r="BM106" s="64">
        <f t="shared" ref="BM106:BM119" si="20">IFERROR(X106*I106/H106,"0")</f>
        <v>1075.6799999999998</v>
      </c>
      <c r="BN106" s="64">
        <f t="shared" ref="BN106:BN119" si="21">IFERROR(1/J106*(W106/H106),"0")</f>
        <v>2.1258503401360542</v>
      </c>
      <c r="BO106" s="64">
        <f t="shared" ref="BO106:BO119" si="22">IFERROR(1/J106*(X106/H106),"0")</f>
        <v>2.1428571428571428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315</v>
      </c>
      <c r="X112" s="381">
        <f t="shared" si="18"/>
        <v>315.90000000000003</v>
      </c>
      <c r="Y112" s="36">
        <f>IFERROR(IF(X112=0,"",ROUNDUP(X112/H112,0)*0.00753),"")</f>
        <v>0.88101000000000007</v>
      </c>
      <c r="Z112" s="56"/>
      <c r="AA112" s="57"/>
      <c r="AE112" s="64"/>
      <c r="BB112" s="121" t="s">
        <v>1</v>
      </c>
      <c r="BL112" s="64">
        <f t="shared" si="19"/>
        <v>346.73333333333329</v>
      </c>
      <c r="BM112" s="64">
        <f t="shared" si="20"/>
        <v>347.72399999999999</v>
      </c>
      <c r="BN112" s="64">
        <f t="shared" si="21"/>
        <v>0.74786324786324776</v>
      </c>
      <c r="BO112" s="64">
        <f t="shared" si="22"/>
        <v>0.75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235.71428571428569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237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3.4910100000000002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1315</v>
      </c>
      <c r="X121" s="382">
        <f>IFERROR(SUM(X106:X119),"0")</f>
        <v>1323.9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customHeight="1" x14ac:dyDescent="0.25">
      <c r="A132" s="444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0</v>
      </c>
      <c r="X139" s="382">
        <f>IFERROR(X134/H134,"0")+IFERROR(X135/H135,"0")+IFERROR(X136/H136,"0")+IFERROR(X137/H137,"0")+IFERROR(X138/H138,"0")</f>
        <v>0</v>
      </c>
      <c r="Y139" s="382">
        <f>IFERROR(IF(Y134="",0,Y134),"0")+IFERROR(IF(Y135="",0,Y135),"0")+IFERROR(IF(Y136="",0,Y136),"0")+IFERROR(IF(Y137="",0,Y137),"0")+IFERROR(IF(Y138="",0,Y138),"0")</f>
        <v>0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0</v>
      </c>
      <c r="X140" s="382">
        <f>IFERROR(SUM(X134:X138),"0")</f>
        <v>0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4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4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0</v>
      </c>
      <c r="X160" s="382">
        <f>IFERROR(X151/H151,"0")+IFERROR(X152/H152,"0")+IFERROR(X153/H153,"0")+IFERROR(X154/H154,"0")+IFERROR(X155/H155,"0")+IFERROR(X156/H156,"0")+IFERROR(X157/H157,"0")+IFERROR(X158/H158,"0")+IFERROR(X159/H159,"0")</f>
        <v>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0</v>
      </c>
      <c r="X161" s="382">
        <f>IFERROR(SUM(X151:X159),"0")</f>
        <v>0</v>
      </c>
      <c r="Y161" s="37"/>
      <c r="Z161" s="383"/>
      <c r="AA161" s="383"/>
    </row>
    <row r="162" spans="1:67" ht="16.5" customHeight="1" x14ac:dyDescent="0.25">
      <c r="A162" s="444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5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2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0</v>
      </c>
      <c r="X202" s="382">
        <f>IFERROR(SUM(X181:X200),"0")</f>
        <v>0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1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customHeight="1" x14ac:dyDescent="0.25">
      <c r="A212" s="444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customHeight="1" x14ac:dyDescent="0.25">
      <c r="A227" s="444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customHeight="1" x14ac:dyDescent="0.25">
      <c r="A237" s="444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0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0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1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0</v>
      </c>
      <c r="X277" s="382">
        <f>IFERROR(X274/H274,"0")+IFERROR(X275/H275,"0")+IFERROR(X276/H276,"0")</f>
        <v>0</v>
      </c>
      <c r="Y277" s="382">
        <f>IFERROR(IF(Y274="",0,Y274),"0")+IFERROR(IF(Y275="",0,Y275),"0")+IFERROR(IF(Y276="",0,Y276),"0")</f>
        <v>0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0</v>
      </c>
      <c r="X278" s="382">
        <f>IFERROR(SUM(X274:X276),"0")</f>
        <v>0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3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0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44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3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4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840</v>
      </c>
      <c r="X314" s="381">
        <f>IFERROR(IF(W314="",0,CEILING((W314/$H314),1)*$H314),"")</f>
        <v>840</v>
      </c>
      <c r="Y314" s="36">
        <f>IFERROR(IF(X314=0,"",ROUNDUP(X314/H314,0)*0.00753),"")</f>
        <v>3.012</v>
      </c>
      <c r="Z314" s="56"/>
      <c r="AA314" s="57"/>
      <c r="AE314" s="64"/>
      <c r="BB314" s="247" t="s">
        <v>1</v>
      </c>
      <c r="BL314" s="64">
        <f>IFERROR(W314*I314/H314,"0")</f>
        <v>948.8</v>
      </c>
      <c r="BM314" s="64">
        <f>IFERROR(X314*I314/H314,"0")</f>
        <v>948.8</v>
      </c>
      <c r="BN314" s="64">
        <f>IFERROR(1/J314*(W314/H314),"0")</f>
        <v>2.5641025641025639</v>
      </c>
      <c r="BO314" s="64">
        <f>IFERROR(1/J314*(X314/H314),"0")</f>
        <v>2.5641025641025639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420</v>
      </c>
      <c r="X315" s="381">
        <f>IFERROR(IF(W315="",0,CEILING((W315/$H315),1)*$H315),"")</f>
        <v>420</v>
      </c>
      <c r="Y315" s="36">
        <f>IFERROR(IF(X315=0,"",ROUNDUP(X315/H315,0)*0.00753),"")</f>
        <v>1.506</v>
      </c>
      <c r="Z315" s="56"/>
      <c r="AA315" s="57"/>
      <c r="AE315" s="64"/>
      <c r="BB315" s="248" t="s">
        <v>1</v>
      </c>
      <c r="BL315" s="64">
        <f>IFERROR(W315*I315/H315,"0")</f>
        <v>471.99999999999994</v>
      </c>
      <c r="BM315" s="64">
        <f>IFERROR(X315*I315/H315,"0")</f>
        <v>471.99999999999994</v>
      </c>
      <c r="BN315" s="64">
        <f>IFERROR(1/J315*(W315/H315),"0")</f>
        <v>1.2820512820512819</v>
      </c>
      <c r="BO315" s="64">
        <f>IFERROR(1/J315*(X315/H315),"0")</f>
        <v>1.2820512820512819</v>
      </c>
    </row>
    <row r="316" spans="1:67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600</v>
      </c>
      <c r="X316" s="382">
        <f>IFERROR(X313/H313,"0")+IFERROR(X314/H314,"0")+IFERROR(X315/H315,"0")</f>
        <v>600</v>
      </c>
      <c r="Y316" s="382">
        <f>IFERROR(IF(Y313="",0,Y313),"0")+IFERROR(IF(Y314="",0,Y314),"0")+IFERROR(IF(Y315="",0,Y315),"0")</f>
        <v>4.5179999999999998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1260</v>
      </c>
      <c r="X317" s="382">
        <f>IFERROR(SUM(X313:X315),"0")</f>
        <v>1260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4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2000</v>
      </c>
      <c r="X330" s="381">
        <f t="shared" si="71"/>
        <v>2010</v>
      </c>
      <c r="Y330" s="36">
        <f>IFERROR(IF(X330=0,"",ROUNDUP(X330/H330,0)*0.02175),"")</f>
        <v>2.9144999999999999</v>
      </c>
      <c r="Z330" s="56"/>
      <c r="AA330" s="57"/>
      <c r="AE330" s="64"/>
      <c r="BB330" s="252" t="s">
        <v>1</v>
      </c>
      <c r="BL330" s="64">
        <f t="shared" si="72"/>
        <v>2064</v>
      </c>
      <c r="BM330" s="64">
        <f t="shared" si="73"/>
        <v>2074.3200000000002</v>
      </c>
      <c r="BN330" s="64">
        <f t="shared" si="74"/>
        <v>2.7777777777777777</v>
      </c>
      <c r="BO330" s="64">
        <f t="shared" si="75"/>
        <v>2.7916666666666665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1000</v>
      </c>
      <c r="X331" s="381">
        <f t="shared" si="71"/>
        <v>1005</v>
      </c>
      <c r="Y331" s="36">
        <f>IFERROR(IF(X331=0,"",ROUNDUP(X331/H331,0)*0.02175),"")</f>
        <v>1.4572499999999999</v>
      </c>
      <c r="Z331" s="56"/>
      <c r="AA331" s="57"/>
      <c r="AE331" s="64"/>
      <c r="BB331" s="253" t="s">
        <v>1</v>
      </c>
      <c r="BL331" s="64">
        <f t="shared" si="72"/>
        <v>1032</v>
      </c>
      <c r="BM331" s="64">
        <f t="shared" si="73"/>
        <v>1037.1600000000001</v>
      </c>
      <c r="BN331" s="64">
        <f t="shared" si="74"/>
        <v>1.3888888888888888</v>
      </c>
      <c r="BO331" s="64">
        <f t="shared" si="75"/>
        <v>1.3958333333333333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1000</v>
      </c>
      <c r="X334" s="381">
        <f t="shared" si="71"/>
        <v>1005</v>
      </c>
      <c r="Y334" s="36">
        <f>IFERROR(IF(X334=0,"",ROUNDUP(X334/H334,0)*0.02175),"")</f>
        <v>1.4572499999999999</v>
      </c>
      <c r="Z334" s="56"/>
      <c r="AA334" s="57"/>
      <c r="AE334" s="64"/>
      <c r="BB334" s="256" t="s">
        <v>1</v>
      </c>
      <c r="BL334" s="64">
        <f t="shared" si="72"/>
        <v>1032</v>
      </c>
      <c r="BM334" s="64">
        <f t="shared" si="73"/>
        <v>1037.1600000000001</v>
      </c>
      <c r="BN334" s="64">
        <f t="shared" si="74"/>
        <v>1.3888888888888888</v>
      </c>
      <c r="BO334" s="64">
        <f t="shared" si="75"/>
        <v>1.3958333333333333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266.66666666666669</v>
      </c>
      <c r="X338" s="382">
        <f>IFERROR(X329/H329,"0")+IFERROR(X330/H330,"0")+IFERROR(X331/H331,"0")+IFERROR(X332/H332,"0")+IFERROR(X333/H333,"0")+IFERROR(X334/H334,"0")+IFERROR(X335/H335,"0")+IFERROR(X336/H336,"0")+IFERROR(X337/H337,"0")</f>
        <v>268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5.8289999999999997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4000</v>
      </c>
      <c r="X339" s="382">
        <f>IFERROR(SUM(X329:X337),"0")</f>
        <v>4020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0</v>
      </c>
      <c r="X341" s="381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5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0</v>
      </c>
      <c r="X345" s="382">
        <f>IFERROR(X341/H341,"0")+IFERROR(X342/H342,"0")+IFERROR(X343/H343,"0")+IFERROR(X344/H344,"0")</f>
        <v>0</v>
      </c>
      <c r="Y345" s="382">
        <f>IFERROR(IF(Y341="",0,Y341),"0")+IFERROR(IF(Y342="",0,Y342),"0")+IFERROR(IF(Y343="",0,Y343),"0")+IFERROR(IF(Y344="",0,Y344),"0")</f>
        <v>0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0</v>
      </c>
      <c r="X346" s="382">
        <f>IFERROR(SUM(X341:X344),"0")</f>
        <v>0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customHeight="1" x14ac:dyDescent="0.25">
      <c r="A357" s="444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0</v>
      </c>
      <c r="X377" s="382">
        <f>IFERROR(SUM(X372:X375),"0")</f>
        <v>0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4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0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0</v>
      </c>
      <c r="X404" s="382">
        <f>IFERROR(SUM(X390:X402),"0")</f>
        <v>0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customHeight="1" x14ac:dyDescent="0.25">
      <c r="A421" s="444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444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44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4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7000</v>
      </c>
      <c r="X463" s="381">
        <f t="shared" si="87"/>
        <v>7001.2800000000007</v>
      </c>
      <c r="Y463" s="36">
        <f t="shared" si="88"/>
        <v>15.85896</v>
      </c>
      <c r="Z463" s="56"/>
      <c r="AA463" s="57"/>
      <c r="AE463" s="64"/>
      <c r="BB463" s="320" t="s">
        <v>1</v>
      </c>
      <c r="BL463" s="64">
        <f t="shared" si="89"/>
        <v>7477.272727272727</v>
      </c>
      <c r="BM463" s="64">
        <f t="shared" si="90"/>
        <v>7478.6399999999994</v>
      </c>
      <c r="BN463" s="64">
        <f t="shared" si="91"/>
        <v>12.747668997668999</v>
      </c>
      <c r="BO463" s="64">
        <f t="shared" si="92"/>
        <v>12.75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2000</v>
      </c>
      <c r="X466" s="381">
        <f t="shared" si="87"/>
        <v>2001.1200000000001</v>
      </c>
      <c r="Y466" s="36">
        <f t="shared" si="88"/>
        <v>4.5328400000000002</v>
      </c>
      <c r="Z466" s="56"/>
      <c r="AA466" s="57"/>
      <c r="AE466" s="64"/>
      <c r="BB466" s="323" t="s">
        <v>1</v>
      </c>
      <c r="BL466" s="64">
        <f t="shared" si="89"/>
        <v>2136.3636363636365</v>
      </c>
      <c r="BM466" s="64">
        <f t="shared" si="90"/>
        <v>2137.56</v>
      </c>
      <c r="BN466" s="64">
        <f t="shared" si="91"/>
        <v>3.6421911421911419</v>
      </c>
      <c r="BO466" s="64">
        <f t="shared" si="92"/>
        <v>3.6442307692307696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1704.5454545454545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1705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20.3918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9000</v>
      </c>
      <c r="X474" s="382">
        <f>IFERROR(SUM(X461:X472),"0")</f>
        <v>9002.4000000000015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0</v>
      </c>
      <c r="X478" s="382">
        <f>IFERROR(X476/H476,"0")+IFERROR(X477/H477,"0")</f>
        <v>0</v>
      </c>
      <c r="Y478" s="382">
        <f>IFERROR(IF(Y476="",0,Y476),"0")+IFERROR(IF(Y477="",0,Y477),"0")</f>
        <v>0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0</v>
      </c>
      <c r="X479" s="382">
        <f>IFERROR(SUM(X476:X477),"0")</f>
        <v>0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3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0</v>
      </c>
      <c r="X487" s="382">
        <f>IFERROR(X481/H481,"0")+IFERROR(X482/H482,"0")+IFERROR(X483/H483,"0")+IFERROR(X484/H484,"0")+IFERROR(X485/H485,"0")+IFERROR(X486/H486,"0")</f>
        <v>0</v>
      </c>
      <c r="Y487" s="382">
        <f>IFERROR(IF(Y481="",0,Y481),"0")+IFERROR(IF(Y482="",0,Y482),"0")+IFERROR(IF(Y483="",0,Y483),"0")+IFERROR(IF(Y484="",0,Y484),"0")+IFERROR(IF(Y485="",0,Y485),"0")+IFERROR(IF(Y486="",0,Y486),"0")</f>
        <v>0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0</v>
      </c>
      <c r="X488" s="382">
        <f>IFERROR(SUM(X481:X486),"0")</f>
        <v>0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4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2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8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3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0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1000</v>
      </c>
      <c r="X508" s="381">
        <f t="shared" si="98"/>
        <v>1008</v>
      </c>
      <c r="Y508" s="36">
        <f t="shared" si="103"/>
        <v>1.827</v>
      </c>
      <c r="Z508" s="56"/>
      <c r="AA508" s="57"/>
      <c r="AE508" s="64"/>
      <c r="BB508" s="348" t="s">
        <v>1</v>
      </c>
      <c r="BL508" s="64">
        <f t="shared" si="99"/>
        <v>1040</v>
      </c>
      <c r="BM508" s="64">
        <f t="shared" si="100"/>
        <v>1048.32</v>
      </c>
      <c r="BN508" s="64">
        <f t="shared" si="101"/>
        <v>1.4880952380952379</v>
      </c>
      <c r="BO508" s="64">
        <f t="shared" si="102"/>
        <v>1.5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3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83.333333333333329</v>
      </c>
      <c r="X511" s="382">
        <f>IFERROR(X502/H502,"0")+IFERROR(X503/H503,"0")+IFERROR(X504/H504,"0")+IFERROR(X505/H505,"0")+IFERROR(X506/H506,"0")+IFERROR(X507/H507,"0")+IFERROR(X508/H508,"0")+IFERROR(X509/H509,"0")+IFERROR(X510/H510,"0")</f>
        <v>84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1.827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1000</v>
      </c>
      <c r="X512" s="382">
        <f>IFERROR(SUM(X502:X510),"0")</f>
        <v>1008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59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3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7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6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27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4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2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64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3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8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1000</v>
      </c>
      <c r="X531" s="381">
        <f>IFERROR(IF(W531="",0,CEILING((W531/$H531),1)*$H531),"")</f>
        <v>1006.1999999999999</v>
      </c>
      <c r="Y531" s="36">
        <f>IFERROR(IF(X531=0,"",ROUNDUP(X531/H531,0)*0.02175),"")</f>
        <v>2.8057499999999997</v>
      </c>
      <c r="Z531" s="56"/>
      <c r="AA531" s="57"/>
      <c r="AE531" s="64"/>
      <c r="BB531" s="362" t="s">
        <v>1</v>
      </c>
      <c r="BL531" s="64">
        <f>IFERROR(W531*I531/H531,"0")</f>
        <v>1072.3076923076924</v>
      </c>
      <c r="BM531" s="64">
        <f>IFERROR(X531*I531/H531,"0")</f>
        <v>1078.9559999999999</v>
      </c>
      <c r="BN531" s="64">
        <f>IFERROR(1/J531*(W531/H531),"0")</f>
        <v>2.2893772893772892</v>
      </c>
      <c r="BO531" s="64">
        <f>IFERROR(1/J531*(X531/H531),"0")</f>
        <v>2.3035714285714284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5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2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128.2051282051282</v>
      </c>
      <c r="X536" s="382">
        <f>IFERROR(X531/H531,"0")+IFERROR(X532/H532,"0")+IFERROR(X533/H533,"0")+IFERROR(X534/H534,"0")+IFERROR(X535/H535,"0")</f>
        <v>129</v>
      </c>
      <c r="Y536" s="382">
        <f>IFERROR(IF(Y531="",0,Y531),"0")+IFERROR(IF(Y532="",0,Y532),"0")+IFERROR(IF(Y533="",0,Y533),"0")+IFERROR(IF(Y534="",0,Y534),"0")+IFERROR(IF(Y535="",0,Y535),"0")</f>
        <v>2.8057499999999997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1000</v>
      </c>
      <c r="X537" s="382">
        <f>IFERROR(SUM(X531:X535),"0")</f>
        <v>1006.1999999999999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7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4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8"/>
      <c r="O545" s="546" t="s">
        <v>742</v>
      </c>
      <c r="P545" s="528"/>
      <c r="Q545" s="528"/>
      <c r="R545" s="528"/>
      <c r="S545" s="528"/>
      <c r="T545" s="528"/>
      <c r="U545" s="5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17725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17771.7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8"/>
      <c r="O546" s="546" t="s">
        <v>743</v>
      </c>
      <c r="P546" s="528"/>
      <c r="Q546" s="528"/>
      <c r="R546" s="528"/>
      <c r="S546" s="528"/>
      <c r="T546" s="528"/>
      <c r="U546" s="529"/>
      <c r="V546" s="37" t="s">
        <v>66</v>
      </c>
      <c r="W546" s="382">
        <f>IFERROR(SUM(BL22:BL542),"0")</f>
        <v>18845.286913086911</v>
      </c>
      <c r="X546" s="382">
        <f>IFERROR(SUM(BM22:BM542),"0")</f>
        <v>18894.239999999998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8"/>
      <c r="O547" s="546" t="s">
        <v>744</v>
      </c>
      <c r="P547" s="528"/>
      <c r="Q547" s="528"/>
      <c r="R547" s="528"/>
      <c r="S547" s="528"/>
      <c r="T547" s="528"/>
      <c r="U547" s="529"/>
      <c r="V547" s="37" t="s">
        <v>745</v>
      </c>
      <c r="W547" s="38">
        <f>ROUNDUP(SUM(BN22:BN542),0)</f>
        <v>33</v>
      </c>
      <c r="X547" s="38">
        <f>ROUNDUP(SUM(BO22:BO542),0)</f>
        <v>33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8"/>
      <c r="O548" s="546" t="s">
        <v>746</v>
      </c>
      <c r="P548" s="528"/>
      <c r="Q548" s="528"/>
      <c r="R548" s="528"/>
      <c r="S548" s="528"/>
      <c r="T548" s="528"/>
      <c r="U548" s="529"/>
      <c r="V548" s="37" t="s">
        <v>66</v>
      </c>
      <c r="W548" s="382">
        <f>GrossWeightTotal+PalletQtyTotal*25</f>
        <v>19670.286913086911</v>
      </c>
      <c r="X548" s="382">
        <f>GrossWeightTotalR+PalletQtyTotalR*25</f>
        <v>19719.239999999998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8"/>
      <c r="O549" s="546" t="s">
        <v>747</v>
      </c>
      <c r="P549" s="528"/>
      <c r="Q549" s="528"/>
      <c r="R549" s="528"/>
      <c r="S549" s="528"/>
      <c r="T549" s="528"/>
      <c r="U549" s="5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3032.3537573537578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3037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8"/>
      <c r="O550" s="546" t="s">
        <v>748</v>
      </c>
      <c r="P550" s="528"/>
      <c r="Q550" s="528"/>
      <c r="R550" s="528"/>
      <c r="S550" s="528"/>
      <c r="T550" s="528"/>
      <c r="U550" s="5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39.167060000000006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24" t="s">
        <v>98</v>
      </c>
      <c r="D552" s="649"/>
      <c r="E552" s="649"/>
      <c r="F552" s="613"/>
      <c r="G552" s="424" t="s">
        <v>229</v>
      </c>
      <c r="H552" s="649"/>
      <c r="I552" s="649"/>
      <c r="J552" s="649"/>
      <c r="K552" s="649"/>
      <c r="L552" s="649"/>
      <c r="M552" s="649"/>
      <c r="N552" s="649"/>
      <c r="O552" s="649"/>
      <c r="P552" s="613"/>
      <c r="Q552" s="424" t="s">
        <v>461</v>
      </c>
      <c r="R552" s="613"/>
      <c r="S552" s="424" t="s">
        <v>522</v>
      </c>
      <c r="T552" s="649"/>
      <c r="U552" s="649"/>
      <c r="V552" s="613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67" t="s">
        <v>751</v>
      </c>
      <c r="B553" s="424" t="s">
        <v>60</v>
      </c>
      <c r="C553" s="424" t="s">
        <v>99</v>
      </c>
      <c r="D553" s="424" t="s">
        <v>107</v>
      </c>
      <c r="E553" s="424" t="s">
        <v>98</v>
      </c>
      <c r="F553" s="424" t="s">
        <v>219</v>
      </c>
      <c r="G553" s="424" t="s">
        <v>230</v>
      </c>
      <c r="H553" s="424" t="s">
        <v>237</v>
      </c>
      <c r="I553" s="424" t="s">
        <v>256</v>
      </c>
      <c r="J553" s="424" t="s">
        <v>326</v>
      </c>
      <c r="K553" s="378"/>
      <c r="L553" s="424" t="s">
        <v>356</v>
      </c>
      <c r="M553" s="378"/>
      <c r="N553" s="424" t="s">
        <v>356</v>
      </c>
      <c r="O553" s="424" t="s">
        <v>431</v>
      </c>
      <c r="P553" s="424" t="s">
        <v>448</v>
      </c>
      <c r="Q553" s="424" t="s">
        <v>462</v>
      </c>
      <c r="R553" s="424" t="s">
        <v>497</v>
      </c>
      <c r="S553" s="424" t="s">
        <v>523</v>
      </c>
      <c r="T553" s="424" t="s">
        <v>570</v>
      </c>
      <c r="U553" s="424" t="s">
        <v>596</v>
      </c>
      <c r="V553" s="424" t="s">
        <v>603</v>
      </c>
      <c r="W553" s="424" t="s">
        <v>607</v>
      </c>
      <c r="X553" s="424" t="s">
        <v>657</v>
      </c>
      <c r="AA553" s="52"/>
      <c r="AD553" s="378"/>
    </row>
    <row r="554" spans="1:30" ht="13.5" customHeight="1" thickBot="1" x14ac:dyDescent="0.25">
      <c r="A554" s="768"/>
      <c r="B554" s="425"/>
      <c r="C554" s="425"/>
      <c r="D554" s="425"/>
      <c r="E554" s="425"/>
      <c r="F554" s="425"/>
      <c r="G554" s="425"/>
      <c r="H554" s="425"/>
      <c r="I554" s="425"/>
      <c r="J554" s="425"/>
      <c r="K554" s="378"/>
      <c r="L554" s="425"/>
      <c r="M554" s="378"/>
      <c r="N554" s="425"/>
      <c r="O554" s="425"/>
      <c r="P554" s="425"/>
      <c r="Q554" s="425"/>
      <c r="R554" s="425"/>
      <c r="S554" s="425"/>
      <c r="T554" s="425"/>
      <c r="U554" s="425"/>
      <c r="V554" s="425"/>
      <c r="W554" s="425"/>
      <c r="X554" s="425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1475.1000000000001</v>
      </c>
      <c r="F555" s="46">
        <f>IFERROR(X134*1,"0")+IFERROR(X135*1,"0")+IFERROR(X136*1,"0")+IFERROR(X137*1,"0")+IFERROR(X138*1,"0")</f>
        <v>0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0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0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1260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4020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0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9002.4000000000015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2014.1999999999998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543:U543"/>
    <mergeCell ref="O24:U24"/>
    <mergeCell ref="A261:Y261"/>
    <mergeCell ref="O69:S69"/>
    <mergeCell ref="D244:E244"/>
    <mergeCell ref="O456:U456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313:S313"/>
    <mergeCell ref="O107:S107"/>
    <mergeCell ref="O465:S465"/>
    <mergeCell ref="A440:N441"/>
    <mergeCell ref="D249:E249"/>
    <mergeCell ref="D276:E276"/>
    <mergeCell ref="O121:U121"/>
    <mergeCell ref="D341:E341"/>
    <mergeCell ref="D170:E170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A34:N35"/>
    <mergeCell ref="O426:U426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A103:N104"/>
    <mergeCell ref="O185:S185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D241:E241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160:U160"/>
    <mergeCell ref="O177:S177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D553:D554"/>
    <mergeCell ref="O387:U387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D541:E541"/>
    <mergeCell ref="A444:N445"/>
    <mergeCell ref="A95:Y95"/>
    <mergeCell ref="O96:S96"/>
    <mergeCell ref="O367:S367"/>
    <mergeCell ref="O94:U94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O77:S77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D424:E424"/>
    <mergeCell ref="O252:U252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O423:S423"/>
    <mergeCell ref="D185:E1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D486:E486"/>
    <mergeCell ref="D78:E78"/>
    <mergeCell ref="D134:E134"/>
    <mergeCell ref="D205:E205"/>
    <mergeCell ref="O210:U210"/>
    <mergeCell ref="O452:U452"/>
    <mergeCell ref="O217:S217"/>
    <mergeCell ref="D363:E363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2024-06-05T09:14:46Z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