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Коныгин\"/>
    </mc:Choice>
  </mc:AlternateContent>
  <xr:revisionPtr revIDLastSave="0" documentId="13_ncr:1_{121DBCCE-727E-46F9-8A88-68A5971294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49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X289" i="1" l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8" i="1"/>
  <c r="BM158" i="1"/>
  <c r="Y169" i="1"/>
  <c r="BM169" i="1"/>
  <c r="BO169" i="1"/>
  <c r="X172" i="1"/>
  <c r="X178" i="1"/>
  <c r="Y177" i="1"/>
  <c r="BM177" i="1"/>
  <c r="X201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1" i="1"/>
  <c r="Y206" i="1"/>
  <c r="BM206" i="1"/>
  <c r="Y207" i="1"/>
  <c r="BM207" i="1"/>
  <c r="Y215" i="1"/>
  <c r="BM215" i="1"/>
  <c r="Y219" i="1"/>
  <c r="BM219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H9" i="1"/>
  <c r="A10" i="1"/>
  <c r="B555" i="1"/>
  <c r="W546" i="1"/>
  <c r="W547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F9" i="1"/>
  <c r="J9" i="1"/>
  <c r="X53" i="1"/>
  <c r="X86" i="1"/>
  <c r="X139" i="1"/>
  <c r="BO159" i="1"/>
  <c r="BM159" i="1"/>
  <c r="Y159" i="1"/>
  <c r="X161" i="1"/>
  <c r="I555" i="1"/>
  <c r="X167" i="1"/>
  <c r="BO164" i="1"/>
  <c r="BM164" i="1"/>
  <c r="Y164" i="1"/>
  <c r="Y166" i="1" s="1"/>
  <c r="Y210" i="1"/>
  <c r="Y170" i="1"/>
  <c r="Y171" i="1" s="1"/>
  <c r="BM170" i="1"/>
  <c r="BO170" i="1"/>
  <c r="Y174" i="1"/>
  <c r="Y178" i="1" s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Y208" i="1"/>
  <c r="BM208" i="1"/>
  <c r="Y209" i="1"/>
  <c r="BM209" i="1"/>
  <c r="X210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20" i="1"/>
  <c r="X252" i="1"/>
  <c r="X271" i="1"/>
  <c r="Y277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259" i="1" l="1"/>
  <c r="Y201" i="1"/>
  <c r="X546" i="1"/>
  <c r="X548" i="1" s="1"/>
  <c r="X545" i="1"/>
  <c r="Y419" i="1"/>
  <c r="Y300" i="1"/>
  <c r="Y528" i="1"/>
  <c r="Y289" i="1"/>
  <c r="Y252" i="1"/>
  <c r="X547" i="1"/>
  <c r="Y160" i="1"/>
  <c r="Y139" i="1"/>
  <c r="Y130" i="1"/>
  <c r="Y86" i="1"/>
  <c r="Y24" i="1"/>
  <c r="Y536" i="1"/>
  <c r="Y511" i="1"/>
  <c r="Y376" i="1"/>
  <c r="Y351" i="1"/>
  <c r="Y316" i="1"/>
  <c r="X549" i="1"/>
  <c r="Y487" i="1"/>
  <c r="Y473" i="1"/>
  <c r="Y451" i="1"/>
  <c r="Y409" i="1"/>
  <c r="Y403" i="1"/>
  <c r="Y283" i="1"/>
  <c r="Y271" i="1"/>
  <c r="Y235" i="1"/>
  <c r="Y120" i="1"/>
  <c r="Y103" i="1"/>
  <c r="Y34" i="1"/>
  <c r="W548" i="1"/>
  <c r="Y550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<sst xmlns="http://schemas.openxmlformats.org/spreadsheetml/2006/main" count="2379" uniqueCount="789">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</sst>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390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/>
      <c r="I5" s="742"/>
      <c r="J5" s="742"/>
      <c r="K5" s="742"/>
      <c r="L5" s="695"/>
      <c r="M5" s="58"/>
      <c r="O5" s="24" t="s">
        <v>10</v>
      </c>
      <c r="P5" s="417">
        <v>45444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14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0.41666666666666669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hidden="1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150</v>
      </c>
      <c r="X51" s="381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13.888888888888888</v>
      </c>
      <c r="X53" s="382">
        <f>IFERROR(X51/H51,"0")+IFERROR(X52/H52,"0")</f>
        <v>14</v>
      </c>
      <c r="Y53" s="382">
        <f>IFERROR(IF(Y51="",0,Y51),"0")+IFERROR(IF(Y52="",0,Y52),"0")</f>
        <v>0.30449999999999999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150</v>
      </c>
      <c r="X54" s="382">
        <f>IFERROR(SUM(X51:X52),"0")</f>
        <v>151.20000000000002</v>
      </c>
      <c r="Y54" s="37"/>
      <c r="Z54" s="383"/>
      <c r="AA54" s="383"/>
    </row>
    <row r="55" spans="1:67" ht="16.5" hidden="1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20</v>
      </c>
      <c r="X57" s="38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64"/>
      <c r="BB57" s="79" t="s">
        <v>1</v>
      </c>
      <c r="BL57" s="64">
        <f>IFERROR(W57*I57/H57,"0")</f>
        <v>20.888888888888886</v>
      </c>
      <c r="BM57" s="64">
        <f>IFERROR(X57*I57/H57,"0")</f>
        <v>22.56</v>
      </c>
      <c r="BN57" s="64">
        <f>IFERROR(1/J57*(W57/H57),"0")</f>
        <v>3.306878306878306E-2</v>
      </c>
      <c r="BO57" s="64">
        <f>IFERROR(1/J57*(X57/H57),"0")</f>
        <v>3.5714285714285712E-2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1.8518518518518516</v>
      </c>
      <c r="X61" s="382">
        <f>IFERROR(X57/H57,"0")+IFERROR(X58/H58,"0")+IFERROR(X59/H59,"0")+IFERROR(X60/H60,"0")</f>
        <v>2</v>
      </c>
      <c r="Y61" s="382">
        <f>IFERROR(IF(Y57="",0,Y57),"0")+IFERROR(IF(Y58="",0,Y58),"0")+IFERROR(IF(Y59="",0,Y59),"0")+IFERROR(IF(Y60="",0,Y60),"0")</f>
        <v>4.3499999999999997E-2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20</v>
      </c>
      <c r="X62" s="382">
        <f>IFERROR(SUM(X57:X60),"0")</f>
        <v>21.6</v>
      </c>
      <c r="Y62" s="37"/>
      <c r="Z62" s="383"/>
      <c r="AA62" s="383"/>
    </row>
    <row r="63" spans="1:67" ht="16.5" hidden="1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12</v>
      </c>
      <c r="X74" s="381">
        <f t="shared" si="6"/>
        <v>12</v>
      </c>
      <c r="Y74" s="36">
        <f t="shared" si="12"/>
        <v>2.811E-2</v>
      </c>
      <c r="Z74" s="56"/>
      <c r="AA74" s="57"/>
      <c r="AE74" s="64"/>
      <c r="BB74" s="92" t="s">
        <v>1</v>
      </c>
      <c r="BL74" s="64">
        <f t="shared" si="8"/>
        <v>12.72</v>
      </c>
      <c r="BM74" s="64">
        <f t="shared" si="9"/>
        <v>12.72</v>
      </c>
      <c r="BN74" s="64">
        <f t="shared" si="10"/>
        <v>2.5000000000000001E-2</v>
      </c>
      <c r="BO74" s="64">
        <f t="shared" si="11"/>
        <v>2.5000000000000001E-2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2.811E-2</v>
      </c>
      <c r="Z86" s="383"/>
      <c r="AA86" s="383"/>
    </row>
    <row r="87" spans="1:67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12</v>
      </c>
      <c r="X87" s="382">
        <f>IFERROR(SUM(X65:X85),"0")</f>
        <v>12</v>
      </c>
      <c r="Y87" s="37"/>
      <c r="Z87" s="383"/>
      <c r="AA87" s="383"/>
    </row>
    <row r="88" spans="1:67" ht="14.25" hidden="1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60</v>
      </c>
      <c r="X106" s="381">
        <f t="shared" ref="X106:X119" si="18">IFERROR(IF(W106="",0,CEILING((W106/$H106),1)*$H106),"")</f>
        <v>67.2</v>
      </c>
      <c r="Y106" s="36">
        <f>IFERROR(IF(X106=0,"",ROUNDUP(X106/H106,0)*0.02175),"")</f>
        <v>0.17399999999999999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64.028571428571425</v>
      </c>
      <c r="BM106" s="64">
        <f t="shared" ref="BM106:BM119" si="20">IFERROR(X106*I106/H106,"0")</f>
        <v>71.712000000000003</v>
      </c>
      <c r="BN106" s="64">
        <f t="shared" ref="BN106:BN119" si="21">IFERROR(1/J106*(W106/H106),"0")</f>
        <v>0.12755102040816324</v>
      </c>
      <c r="BO106" s="64">
        <f t="shared" ref="BO106:BO119" si="22">IFERROR(1/J106*(X106/H106),"0")</f>
        <v>0.14285714285714285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60</v>
      </c>
      <c r="X121" s="382">
        <f>IFERROR(SUM(X106:X119),"0")</f>
        <v>67.2</v>
      </c>
      <c r="Y121" s="37"/>
      <c r="Z121" s="383"/>
      <c r="AA121" s="383"/>
    </row>
    <row r="122" spans="1:67" ht="14.25" hidden="1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60</v>
      </c>
      <c r="X135" s="381">
        <f>IFERROR(IF(W135="",0,CEILING((W135/$H135),1)*$H135),"")</f>
        <v>67.2</v>
      </c>
      <c r="Y135" s="36">
        <f>IFERROR(IF(X135=0,"",ROUNDUP(X135/H135,0)*0.02175),"")</f>
        <v>0.17399999999999999</v>
      </c>
      <c r="Z135" s="56"/>
      <c r="AA135" s="57"/>
      <c r="AE135" s="64"/>
      <c r="BB135" s="137" t="s">
        <v>1</v>
      </c>
      <c r="BL135" s="64">
        <f>IFERROR(W135*I135/H135,"0")</f>
        <v>63.985714285714288</v>
      </c>
      <c r="BM135" s="64">
        <f>IFERROR(X135*I135/H135,"0")</f>
        <v>71.664000000000001</v>
      </c>
      <c r="BN135" s="64">
        <f>IFERROR(1/J135*(W135/H135),"0")</f>
        <v>0.12755102040816324</v>
      </c>
      <c r="BO135" s="64">
        <f>IFERROR(1/J135*(X135/H135),"0")</f>
        <v>0.14285714285714285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7.1428571428571423</v>
      </c>
      <c r="X139" s="382">
        <f>IFERROR(X134/H134,"0")+IFERROR(X135/H135,"0")+IFERROR(X136/H136,"0")+IFERROR(X137/H137,"0")+IFERROR(X138/H138,"0")</f>
        <v>8</v>
      </c>
      <c r="Y139" s="382">
        <f>IFERROR(IF(Y134="",0,Y134),"0")+IFERROR(IF(Y135="",0,Y135),"0")+IFERROR(IF(Y136="",0,Y136),"0")+IFERROR(IF(Y137="",0,Y137),"0")+IFERROR(IF(Y138="",0,Y138),"0")</f>
        <v>0.17399999999999999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60</v>
      </c>
      <c r="X140" s="382">
        <f>IFERROR(SUM(X134:X138),"0")</f>
        <v>67.2</v>
      </c>
      <c r="Y140" s="37"/>
      <c r="Z140" s="383"/>
      <c r="AA140" s="383"/>
    </row>
    <row r="141" spans="1:67" ht="27.75" hidden="1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160</v>
      </c>
      <c r="X240" s="381">
        <f t="shared" si="55"/>
        <v>162</v>
      </c>
      <c r="Y240" s="36">
        <f>IFERROR(IF(X240=0,"",ROUNDUP(X240/H240,0)*0.02175),"")</f>
        <v>0.32624999999999998</v>
      </c>
      <c r="Z240" s="56"/>
      <c r="AA240" s="57"/>
      <c r="AE240" s="64"/>
      <c r="BB240" s="202" t="s">
        <v>1</v>
      </c>
      <c r="BL240" s="64">
        <f t="shared" si="56"/>
        <v>167.11111111111109</v>
      </c>
      <c r="BM240" s="64">
        <f t="shared" si="57"/>
        <v>169.2</v>
      </c>
      <c r="BN240" s="64">
        <f t="shared" si="58"/>
        <v>0.26455026455026448</v>
      </c>
      <c r="BO240" s="64">
        <f t="shared" si="59"/>
        <v>0.26785714285714279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14.814814814814813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14.999999999999998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0.32624999999999998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160</v>
      </c>
      <c r="X253" s="382">
        <f>IFERROR(SUM(X239:X251),"0")</f>
        <v>162</v>
      </c>
      <c r="Y253" s="37"/>
      <c r="Z253" s="383"/>
      <c r="AA253" s="383"/>
    </row>
    <row r="254" spans="1:67" ht="14.25" hidden="1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80</v>
      </c>
      <c r="X255" s="381">
        <f>IFERROR(IF(W255="",0,CEILING((W255/$H255),1)*$H255),"")</f>
        <v>84</v>
      </c>
      <c r="Y255" s="36">
        <f>IFERROR(IF(X255=0,"",ROUNDUP(X255/H255,0)*0.00753),"")</f>
        <v>0.15060000000000001</v>
      </c>
      <c r="Z255" s="56"/>
      <c r="AA255" s="57"/>
      <c r="AE255" s="64"/>
      <c r="BB255" s="214" t="s">
        <v>1</v>
      </c>
      <c r="BL255" s="64">
        <f>IFERROR(W255*I255/H255,"0")</f>
        <v>84.952380952380949</v>
      </c>
      <c r="BM255" s="64">
        <f>IFERROR(X255*I255/H255,"0")</f>
        <v>89.199999999999989</v>
      </c>
      <c r="BN255" s="64">
        <f>IFERROR(1/J255*(W255/H255),"0")</f>
        <v>0.1221001221001221</v>
      </c>
      <c r="BO255" s="64">
        <f>IFERROR(1/J255*(X255/H255),"0")</f>
        <v>0.12820512820512819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110</v>
      </c>
      <c r="X256" s="381">
        <f>IFERROR(IF(W256="",0,CEILING((W256/$H256),1)*$H256),"")</f>
        <v>113.4</v>
      </c>
      <c r="Y256" s="36">
        <f>IFERROR(IF(X256=0,"",ROUNDUP(X256/H256,0)*0.00753),"")</f>
        <v>0.20331000000000002</v>
      </c>
      <c r="Z256" s="56"/>
      <c r="AA256" s="57"/>
      <c r="AE256" s="64"/>
      <c r="BB256" s="215" t="s">
        <v>1</v>
      </c>
      <c r="BL256" s="64">
        <f>IFERROR(W256*I256/H256,"0")</f>
        <v>116.80952380952381</v>
      </c>
      <c r="BM256" s="64">
        <f>IFERROR(X256*I256/H256,"0")</f>
        <v>120.42</v>
      </c>
      <c r="BN256" s="64">
        <f>IFERROR(1/J256*(W256/H256),"0")</f>
        <v>0.16788766788766787</v>
      </c>
      <c r="BO256" s="64">
        <f>IFERROR(1/J256*(X256/H256),"0")</f>
        <v>0.17307692307692307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45.238095238095241</v>
      </c>
      <c r="X259" s="382">
        <f>IFERROR(X255/H255,"0")+IFERROR(X256/H256,"0")+IFERROR(X257/H257,"0")+IFERROR(X258/H258,"0")</f>
        <v>47</v>
      </c>
      <c r="Y259" s="382">
        <f>IFERROR(IF(Y255="",0,Y255),"0")+IFERROR(IF(Y256="",0,Y256),"0")+IFERROR(IF(Y257="",0,Y257),"0")+IFERROR(IF(Y258="",0,Y258),"0")</f>
        <v>0.35391000000000006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190</v>
      </c>
      <c r="X260" s="382">
        <f>IFERROR(SUM(X255:X258),"0")</f>
        <v>197.4</v>
      </c>
      <c r="Y260" s="37"/>
      <c r="Z260" s="383"/>
      <c r="AA260" s="383"/>
    </row>
    <row r="261" spans="1:67" ht="14.25" hidden="1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930</v>
      </c>
      <c r="X262" s="381">
        <f t="shared" ref="X262:X270" si="61">IFERROR(IF(W262="",0,CEILING((W262/$H262),1)*$H262),"")</f>
        <v>936</v>
      </c>
      <c r="Y262" s="36">
        <f>IFERROR(IF(X262=0,"",ROUNDUP(X262/H262,0)*0.02175),"")</f>
        <v>2.61</v>
      </c>
      <c r="Z262" s="56"/>
      <c r="AA262" s="57"/>
      <c r="AE262" s="64"/>
      <c r="BB262" s="218" t="s">
        <v>1</v>
      </c>
      <c r="BL262" s="64">
        <f t="shared" ref="BL262:BL270" si="62">IFERROR(W262*I262/H262,"0")</f>
        <v>996.53076923076935</v>
      </c>
      <c r="BM262" s="64">
        <f t="shared" ref="BM262:BM270" si="63">IFERROR(X262*I262/H262,"0")</f>
        <v>1002.9600000000002</v>
      </c>
      <c r="BN262" s="64">
        <f t="shared" ref="BN262:BN270" si="64">IFERROR(1/J262*(W262/H262),"0")</f>
        <v>2.1291208791208791</v>
      </c>
      <c r="BO262" s="64">
        <f t="shared" ref="BO262:BO270" si="65">IFERROR(1/J262*(X262/H262),"0")</f>
        <v>2.1428571428571428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119.23076923076923</v>
      </c>
      <c r="X271" s="382">
        <f>IFERROR(X262/H262,"0")+IFERROR(X263/H263,"0")+IFERROR(X264/H264,"0")+IFERROR(X265/H265,"0")+IFERROR(X266/H266,"0")+IFERROR(X267/H267,"0")+IFERROR(X268/H268,"0")+IFERROR(X269/H269,"0")+IFERROR(X270/H270,"0")</f>
        <v>120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2.61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930</v>
      </c>
      <c r="X272" s="382">
        <f>IFERROR(SUM(X262:X270),"0")</f>
        <v>936</v>
      </c>
      <c r="Y272" s="37"/>
      <c r="Z272" s="383"/>
      <c r="AA272" s="383"/>
    </row>
    <row r="273" spans="1:67" ht="14.25" hidden="1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40</v>
      </c>
      <c r="X275" s="381">
        <f>IFERROR(IF(W275="",0,CEILING((W275/$H275),1)*$H275),"")</f>
        <v>46.8</v>
      </c>
      <c r="Y275" s="36">
        <f>IFERROR(IF(X275=0,"",ROUNDUP(X275/H275,0)*0.02175),"")</f>
        <v>0.1305</v>
      </c>
      <c r="Z275" s="56"/>
      <c r="AA275" s="57"/>
      <c r="AE275" s="64"/>
      <c r="BB275" s="228" t="s">
        <v>1</v>
      </c>
      <c r="BL275" s="64">
        <f>IFERROR(W275*I275/H275,"0")</f>
        <v>42.892307692307703</v>
      </c>
      <c r="BM275" s="64">
        <f>IFERROR(X275*I275/H275,"0")</f>
        <v>50.184000000000005</v>
      </c>
      <c r="BN275" s="64">
        <f>IFERROR(1/J275*(W275/H275),"0")</f>
        <v>9.1575091575091583E-2</v>
      </c>
      <c r="BO275" s="64">
        <f>IFERROR(1/J275*(X275/H275),"0")</f>
        <v>0.10714285714285714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5.1282051282051286</v>
      </c>
      <c r="X277" s="382">
        <f>IFERROR(X274/H274,"0")+IFERROR(X275/H275,"0")+IFERROR(X276/H276,"0")</f>
        <v>6</v>
      </c>
      <c r="Y277" s="382">
        <f>IFERROR(IF(Y274="",0,Y274),"0")+IFERROR(IF(Y275="",0,Y275),"0")+IFERROR(IF(Y276="",0,Y276),"0")</f>
        <v>0.1305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40</v>
      </c>
      <c r="X278" s="382">
        <f>IFERROR(SUM(X274:X276),"0")</f>
        <v>46.8</v>
      </c>
      <c r="Y278" s="37"/>
      <c r="Z278" s="383"/>
      <c r="AA278" s="38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10</v>
      </c>
      <c r="X280" s="381">
        <f>IFERROR(IF(W280="",0,CEILING((W280/$H280),1)*$H280),"")</f>
        <v>12.16</v>
      </c>
      <c r="Y280" s="36">
        <f>IFERROR(IF(X280=0,"",ROUNDUP(X280/H280,0)*0.00753),"")</f>
        <v>3.0120000000000001E-2</v>
      </c>
      <c r="Z280" s="56"/>
      <c r="AA280" s="57"/>
      <c r="AE280" s="64"/>
      <c r="BB280" s="230" t="s">
        <v>1</v>
      </c>
      <c r="BL280" s="64">
        <f>IFERROR(W280*I280/H280,"0")</f>
        <v>10.789473684210526</v>
      </c>
      <c r="BM280" s="64">
        <f>IFERROR(X280*I280/H280,"0")</f>
        <v>13.12</v>
      </c>
      <c r="BN280" s="64">
        <f>IFERROR(1/J280*(W280/H280),"0")</f>
        <v>2.1086369770580295E-2</v>
      </c>
      <c r="BO280" s="64">
        <f>IFERROR(1/J280*(X280/H280),"0")</f>
        <v>2.564102564102564E-2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4</v>
      </c>
      <c r="X281" s="381">
        <f>IFERROR(IF(W281="",0,CEILING((W281/$H281),1)*$H281),"")</f>
        <v>6.08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4.3684210526315788</v>
      </c>
      <c r="BM281" s="64">
        <f>IFERROR(X281*I281/H281,"0")</f>
        <v>6.6400000000000006</v>
      </c>
      <c r="BN281" s="64">
        <f>IFERROR(1/J281*(W281/H281),"0")</f>
        <v>8.4345479082321186E-3</v>
      </c>
      <c r="BO281" s="64">
        <f>IFERROR(1/J281*(X281/H281),"0")</f>
        <v>1.282051282051282E-2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4.6052631578947363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4.5179999999999998E-2</v>
      </c>
      <c r="Z283" s="383"/>
      <c r="AA283" s="38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14</v>
      </c>
      <c r="X284" s="382">
        <f>IFERROR(SUM(X280:X282),"0")</f>
        <v>18.240000000000002</v>
      </c>
      <c r="Y284" s="37"/>
      <c r="Z284" s="383"/>
      <c r="AA284" s="383"/>
    </row>
    <row r="285" spans="1:67" ht="14.25" hidden="1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hidden="1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820</v>
      </c>
      <c r="X330" s="381">
        <f t="shared" si="71"/>
        <v>825</v>
      </c>
      <c r="Y330" s="36">
        <f>IFERROR(IF(X330=0,"",ROUNDUP(X330/H330,0)*0.02175),"")</f>
        <v>1.1962499999999998</v>
      </c>
      <c r="Z330" s="56"/>
      <c r="AA330" s="57"/>
      <c r="AE330" s="64"/>
      <c r="BB330" s="252" t="s">
        <v>1</v>
      </c>
      <c r="BL330" s="64">
        <f t="shared" si="72"/>
        <v>846.24</v>
      </c>
      <c r="BM330" s="64">
        <f t="shared" si="73"/>
        <v>851.4</v>
      </c>
      <c r="BN330" s="64">
        <f t="shared" si="74"/>
        <v>1.1388888888888888</v>
      </c>
      <c r="BO330" s="64">
        <f t="shared" si="75"/>
        <v>1.1458333333333333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150</v>
      </c>
      <c r="X331" s="381">
        <f t="shared" si="71"/>
        <v>150</v>
      </c>
      <c r="Y331" s="36">
        <f>IFERROR(IF(X331=0,"",ROUNDUP(X331/H331,0)*0.02175),"")</f>
        <v>0.21749999999999997</v>
      </c>
      <c r="Z331" s="56"/>
      <c r="AA331" s="57"/>
      <c r="AE331" s="64"/>
      <c r="BB331" s="253" t="s">
        <v>1</v>
      </c>
      <c r="BL331" s="64">
        <f t="shared" si="72"/>
        <v>154.80000000000001</v>
      </c>
      <c r="BM331" s="64">
        <f t="shared" si="73"/>
        <v>154.80000000000001</v>
      </c>
      <c r="BN331" s="64">
        <f t="shared" si="74"/>
        <v>0.20833333333333331</v>
      </c>
      <c r="BO331" s="64">
        <f t="shared" si="75"/>
        <v>0.20833333333333331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64.666666666666657</v>
      </c>
      <c r="X338" s="382">
        <f>IFERROR(X329/H329,"0")+IFERROR(X330/H330,"0")+IFERROR(X331/H331,"0")+IFERROR(X332/H332,"0")+IFERROR(X333/H333,"0")+IFERROR(X334/H334,"0")+IFERROR(X335/H335,"0")+IFERROR(X336/H336,"0")+IFERROR(X337/H337,"0")</f>
        <v>65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1.4137499999999998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970</v>
      </c>
      <c r="X339" s="382">
        <f>IFERROR(SUM(X329:X337),"0")</f>
        <v>975</v>
      </c>
      <c r="Y339" s="37"/>
      <c r="Z339" s="383"/>
      <c r="AA339" s="383"/>
    </row>
    <row r="340" spans="1:67" ht="14.25" hidden="1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720</v>
      </c>
      <c r="X341" s="381">
        <f>IFERROR(IF(W341="",0,CEILING((W341/$H341),1)*$H341),"")</f>
        <v>720</v>
      </c>
      <c r="Y341" s="36">
        <f>IFERROR(IF(X341=0,"",ROUNDUP(X341/H341,0)*0.02175),"")</f>
        <v>1.044</v>
      </c>
      <c r="Z341" s="56"/>
      <c r="AA341" s="57"/>
      <c r="AE341" s="64"/>
      <c r="BB341" s="260" t="s">
        <v>1</v>
      </c>
      <c r="BL341" s="64">
        <f>IFERROR(W341*I341/H341,"0")</f>
        <v>743.04000000000008</v>
      </c>
      <c r="BM341" s="64">
        <f>IFERROR(X341*I341/H341,"0")</f>
        <v>743.04000000000008</v>
      </c>
      <c r="BN341" s="64">
        <f>IFERROR(1/J341*(W341/H341),"0")</f>
        <v>1</v>
      </c>
      <c r="BO341" s="64">
        <f>IFERROR(1/J341*(X341/H341),"0")</f>
        <v>1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48</v>
      </c>
      <c r="X345" s="382">
        <f>IFERROR(X341/H341,"0")+IFERROR(X342/H342,"0")+IFERROR(X343/H343,"0")+IFERROR(X344/H344,"0")</f>
        <v>48</v>
      </c>
      <c r="Y345" s="382">
        <f>IFERROR(IF(Y341="",0,Y341),"0")+IFERROR(IF(Y342="",0,Y342),"0")+IFERROR(IF(Y343="",0,Y343),"0")+IFERROR(IF(Y344="",0,Y344),"0")</f>
        <v>1.044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720</v>
      </c>
      <c r="X346" s="382">
        <f>IFERROR(SUM(X341:X344),"0")</f>
        <v>720</v>
      </c>
      <c r="Y346" s="37"/>
      <c r="Z346" s="383"/>
      <c r="AA346" s="383"/>
    </row>
    <row r="347" spans="1:67" ht="14.25" hidden="1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90</v>
      </c>
      <c r="X367" s="381">
        <f>IFERROR(IF(W367="",0,CEILING((W367/$H367),1)*$H367),"")</f>
        <v>91.98</v>
      </c>
      <c r="Y367" s="36">
        <f>IFERROR(IF(X367=0,"",ROUNDUP(X367/H367,0)*0.00753),"")</f>
        <v>0.15812999999999999</v>
      </c>
      <c r="Z367" s="56"/>
      <c r="AA367" s="57"/>
      <c r="AE367" s="64"/>
      <c r="BB367" s="273" t="s">
        <v>1</v>
      </c>
      <c r="BL367" s="64">
        <f>IFERROR(W367*I367/H367,"0")</f>
        <v>94.109589041095887</v>
      </c>
      <c r="BM367" s="64">
        <f>IFERROR(X367*I367/H367,"0")</f>
        <v>96.18</v>
      </c>
      <c r="BN367" s="64">
        <f>IFERROR(1/J367*(W367/H367),"0")</f>
        <v>0.13171759747102213</v>
      </c>
      <c r="BO367" s="64">
        <f>IFERROR(1/J367*(X367/H367),"0")</f>
        <v>0.13461538461538461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20.547945205479454</v>
      </c>
      <c r="X369" s="382">
        <f>IFERROR(X367/H367,"0")+IFERROR(X368/H368,"0")</f>
        <v>21</v>
      </c>
      <c r="Y369" s="382">
        <f>IFERROR(IF(Y367="",0,Y367),"0")+IFERROR(IF(Y368="",0,Y368),"0")</f>
        <v>0.15812999999999999</v>
      </c>
      <c r="Z369" s="383"/>
      <c r="AA369" s="383"/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90</v>
      </c>
      <c r="X370" s="382">
        <f>IFERROR(SUM(X367:X368),"0")</f>
        <v>91.98</v>
      </c>
      <c r="Y370" s="37"/>
      <c r="Z370" s="383"/>
      <c r="AA370" s="383"/>
    </row>
    <row r="371" spans="1:67" ht="14.25" hidden="1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360</v>
      </c>
      <c r="X372" s="381">
        <f>IFERROR(IF(W372="",0,CEILING((W372/$H372),1)*$H372),"")</f>
        <v>366.59999999999997</v>
      </c>
      <c r="Y372" s="36">
        <f>IFERROR(IF(X372=0,"",ROUNDUP(X372/H372,0)*0.02175),"")</f>
        <v>1.0222499999999999</v>
      </c>
      <c r="Z372" s="56"/>
      <c r="AA372" s="57"/>
      <c r="AE372" s="64"/>
      <c r="BB372" s="275" t="s">
        <v>1</v>
      </c>
      <c r="BL372" s="64">
        <f>IFERROR(W372*I372/H372,"0")</f>
        <v>386.03076923076929</v>
      </c>
      <c r="BM372" s="64">
        <f>IFERROR(X372*I372/H372,"0")</f>
        <v>393.108</v>
      </c>
      <c r="BN372" s="64">
        <f>IFERROR(1/J372*(W372/H372),"0")</f>
        <v>0.82417582417582413</v>
      </c>
      <c r="BO372" s="64">
        <f>IFERROR(1/J372*(X372/H372),"0")</f>
        <v>0.83928571428571419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46.153846153846153</v>
      </c>
      <c r="X376" s="382">
        <f>IFERROR(X372/H372,"0")+IFERROR(X373/H373,"0")+IFERROR(X374/H374,"0")+IFERROR(X375/H375,"0")</f>
        <v>47</v>
      </c>
      <c r="Y376" s="382">
        <f>IFERROR(IF(Y372="",0,Y372),"0")+IFERROR(IF(Y373="",0,Y373),"0")+IFERROR(IF(Y374="",0,Y374),"0")+IFERROR(IF(Y375="",0,Y375),"0")</f>
        <v>1.0222499999999999</v>
      </c>
      <c r="Z376" s="383"/>
      <c r="AA376" s="383"/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360</v>
      </c>
      <c r="X377" s="382">
        <f>IFERROR(SUM(X372:X375),"0")</f>
        <v>366.59999999999997</v>
      </c>
      <c r="Y377" s="37"/>
      <c r="Z377" s="383"/>
      <c r="AA377" s="383"/>
    </row>
    <row r="378" spans="1:67" ht="14.25" hidden="1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hidden="1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8</v>
      </c>
      <c r="X390" s="381">
        <f t="shared" ref="X390:X402" si="76">IFERROR(IF(W390="",0,CEILING((W390/$H390),1)*$H390),"")</f>
        <v>8.4</v>
      </c>
      <c r="Y390" s="36">
        <f>IFERROR(IF(X390=0,"",ROUNDUP(X390/H390,0)*0.00753),"")</f>
        <v>1.506E-2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8.4380952380952365</v>
      </c>
      <c r="BM390" s="64">
        <f t="shared" ref="BM390:BM402" si="78">IFERROR(X390*I390/H390,"0")</f>
        <v>8.86</v>
      </c>
      <c r="BN390" s="64">
        <f t="shared" ref="BN390:BN402" si="79">IFERROR(1/J390*(W390/H390),"0")</f>
        <v>1.2210012210012208E-2</v>
      </c>
      <c r="BO390" s="64">
        <f t="shared" ref="BO390:BO402" si="80">IFERROR(1/J390*(X390/H390),"0")</f>
        <v>1.282051282051282E-2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1.9047619047619047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1.506E-2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8</v>
      </c>
      <c r="X404" s="382">
        <f>IFERROR(SUM(X390:X402),"0")</f>
        <v>8.4</v>
      </c>
      <c r="Y404" s="37"/>
      <c r="Z404" s="383"/>
      <c r="AA404" s="383"/>
    </row>
    <row r="405" spans="1:67" ht="14.25" hidden="1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60</v>
      </c>
      <c r="X428" s="381">
        <f t="shared" ref="X428:X434" si="82">IFERROR(IF(W428="",0,CEILING((W428/$H428),1)*$H428),"")</f>
        <v>63</v>
      </c>
      <c r="Y428" s="36">
        <f>IFERROR(IF(X428=0,"",ROUNDUP(X428/H428,0)*0.00753),"")</f>
        <v>0.11295000000000001</v>
      </c>
      <c r="Z428" s="56"/>
      <c r="AA428" s="57"/>
      <c r="AE428" s="64"/>
      <c r="BB428" s="304" t="s">
        <v>1</v>
      </c>
      <c r="BL428" s="64">
        <f t="shared" ref="BL428:BL434" si="83">IFERROR(W428*I428/H428,"0")</f>
        <v>63.28571428571427</v>
      </c>
      <c r="BM428" s="64">
        <f t="shared" ref="BM428:BM434" si="84">IFERROR(X428*I428/H428,"0")</f>
        <v>66.449999999999989</v>
      </c>
      <c r="BN428" s="64">
        <f t="shared" ref="BN428:BN434" si="85">IFERROR(1/J428*(W428/H428),"0")</f>
        <v>9.1575091575091569E-2</v>
      </c>
      <c r="BO428" s="64">
        <f t="shared" ref="BO428:BO434" si="86">IFERROR(1/J428*(X428/H428),"0")</f>
        <v>9.6153846153846145E-2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14.285714285714285</v>
      </c>
      <c r="X435" s="382">
        <f>IFERROR(X428/H428,"0")+IFERROR(X429/H429,"0")+IFERROR(X430/H430,"0")+IFERROR(X431/H431,"0")+IFERROR(X432/H432,"0")+IFERROR(X433/H433,"0")+IFERROR(X434/H434,"0")</f>
        <v>15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0.11295000000000001</v>
      </c>
      <c r="Z435" s="383"/>
      <c r="AA435" s="383"/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60</v>
      </c>
      <c r="X436" s="382">
        <f>IFERROR(SUM(X428:X434),"0")</f>
        <v>63</v>
      </c>
      <c r="Y436" s="37"/>
      <c r="Z436" s="383"/>
      <c r="AA436" s="383"/>
    </row>
    <row r="437" spans="1:67" ht="14.25" hidden="1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hidden="1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10</v>
      </c>
      <c r="X466" s="381">
        <f t="shared" si="87"/>
        <v>10.56</v>
      </c>
      <c r="Y466" s="36">
        <f t="shared" si="88"/>
        <v>2.392E-2</v>
      </c>
      <c r="Z466" s="56"/>
      <c r="AA466" s="57"/>
      <c r="AE466" s="64"/>
      <c r="BB466" s="323" t="s">
        <v>1</v>
      </c>
      <c r="BL466" s="64">
        <f t="shared" si="89"/>
        <v>10.681818181818182</v>
      </c>
      <c r="BM466" s="64">
        <f t="shared" si="90"/>
        <v>11.28</v>
      </c>
      <c r="BN466" s="64">
        <f t="shared" si="91"/>
        <v>1.8210955710955712E-2</v>
      </c>
      <c r="BO466" s="64">
        <f t="shared" si="92"/>
        <v>1.9230769230769232E-2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1.8939393939393938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2.392E-2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10</v>
      </c>
      <c r="X474" s="382">
        <f>IFERROR(SUM(X461:X472),"0")</f>
        <v>10.56</v>
      </c>
      <c r="Y474" s="37"/>
      <c r="Z474" s="383"/>
      <c r="AA474" s="383"/>
    </row>
    <row r="475" spans="1:67" ht="14.25" hidden="1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210</v>
      </c>
      <c r="X476" s="381">
        <f>IFERROR(IF(W476="",0,CEILING((W476/$H476),1)*$H476),"")</f>
        <v>211.20000000000002</v>
      </c>
      <c r="Y476" s="36">
        <f>IFERROR(IF(X476=0,"",ROUNDUP(X476/H476,0)*0.01196),"")</f>
        <v>0.47839999999999999</v>
      </c>
      <c r="Z476" s="56"/>
      <c r="AA476" s="57"/>
      <c r="AE476" s="64"/>
      <c r="BB476" s="330" t="s">
        <v>1</v>
      </c>
      <c r="BL476" s="64">
        <f>IFERROR(W476*I476/H476,"0")</f>
        <v>224.31818181818178</v>
      </c>
      <c r="BM476" s="64">
        <f>IFERROR(X476*I476/H476,"0")</f>
        <v>225.60000000000002</v>
      </c>
      <c r="BN476" s="64">
        <f>IFERROR(1/J476*(W476/H476),"0")</f>
        <v>0.38243006993006995</v>
      </c>
      <c r="BO476" s="64">
        <f>IFERROR(1/J476*(X476/H476),"0")</f>
        <v>0.38461538461538464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39.772727272727273</v>
      </c>
      <c r="X478" s="382">
        <f>IFERROR(X476/H476,"0")+IFERROR(X477/H477,"0")</f>
        <v>40</v>
      </c>
      <c r="Y478" s="382">
        <f>IFERROR(IF(Y476="",0,Y476),"0")+IFERROR(IF(Y477="",0,Y477),"0")</f>
        <v>0.47839999999999999</v>
      </c>
      <c r="Z478" s="383"/>
      <c r="AA478" s="383"/>
    </row>
    <row r="479" spans="1:67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210</v>
      </c>
      <c r="X479" s="382">
        <f>IFERROR(SUM(X476:X477),"0")</f>
        <v>211.20000000000002</v>
      </c>
      <c r="Y479" s="37"/>
      <c r="Z479" s="383"/>
      <c r="AA479" s="383"/>
    </row>
    <row r="480" spans="1:67" ht="14.25" hidden="1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60</v>
      </c>
      <c r="X481" s="381">
        <f t="shared" ref="X481:X486" si="93">IFERROR(IF(W481="",0,CEILING((W481/$H481),1)*$H481),"")</f>
        <v>63.36</v>
      </c>
      <c r="Y481" s="36">
        <f>IFERROR(IF(X481=0,"",ROUNDUP(X481/H481,0)*0.01196),"")</f>
        <v>0.14352000000000001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64.090909090909079</v>
      </c>
      <c r="BM481" s="64">
        <f t="shared" ref="BM481:BM486" si="95">IFERROR(X481*I481/H481,"0")</f>
        <v>67.679999999999993</v>
      </c>
      <c r="BN481" s="64">
        <f t="shared" ref="BN481:BN486" si="96">IFERROR(1/J481*(W481/H481),"0")</f>
        <v>0.10926573426573427</v>
      </c>
      <c r="BO481" s="64">
        <f t="shared" ref="BO481:BO486" si="97">IFERROR(1/J481*(X481/H481),"0")</f>
        <v>0.11538461538461539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60</v>
      </c>
      <c r="X483" s="381">
        <f t="shared" si="93"/>
        <v>63.36</v>
      </c>
      <c r="Y483" s="36">
        <f>IFERROR(IF(X483=0,"",ROUNDUP(X483/H483,0)*0.01196),"")</f>
        <v>0.14352000000000001</v>
      </c>
      <c r="Z483" s="56"/>
      <c r="AA483" s="57"/>
      <c r="AE483" s="64"/>
      <c r="BB483" s="334" t="s">
        <v>1</v>
      </c>
      <c r="BL483" s="64">
        <f t="shared" si="94"/>
        <v>64.090909090909079</v>
      </c>
      <c r="BM483" s="64">
        <f t="shared" si="95"/>
        <v>67.679999999999993</v>
      </c>
      <c r="BN483" s="64">
        <f t="shared" si="96"/>
        <v>0.10926573426573427</v>
      </c>
      <c r="BO483" s="64">
        <f t="shared" si="97"/>
        <v>0.11538461538461539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22.727272727272727</v>
      </c>
      <c r="X487" s="382">
        <f>IFERROR(X481/H481,"0")+IFERROR(X482/H482,"0")+IFERROR(X483/H483,"0")+IFERROR(X484/H484,"0")+IFERROR(X485/H485,"0")+IFERROR(X486/H486,"0")</f>
        <v>24</v>
      </c>
      <c r="Y487" s="382">
        <f>IFERROR(IF(Y481="",0,Y481),"0")+IFERROR(IF(Y482="",0,Y482),"0")+IFERROR(IF(Y483="",0,Y483),"0")+IFERROR(IF(Y484="",0,Y484),"0")+IFERROR(IF(Y485="",0,Y485),"0")+IFERROR(IF(Y486="",0,Y486),"0")</f>
        <v>0.28704000000000002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120</v>
      </c>
      <c r="X488" s="382">
        <f>IFERROR(SUM(X481:X486),"0")</f>
        <v>126.72</v>
      </c>
      <c r="Y488" s="37"/>
      <c r="Z488" s="383"/>
      <c r="AA488" s="383"/>
    </row>
    <row r="489" spans="1:67" ht="14.25" hidden="1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hidden="1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hidden="1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hidden="1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4234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4310.7000000000007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4453.526957637413</v>
      </c>
      <c r="X546" s="382">
        <f>IFERROR(SUM(BM22:BM542),"0")</f>
        <v>4535.0180000000009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4653.526957637413</v>
      </c>
      <c r="X548" s="382">
        <f>GrossWeightTotalR+PalletQtyTotalR*25</f>
        <v>4735.0180000000009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490.80600001616585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503</v>
      </c>
      <c r="Y549" s="37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8.8491900000000001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151.20000000000002</v>
      </c>
      <c r="D555" s="46">
        <f>IFERROR(X57*1,"0")+IFERROR(X58*1,"0")+IFERROR(X59*1,"0")+IFERROR(X60*1,"0")</f>
        <v>21.6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79.2</v>
      </c>
      <c r="F555" s="46">
        <f>IFERROR(X134*1,"0")+IFERROR(X135*1,"0")+IFERROR(X136*1,"0")+IFERROR(X137*1,"0")+IFERROR(X138*1,"0")</f>
        <v>67.2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1360.44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1695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458.58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8.4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63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348.48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57.6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67"/>
        <filter val="1,85"/>
        <filter val="1,89"/>
        <filter val="1,90"/>
        <filter val="10,00"/>
        <filter val="100,00"/>
        <filter val="115,38"/>
        <filter val="12,00"/>
        <filter val="12,96"/>
        <filter val="120,00"/>
        <filter val="13,89"/>
        <filter val="14,00"/>
        <filter val="14,29"/>
        <filter val="140,00"/>
        <filter val="150,00"/>
        <filter val="180,00"/>
        <filter val="20,00"/>
        <filter val="20,55"/>
        <filter val="200,00"/>
        <filter val="22,73"/>
        <filter val="3,00"/>
        <filter val="30,00"/>
        <filter val="350,00"/>
        <filter val="37,88"/>
        <filter val="4 114,00"/>
        <filter val="4 327,19"/>
        <filter val="4 527,19"/>
        <filter val="4,00"/>
        <filter val="4,61"/>
        <filter val="40,00"/>
        <filter val="42,86"/>
        <filter val="44,87"/>
        <filter val="46,67"/>
        <filter val="476,88"/>
        <filter val="5,13"/>
        <filter val="60,00"/>
        <filter val="63,33"/>
        <filter val="7,14"/>
        <filter val="700,00"/>
        <filter val="8"/>
        <filter val="8,00"/>
        <filter val="80,00"/>
        <filter val="800,00"/>
        <filter val="90,00"/>
        <filter val="900,00"/>
        <filter val="950,0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