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C04A1A1-8D1E-4704-8BC3-C20CA41BA356}" xr6:coauthVersionLast="47" xr6:coauthVersionMax="47" xr10:uidLastSave="{00000000-0000-0000-0000-000000000000}"/>
  <bookViews>
    <workbookView xWindow="2805" yWindow="9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M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C555" i="2" l="1"/>
  <c r="X167" i="2"/>
  <c r="Y79" i="2"/>
  <c r="BO79" i="2"/>
  <c r="Y299" i="2"/>
  <c r="BO299" i="2"/>
  <c r="BM331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Y171" i="2" s="1"/>
  <c r="X172" i="2"/>
  <c r="BO169" i="2"/>
  <c r="X171" i="2"/>
  <c r="Y175" i="2"/>
  <c r="BO186" i="2"/>
  <c r="BM215" i="2"/>
  <c r="Y215" i="2"/>
  <c r="Y223" i="2"/>
  <c r="Y225" i="2" s="1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09" i="2" l="1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<sst xmlns="http://schemas.openxmlformats.org/spreadsheetml/2006/main" count="3674" uniqueCount="793">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</sst>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C537" zoomScaleNormal="100" zoomScaleSheetLayoutView="100" workbookViewId="0">
      <selection activeCell="W350" sqref="W3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67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5" t="s">
        <v>68</v>
      </c>
      <c r="R1" s="386"/>
      <c r="S1" s="38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70"/>
      <c r="O5" s="26" t="s">
        <v>4</v>
      </c>
      <c r="P5" s="391">
        <v>45444</v>
      </c>
      <c r="Q5" s="391"/>
      <c r="S5" s="392" t="s">
        <v>3</v>
      </c>
      <c r="T5" s="393"/>
      <c r="U5" s="394" t="s">
        <v>757</v>
      </c>
      <c r="V5" s="395"/>
      <c r="AA5" s="58"/>
      <c r="AB5" s="58"/>
      <c r="AC5" s="58"/>
    </row>
    <row r="6" spans="1:30" s="17" customFormat="1" ht="24" customHeight="1" x14ac:dyDescent="0.2">
      <c r="A6" s="388" t="s">
        <v>1</v>
      </c>
      <c r="B6" s="388"/>
      <c r="C6" s="388"/>
      <c r="D6" s="396" t="s">
        <v>770</v>
      </c>
      <c r="E6" s="396"/>
      <c r="F6" s="396"/>
      <c r="G6" s="396"/>
      <c r="H6" s="396"/>
      <c r="I6" s="396"/>
      <c r="J6" s="396"/>
      <c r="K6" s="396"/>
      <c r="L6" s="396"/>
      <c r="M6" s="71"/>
      <c r="O6" s="26" t="s">
        <v>30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97"/>
      <c r="S6" s="398" t="s">
        <v>5</v>
      </c>
      <c r="T6" s="399"/>
      <c r="U6" s="400" t="s">
        <v>70</v>
      </c>
      <c r="V6" s="40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6" t="str">
        <f>IFERROR(VLOOKUP(DeliveryAddress,Table,3,0),1)</f>
        <v>5</v>
      </c>
      <c r="E7" s="407"/>
      <c r="F7" s="407"/>
      <c r="G7" s="407"/>
      <c r="H7" s="407"/>
      <c r="I7" s="407"/>
      <c r="J7" s="407"/>
      <c r="K7" s="407"/>
      <c r="L7" s="408"/>
      <c r="M7" s="72"/>
      <c r="O7" s="26"/>
      <c r="P7" s="47"/>
      <c r="Q7" s="47"/>
      <c r="S7" s="398"/>
      <c r="T7" s="399"/>
      <c r="U7" s="402"/>
      <c r="V7" s="403"/>
      <c r="AA7" s="58"/>
      <c r="AB7" s="58"/>
      <c r="AC7" s="58"/>
    </row>
    <row r="8" spans="1:30" s="17" customFormat="1" ht="25.5" customHeight="1" x14ac:dyDescent="0.2">
      <c r="A8" s="409" t="s">
        <v>60</v>
      </c>
      <c r="B8" s="409"/>
      <c r="C8" s="409"/>
      <c r="D8" s="410"/>
      <c r="E8" s="410"/>
      <c r="F8" s="410"/>
      <c r="G8" s="410"/>
      <c r="H8" s="410"/>
      <c r="I8" s="410"/>
      <c r="J8" s="410"/>
      <c r="K8" s="410"/>
      <c r="L8" s="410"/>
      <c r="M8" s="73"/>
      <c r="O8" s="26" t="s">
        <v>11</v>
      </c>
      <c r="P8" s="411">
        <v>0.41666666666666669</v>
      </c>
      <c r="Q8" s="411"/>
      <c r="S8" s="398"/>
      <c r="T8" s="399"/>
      <c r="U8" s="402"/>
      <c r="V8" s="403"/>
      <c r="AA8" s="58"/>
      <c r="AB8" s="58"/>
      <c r="AC8" s="58"/>
    </row>
    <row r="9" spans="1:30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413" t="s">
        <v>48</v>
      </c>
      <c r="E9" s="414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68"/>
      <c r="O9" s="29" t="s">
        <v>15</v>
      </c>
      <c r="P9" s="416"/>
      <c r="Q9" s="416"/>
      <c r="S9" s="398"/>
      <c r="T9" s="399"/>
      <c r="U9" s="404"/>
      <c r="V9" s="40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413"/>
      <c r="E10" s="414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417" t="str">
        <f>IFERROR(VLOOKUP($D$10,Proxy,2,FALSE),"")</f>
        <v/>
      </c>
      <c r="I10" s="417"/>
      <c r="J10" s="417"/>
      <c r="K10" s="417"/>
      <c r="L10" s="417"/>
      <c r="M10" s="69"/>
      <c r="O10" s="29" t="s">
        <v>35</v>
      </c>
      <c r="P10" s="418"/>
      <c r="Q10" s="418"/>
      <c r="T10" s="26" t="s">
        <v>12</v>
      </c>
      <c r="U10" s="419" t="s">
        <v>71</v>
      </c>
      <c r="V10" s="42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1"/>
      <c r="Q11" s="421"/>
      <c r="T11" s="26" t="s">
        <v>31</v>
      </c>
      <c r="U11" s="422" t="s">
        <v>57</v>
      </c>
      <c r="V11" s="4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3" t="s">
        <v>72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74"/>
      <c r="O12" s="26" t="s">
        <v>33</v>
      </c>
      <c r="P12" s="411"/>
      <c r="Q12" s="411"/>
      <c r="R12" s="27"/>
      <c r="S12"/>
      <c r="T12" s="26" t="s">
        <v>48</v>
      </c>
      <c r="U12" s="424"/>
      <c r="V12" s="424"/>
      <c r="W12"/>
      <c r="AA12" s="58"/>
      <c r="AB12" s="58"/>
      <c r="AC12" s="58"/>
    </row>
    <row r="13" spans="1:30" s="17" customFormat="1" ht="23.25" customHeight="1" x14ac:dyDescent="0.2">
      <c r="A13" s="423" t="s">
        <v>73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74"/>
      <c r="N13" s="29"/>
      <c r="O13" s="29" t="s">
        <v>34</v>
      </c>
      <c r="P13" s="422"/>
      <c r="Q13" s="4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3" t="s">
        <v>74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5" t="s">
        <v>75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75"/>
      <c r="N15"/>
      <c r="O15" s="426" t="s">
        <v>63</v>
      </c>
      <c r="P15" s="426"/>
      <c r="Q15" s="426"/>
      <c r="R15" s="426"/>
      <c r="S15" s="42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7"/>
      <c r="P16" s="427"/>
      <c r="Q16" s="427"/>
      <c r="R16" s="427"/>
      <c r="S16" s="42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9" t="s">
        <v>61</v>
      </c>
      <c r="B17" s="429" t="s">
        <v>51</v>
      </c>
      <c r="C17" s="430" t="s">
        <v>50</v>
      </c>
      <c r="D17" s="429" t="s">
        <v>52</v>
      </c>
      <c r="E17" s="429"/>
      <c r="F17" s="429" t="s">
        <v>24</v>
      </c>
      <c r="G17" s="429" t="s">
        <v>27</v>
      </c>
      <c r="H17" s="429" t="s">
        <v>25</v>
      </c>
      <c r="I17" s="429" t="s">
        <v>26</v>
      </c>
      <c r="J17" s="431" t="s">
        <v>16</v>
      </c>
      <c r="K17" s="431" t="s">
        <v>65</v>
      </c>
      <c r="L17" s="431" t="s">
        <v>2</v>
      </c>
      <c r="M17" s="431" t="s">
        <v>66</v>
      </c>
      <c r="N17" s="429" t="s">
        <v>28</v>
      </c>
      <c r="O17" s="429" t="s">
        <v>17</v>
      </c>
      <c r="P17" s="429"/>
      <c r="Q17" s="429"/>
      <c r="R17" s="429"/>
      <c r="S17" s="429"/>
      <c r="T17" s="428" t="s">
        <v>58</v>
      </c>
      <c r="U17" s="429"/>
      <c r="V17" s="429" t="s">
        <v>6</v>
      </c>
      <c r="W17" s="429" t="s">
        <v>44</v>
      </c>
      <c r="X17" s="433" t="s">
        <v>56</v>
      </c>
      <c r="Y17" s="429" t="s">
        <v>18</v>
      </c>
      <c r="Z17" s="435" t="s">
        <v>62</v>
      </c>
      <c r="AA17" s="435" t="s">
        <v>19</v>
      </c>
      <c r="AB17" s="436" t="s">
        <v>59</v>
      </c>
      <c r="AC17" s="437"/>
      <c r="AD17" s="438"/>
      <c r="AE17" s="442"/>
      <c r="BB17" s="443" t="s">
        <v>64</v>
      </c>
    </row>
    <row r="18" spans="1:67" ht="14.25" customHeight="1" x14ac:dyDescent="0.2">
      <c r="A18" s="429"/>
      <c r="B18" s="429"/>
      <c r="C18" s="430"/>
      <c r="D18" s="429"/>
      <c r="E18" s="429"/>
      <c r="F18" s="429" t="s">
        <v>20</v>
      </c>
      <c r="G18" s="429" t="s">
        <v>21</v>
      </c>
      <c r="H18" s="429" t="s">
        <v>22</v>
      </c>
      <c r="I18" s="429" t="s">
        <v>22</v>
      </c>
      <c r="J18" s="432"/>
      <c r="K18" s="432"/>
      <c r="L18" s="432"/>
      <c r="M18" s="432"/>
      <c r="N18" s="429"/>
      <c r="O18" s="429"/>
      <c r="P18" s="429"/>
      <c r="Q18" s="429"/>
      <c r="R18" s="429"/>
      <c r="S18" s="429"/>
      <c r="T18" s="34" t="s">
        <v>47</v>
      </c>
      <c r="U18" s="34" t="s">
        <v>46</v>
      </c>
      <c r="V18" s="429"/>
      <c r="W18" s="429"/>
      <c r="X18" s="434"/>
      <c r="Y18" s="429"/>
      <c r="Z18" s="435"/>
      <c r="AA18" s="435"/>
      <c r="AB18" s="439"/>
      <c r="AC18" s="440"/>
      <c r="AD18" s="441"/>
      <c r="AE18" s="442"/>
      <c r="BB18" s="443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45" t="s">
        <v>76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63"/>
      <c r="AA20" s="63"/>
    </row>
    <row r="21" spans="1:67" ht="14.25" customHeight="1" x14ac:dyDescent="0.25">
      <c r="A21" s="446" t="s">
        <v>77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446"/>
      <c r="Y21" s="44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7">
        <v>4607091389258</v>
      </c>
      <c r="E22" s="44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49"/>
      <c r="Q22" s="449"/>
      <c r="R22" s="449"/>
      <c r="S22" s="45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7">
        <v>4680115885004</v>
      </c>
      <c r="E23" s="44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49"/>
      <c r="Q23" s="449"/>
      <c r="R23" s="449"/>
      <c r="S23" s="45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6"/>
      <c r="O24" s="452" t="s">
        <v>43</v>
      </c>
      <c r="P24" s="453"/>
      <c r="Q24" s="453"/>
      <c r="R24" s="453"/>
      <c r="S24" s="453"/>
      <c r="T24" s="453"/>
      <c r="U24" s="45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6"/>
      <c r="O25" s="452" t="s">
        <v>43</v>
      </c>
      <c r="P25" s="453"/>
      <c r="Q25" s="453"/>
      <c r="R25" s="453"/>
      <c r="S25" s="453"/>
      <c r="T25" s="453"/>
      <c r="U25" s="45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6" t="s">
        <v>85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6"/>
      <c r="X26" s="446"/>
      <c r="Y26" s="44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7">
        <v>4607091383881</v>
      </c>
      <c r="E27" s="44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9"/>
      <c r="Q27" s="449"/>
      <c r="R27" s="449"/>
      <c r="S27" s="45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7">
        <v>4607091388237</v>
      </c>
      <c r="E28" s="44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9"/>
      <c r="Q28" s="449"/>
      <c r="R28" s="449"/>
      <c r="S28" s="45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47">
        <v>4607091383935</v>
      </c>
      <c r="E29" s="44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9"/>
      <c r="Q29" s="449"/>
      <c r="R29" s="449"/>
      <c r="S29" s="45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47">
        <v>4607091383935</v>
      </c>
      <c r="E30" s="44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9"/>
      <c r="Q30" s="449"/>
      <c r="R30" s="449"/>
      <c r="S30" s="45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47">
        <v>4680115881853</v>
      </c>
      <c r="E31" s="44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9"/>
      <c r="Q31" s="449"/>
      <c r="R31" s="449"/>
      <c r="S31" s="45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47">
        <v>4607091383911</v>
      </c>
      <c r="E32" s="44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9"/>
      <c r="Q32" s="449"/>
      <c r="R32" s="449"/>
      <c r="S32" s="45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47">
        <v>4607091388244</v>
      </c>
      <c r="E33" s="44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9"/>
      <c r="Q33" s="449"/>
      <c r="R33" s="449"/>
      <c r="S33" s="45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6"/>
      <c r="O34" s="452" t="s">
        <v>43</v>
      </c>
      <c r="P34" s="453"/>
      <c r="Q34" s="453"/>
      <c r="R34" s="453"/>
      <c r="S34" s="453"/>
      <c r="T34" s="453"/>
      <c r="U34" s="45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/>
      <c r="O35" s="452" t="s">
        <v>43</v>
      </c>
      <c r="P35" s="453"/>
      <c r="Q35" s="453"/>
      <c r="R35" s="453"/>
      <c r="S35" s="453"/>
      <c r="T35" s="453"/>
      <c r="U35" s="45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46" t="s">
        <v>99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47">
        <v>4607091388503</v>
      </c>
      <c r="E37" s="44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9"/>
      <c r="Q37" s="449"/>
      <c r="R37" s="449"/>
      <c r="S37" s="45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6"/>
      <c r="O38" s="452" t="s">
        <v>43</v>
      </c>
      <c r="P38" s="453"/>
      <c r="Q38" s="453"/>
      <c r="R38" s="453"/>
      <c r="S38" s="453"/>
      <c r="T38" s="453"/>
      <c r="U38" s="45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6"/>
      <c r="O39" s="452" t="s">
        <v>43</v>
      </c>
      <c r="P39" s="453"/>
      <c r="Q39" s="453"/>
      <c r="R39" s="453"/>
      <c r="S39" s="453"/>
      <c r="T39" s="453"/>
      <c r="U39" s="45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46" t="s">
        <v>104</v>
      </c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47">
        <v>4607091388282</v>
      </c>
      <c r="E41" s="44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9"/>
      <c r="Q41" s="449"/>
      <c r="R41" s="449"/>
      <c r="S41" s="45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6"/>
      <c r="O42" s="452" t="s">
        <v>43</v>
      </c>
      <c r="P42" s="453"/>
      <c r="Q42" s="453"/>
      <c r="R42" s="453"/>
      <c r="S42" s="453"/>
      <c r="T42" s="453"/>
      <c r="U42" s="45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6"/>
      <c r="O43" s="452" t="s">
        <v>43</v>
      </c>
      <c r="P43" s="453"/>
      <c r="Q43" s="453"/>
      <c r="R43" s="453"/>
      <c r="S43" s="453"/>
      <c r="T43" s="453"/>
      <c r="U43" s="45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447">
        <v>4607091389111</v>
      </c>
      <c r="E45" s="44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4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9"/>
      <c r="Q45" s="449"/>
      <c r="R45" s="449"/>
      <c r="S45" s="45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6"/>
      <c r="O46" s="452" t="s">
        <v>43</v>
      </c>
      <c r="P46" s="453"/>
      <c r="Q46" s="453"/>
      <c r="R46" s="453"/>
      <c r="S46" s="453"/>
      <c r="T46" s="453"/>
      <c r="U46" s="45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6"/>
      <c r="O47" s="452" t="s">
        <v>43</v>
      </c>
      <c r="P47" s="453"/>
      <c r="Q47" s="453"/>
      <c r="R47" s="453"/>
      <c r="S47" s="453"/>
      <c r="T47" s="453"/>
      <c r="U47" s="45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44" t="s">
        <v>111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53"/>
      <c r="AA48" s="53"/>
    </row>
    <row r="49" spans="1:67" ht="16.5" customHeight="1" x14ac:dyDescent="0.25">
      <c r="A49" s="445" t="s">
        <v>112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63"/>
      <c r="AA49" s="63"/>
    </row>
    <row r="50" spans="1:67" ht="14.25" customHeight="1" x14ac:dyDescent="0.25">
      <c r="A50" s="446" t="s">
        <v>113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447">
        <v>4680115881440</v>
      </c>
      <c r="E51" s="44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4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9"/>
      <c r="Q51" s="449"/>
      <c r="R51" s="449"/>
      <c r="S51" s="450"/>
      <c r="T51" s="38" t="s">
        <v>48</v>
      </c>
      <c r="U51" s="38" t="s">
        <v>48</v>
      </c>
      <c r="V51" s="39" t="s">
        <v>0</v>
      </c>
      <c r="W51" s="57">
        <v>50</v>
      </c>
      <c r="X51" s="54">
        <f>IFERROR(IF(W51="",0,CEILING((W51/$H51),1)*$H51),"")</f>
        <v>54</v>
      </c>
      <c r="Y51" s="40">
        <f>IFERROR(IF(X51=0,"",ROUNDUP(X51/H51,0)*0.02175),"")</f>
        <v>0.10874999999999999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52.222222222222221</v>
      </c>
      <c r="BM51" s="77">
        <f>IFERROR(X51*I51/H51,"0")</f>
        <v>56.4</v>
      </c>
      <c r="BN51" s="77">
        <f>IFERROR(1/J51*(W51/H51),"0")</f>
        <v>8.2671957671957674E-2</v>
      </c>
      <c r="BO51" s="77">
        <f>IFERROR(1/J51*(X51/H51),"0")</f>
        <v>8.9285714285714274E-2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447">
        <v>4680115881433</v>
      </c>
      <c r="E52" s="44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4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9"/>
      <c r="Q52" s="449"/>
      <c r="R52" s="449"/>
      <c r="S52" s="450"/>
      <c r="T52" s="38" t="s">
        <v>48</v>
      </c>
      <c r="U52" s="38" t="s">
        <v>48</v>
      </c>
      <c r="V52" s="39" t="s">
        <v>0</v>
      </c>
      <c r="W52" s="57">
        <v>12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12.888888888888888</v>
      </c>
      <c r="BM52" s="77">
        <f>IFERROR(X52*I52/H52,"0")</f>
        <v>14.499999999999998</v>
      </c>
      <c r="BN52" s="77">
        <f>IFERROR(1/J52*(W52/H52),"0")</f>
        <v>2.8490028490028484E-2</v>
      </c>
      <c r="BO52" s="77">
        <f>IFERROR(1/J52*(X52/H52),"0")</f>
        <v>3.2051282051282048E-2</v>
      </c>
    </row>
    <row r="53" spans="1:67" x14ac:dyDescent="0.2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6"/>
      <c r="O53" s="452" t="s">
        <v>43</v>
      </c>
      <c r="P53" s="453"/>
      <c r="Q53" s="453"/>
      <c r="R53" s="453"/>
      <c r="S53" s="453"/>
      <c r="T53" s="453"/>
      <c r="U53" s="454"/>
      <c r="V53" s="41" t="s">
        <v>42</v>
      </c>
      <c r="W53" s="42">
        <f>IFERROR(W51/H51,"0")+IFERROR(W52/H52,"0")</f>
        <v>9.0740740740740726</v>
      </c>
      <c r="X53" s="42">
        <f>IFERROR(X51/H51,"0")+IFERROR(X52/H52,"0")</f>
        <v>10</v>
      </c>
      <c r="Y53" s="42">
        <f>IFERROR(IF(Y51="",0,Y51),"0")+IFERROR(IF(Y52="",0,Y52),"0")</f>
        <v>0.14639999999999997</v>
      </c>
      <c r="Z53" s="65"/>
      <c r="AA53" s="65"/>
    </row>
    <row r="54" spans="1:67" x14ac:dyDescent="0.2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6"/>
      <c r="O54" s="452" t="s">
        <v>43</v>
      </c>
      <c r="P54" s="453"/>
      <c r="Q54" s="453"/>
      <c r="R54" s="453"/>
      <c r="S54" s="453"/>
      <c r="T54" s="453"/>
      <c r="U54" s="454"/>
      <c r="V54" s="41" t="s">
        <v>0</v>
      </c>
      <c r="W54" s="42">
        <f>IFERROR(SUM(W51:W52),"0")</f>
        <v>62</v>
      </c>
      <c r="X54" s="42">
        <f>IFERROR(SUM(X51:X52),"0")</f>
        <v>67.5</v>
      </c>
      <c r="Y54" s="41"/>
      <c r="Z54" s="65"/>
      <c r="AA54" s="65"/>
    </row>
    <row r="55" spans="1:67" ht="16.5" customHeight="1" x14ac:dyDescent="0.25">
      <c r="A55" s="445" t="s">
        <v>120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63"/>
      <c r="AA55" s="63"/>
    </row>
    <row r="56" spans="1:67" ht="14.25" customHeight="1" x14ac:dyDescent="0.25">
      <c r="A56" s="446" t="s">
        <v>121</v>
      </c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447">
        <v>4680115881426</v>
      </c>
      <c r="E57" s="44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4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9"/>
      <c r="Q57" s="449"/>
      <c r="R57" s="449"/>
      <c r="S57" s="450"/>
      <c r="T57" s="38" t="s">
        <v>48</v>
      </c>
      <c r="U57" s="38" t="s">
        <v>48</v>
      </c>
      <c r="V57" s="39" t="s">
        <v>0</v>
      </c>
      <c r="W57" s="57">
        <v>50</v>
      </c>
      <c r="X57" s="54">
        <f>IFERROR(IF(W57="",0,CEILING((W57/$H57),1)*$H57),"")</f>
        <v>54</v>
      </c>
      <c r="Y57" s="40">
        <f>IFERROR(IF(X57=0,"",ROUNDUP(X57/H57,0)*0.02175),"")</f>
        <v>0.10874999999999999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52.222222222222221</v>
      </c>
      <c r="BM57" s="77">
        <f>IFERROR(X57*I57/H57,"0")</f>
        <v>56.4</v>
      </c>
      <c r="BN57" s="77">
        <f>IFERROR(1/J57*(W57/H57),"0")</f>
        <v>8.2671957671957674E-2</v>
      </c>
      <c r="BO57" s="77">
        <f>IFERROR(1/J57*(X57/H57),"0")</f>
        <v>8.9285714285714274E-2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447">
        <v>4680115881426</v>
      </c>
      <c r="E58" s="44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4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9"/>
      <c r="Q58" s="449"/>
      <c r="R58" s="449"/>
      <c r="S58" s="45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447">
        <v>4680115881419</v>
      </c>
      <c r="E59" s="44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4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9"/>
      <c r="Q59" s="449"/>
      <c r="R59" s="449"/>
      <c r="S59" s="450"/>
      <c r="T59" s="38" t="s">
        <v>48</v>
      </c>
      <c r="U59" s="38" t="s">
        <v>48</v>
      </c>
      <c r="V59" s="39" t="s">
        <v>0</v>
      </c>
      <c r="W59" s="57">
        <v>67</v>
      </c>
      <c r="X59" s="54">
        <f>IFERROR(IF(W59="",0,CEILING((W59/$H59),1)*$H59),"")</f>
        <v>67.5</v>
      </c>
      <c r="Y59" s="40">
        <f>IFERROR(IF(X59=0,"",ROUNDUP(X59/H59,0)*0.00937),"")</f>
        <v>0.14055000000000001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70.573333333333338</v>
      </c>
      <c r="BM59" s="77">
        <f>IFERROR(X59*I59/H59,"0")</f>
        <v>71.099999999999994</v>
      </c>
      <c r="BN59" s="77">
        <f>IFERROR(1/J59*(W59/H59),"0")</f>
        <v>0.12407407407407407</v>
      </c>
      <c r="BO59" s="77">
        <f>IFERROR(1/J59*(X59/H59),"0")</f>
        <v>0.125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447">
        <v>4680115881525</v>
      </c>
      <c r="E60" s="44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472" t="s">
        <v>130</v>
      </c>
      <c r="P60" s="449"/>
      <c r="Q60" s="449"/>
      <c r="R60" s="449"/>
      <c r="S60" s="45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6"/>
      <c r="O61" s="452" t="s">
        <v>43</v>
      </c>
      <c r="P61" s="453"/>
      <c r="Q61" s="453"/>
      <c r="R61" s="453"/>
      <c r="S61" s="453"/>
      <c r="T61" s="453"/>
      <c r="U61" s="454"/>
      <c r="V61" s="41" t="s">
        <v>42</v>
      </c>
      <c r="W61" s="42">
        <f>IFERROR(W57/H57,"0")+IFERROR(W58/H58,"0")+IFERROR(W59/H59,"0")+IFERROR(W60/H60,"0")</f>
        <v>19.518518518518519</v>
      </c>
      <c r="X61" s="42">
        <f>IFERROR(X57/H57,"0")+IFERROR(X58/H58,"0")+IFERROR(X59/H59,"0")+IFERROR(X60/H60,"0")</f>
        <v>20</v>
      </c>
      <c r="Y61" s="42">
        <f>IFERROR(IF(Y57="",0,Y57),"0")+IFERROR(IF(Y58="",0,Y58),"0")+IFERROR(IF(Y59="",0,Y59),"0")+IFERROR(IF(Y60="",0,Y60),"0")</f>
        <v>0.24929999999999999</v>
      </c>
      <c r="Z61" s="65"/>
      <c r="AA61" s="65"/>
    </row>
    <row r="62" spans="1:67" x14ac:dyDescent="0.2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6"/>
      <c r="O62" s="452" t="s">
        <v>43</v>
      </c>
      <c r="P62" s="453"/>
      <c r="Q62" s="453"/>
      <c r="R62" s="453"/>
      <c r="S62" s="453"/>
      <c r="T62" s="453"/>
      <c r="U62" s="454"/>
      <c r="V62" s="41" t="s">
        <v>0</v>
      </c>
      <c r="W62" s="42">
        <f>IFERROR(SUM(W57:W60),"0")</f>
        <v>117</v>
      </c>
      <c r="X62" s="42">
        <f>IFERROR(SUM(X57:X60),"0")</f>
        <v>121.5</v>
      </c>
      <c r="Y62" s="41"/>
      <c r="Z62" s="65"/>
      <c r="AA62" s="65"/>
    </row>
    <row r="63" spans="1:67" ht="16.5" customHeight="1" x14ac:dyDescent="0.25">
      <c r="A63" s="445" t="s">
        <v>111</v>
      </c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63"/>
      <c r="AA63" s="63"/>
    </row>
    <row r="64" spans="1:67" ht="14.25" customHeight="1" x14ac:dyDescent="0.25">
      <c r="A64" s="446" t="s">
        <v>121</v>
      </c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447">
        <v>4607091382945</v>
      </c>
      <c r="E65" s="44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4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9"/>
      <c r="Q65" s="449"/>
      <c r="R65" s="449"/>
      <c r="S65" s="45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447">
        <v>4607091385670</v>
      </c>
      <c r="E66" s="447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9"/>
      <c r="Q66" s="449"/>
      <c r="R66" s="449"/>
      <c r="S66" s="45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447">
        <v>4607091385670</v>
      </c>
      <c r="E67" s="447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9"/>
      <c r="Q67" s="449"/>
      <c r="R67" s="449"/>
      <c r="S67" s="45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447">
        <v>4680115883956</v>
      </c>
      <c r="E68" s="44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9"/>
      <c r="Q68" s="449"/>
      <c r="R68" s="449"/>
      <c r="S68" s="45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447">
        <v>4680115881327</v>
      </c>
      <c r="E69" s="44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4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9"/>
      <c r="Q69" s="449"/>
      <c r="R69" s="449"/>
      <c r="S69" s="450"/>
      <c r="T69" s="38" t="s">
        <v>48</v>
      </c>
      <c r="U69" s="38" t="s">
        <v>48</v>
      </c>
      <c r="V69" s="39" t="s">
        <v>0</v>
      </c>
      <c r="W69" s="57">
        <v>50</v>
      </c>
      <c r="X69" s="54">
        <f t="shared" si="6"/>
        <v>54</v>
      </c>
      <c r="Y69" s="40">
        <f t="shared" si="7"/>
        <v>0.10874999999999999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52.222222222222221</v>
      </c>
      <c r="BM69" s="77">
        <f t="shared" si="9"/>
        <v>56.4</v>
      </c>
      <c r="BN69" s="77">
        <f t="shared" si="10"/>
        <v>8.2671957671957674E-2</v>
      </c>
      <c r="BO69" s="77">
        <f t="shared" si="11"/>
        <v>8.9285714285714274E-2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447">
        <v>4680115882133</v>
      </c>
      <c r="E70" s="447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4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9"/>
      <c r="Q70" s="449"/>
      <c r="R70" s="449"/>
      <c r="S70" s="45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447">
        <v>4680115882133</v>
      </c>
      <c r="E71" s="447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4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9"/>
      <c r="Q71" s="449"/>
      <c r="R71" s="449"/>
      <c r="S71" s="45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447">
        <v>4607091382952</v>
      </c>
      <c r="E72" s="44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4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9"/>
      <c r="Q72" s="449"/>
      <c r="R72" s="449"/>
      <c r="S72" s="45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447">
        <v>4680115882539</v>
      </c>
      <c r="E73" s="44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9"/>
      <c r="Q73" s="449"/>
      <c r="R73" s="449"/>
      <c r="S73" s="45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447">
        <v>4607091385687</v>
      </c>
      <c r="E74" s="44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9"/>
      <c r="Q74" s="449"/>
      <c r="R74" s="449"/>
      <c r="S74" s="45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447">
        <v>4607091384604</v>
      </c>
      <c r="E75" s="44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9"/>
      <c r="Q75" s="449"/>
      <c r="R75" s="449"/>
      <c r="S75" s="45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447">
        <v>4680115880283</v>
      </c>
      <c r="E76" s="44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9"/>
      <c r="Q76" s="449"/>
      <c r="R76" s="449"/>
      <c r="S76" s="45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447">
        <v>4680115883949</v>
      </c>
      <c r="E77" s="44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9"/>
      <c r="Q77" s="449"/>
      <c r="R77" s="449"/>
      <c r="S77" s="45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447">
        <v>4680115881518</v>
      </c>
      <c r="E78" s="44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9"/>
      <c r="Q78" s="449"/>
      <c r="R78" s="449"/>
      <c r="S78" s="45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447">
        <v>4680115881303</v>
      </c>
      <c r="E79" s="44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9"/>
      <c r="Q79" s="449"/>
      <c r="R79" s="449"/>
      <c r="S79" s="450"/>
      <c r="T79" s="38" t="s">
        <v>48</v>
      </c>
      <c r="U79" s="38" t="s">
        <v>48</v>
      </c>
      <c r="V79" s="39" t="s">
        <v>0</v>
      </c>
      <c r="W79" s="57">
        <v>18</v>
      </c>
      <c r="X79" s="54">
        <f t="shared" si="6"/>
        <v>18</v>
      </c>
      <c r="Y79" s="40">
        <f t="shared" si="12"/>
        <v>3.7479999999999999E-2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18.84</v>
      </c>
      <c r="BM79" s="77">
        <f t="shared" si="9"/>
        <v>18.84</v>
      </c>
      <c r="BN79" s="77">
        <f t="shared" si="10"/>
        <v>3.3333333333333333E-2</v>
      </c>
      <c r="BO79" s="77">
        <f t="shared" si="11"/>
        <v>3.3333333333333333E-2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447">
        <v>4680115882577</v>
      </c>
      <c r="E80" s="44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9"/>
      <c r="Q80" s="449"/>
      <c r="R80" s="449"/>
      <c r="S80" s="45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447">
        <v>4680115882577</v>
      </c>
      <c r="E81" s="44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9"/>
      <c r="Q81" s="449"/>
      <c r="R81" s="449"/>
      <c r="S81" s="45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447">
        <v>4680115882720</v>
      </c>
      <c r="E82" s="44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9"/>
      <c r="Q82" s="449"/>
      <c r="R82" s="449"/>
      <c r="S82" s="45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447">
        <v>4680115880269</v>
      </c>
      <c r="E83" s="44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9"/>
      <c r="Q83" s="449"/>
      <c r="R83" s="449"/>
      <c r="S83" s="45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447">
        <v>4680115880429</v>
      </c>
      <c r="E84" s="44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9"/>
      <c r="Q84" s="449"/>
      <c r="R84" s="449"/>
      <c r="S84" s="45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447">
        <v>4680115881457</v>
      </c>
      <c r="E85" s="44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9"/>
      <c r="Q85" s="449"/>
      <c r="R85" s="449"/>
      <c r="S85" s="45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6"/>
      <c r="O86" s="452" t="s">
        <v>43</v>
      </c>
      <c r="P86" s="453"/>
      <c r="Q86" s="453"/>
      <c r="R86" s="453"/>
      <c r="S86" s="453"/>
      <c r="T86" s="453"/>
      <c r="U86" s="45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8.6296296296296298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0.14622999999999997</v>
      </c>
      <c r="Z86" s="65"/>
      <c r="AA86" s="65"/>
    </row>
    <row r="87" spans="1:67" x14ac:dyDescent="0.2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6"/>
      <c r="O87" s="452" t="s">
        <v>43</v>
      </c>
      <c r="P87" s="453"/>
      <c r="Q87" s="453"/>
      <c r="R87" s="453"/>
      <c r="S87" s="453"/>
      <c r="T87" s="453"/>
      <c r="U87" s="454"/>
      <c r="V87" s="41" t="s">
        <v>0</v>
      </c>
      <c r="W87" s="42">
        <f>IFERROR(SUM(W65:W85),"0")</f>
        <v>68</v>
      </c>
      <c r="X87" s="42">
        <f>IFERROR(SUM(X65:X85),"0")</f>
        <v>72</v>
      </c>
      <c r="Y87" s="41"/>
      <c r="Z87" s="65"/>
      <c r="AA87" s="65"/>
    </row>
    <row r="88" spans="1:67" ht="14.25" customHeight="1" x14ac:dyDescent="0.25">
      <c r="A88" s="446" t="s">
        <v>113</v>
      </c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447">
        <v>4680115881488</v>
      </c>
      <c r="E89" s="44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4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9"/>
      <c r="Q89" s="449"/>
      <c r="R89" s="449"/>
      <c r="S89" s="45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447">
        <v>4680115882751</v>
      </c>
      <c r="E90" s="44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4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9"/>
      <c r="Q90" s="449"/>
      <c r="R90" s="449"/>
      <c r="S90" s="45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447">
        <v>4680115882775</v>
      </c>
      <c r="E91" s="44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4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9"/>
      <c r="Q91" s="449"/>
      <c r="R91" s="449"/>
      <c r="S91" s="45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447">
        <v>4680115880658</v>
      </c>
      <c r="E92" s="44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4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9"/>
      <c r="Q92" s="449"/>
      <c r="R92" s="449"/>
      <c r="S92" s="45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6"/>
      <c r="O93" s="452" t="s">
        <v>43</v>
      </c>
      <c r="P93" s="453"/>
      <c r="Q93" s="453"/>
      <c r="R93" s="453"/>
      <c r="S93" s="453"/>
      <c r="T93" s="453"/>
      <c r="U93" s="45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6"/>
      <c r="O94" s="452" t="s">
        <v>43</v>
      </c>
      <c r="P94" s="453"/>
      <c r="Q94" s="453"/>
      <c r="R94" s="453"/>
      <c r="S94" s="453"/>
      <c r="T94" s="453"/>
      <c r="U94" s="45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46" t="s">
        <v>77</v>
      </c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447">
        <v>4607091387667</v>
      </c>
      <c r="E96" s="44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9"/>
      <c r="Q96" s="449"/>
      <c r="R96" s="449"/>
      <c r="S96" s="45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447">
        <v>4607091387636</v>
      </c>
      <c r="E97" s="44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4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9"/>
      <c r="Q97" s="449"/>
      <c r="R97" s="449"/>
      <c r="S97" s="45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447">
        <v>4607091382426</v>
      </c>
      <c r="E98" s="44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5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9"/>
      <c r="Q98" s="449"/>
      <c r="R98" s="449"/>
      <c r="S98" s="45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447">
        <v>4607091386547</v>
      </c>
      <c r="E99" s="44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5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9"/>
      <c r="Q99" s="449"/>
      <c r="R99" s="449"/>
      <c r="S99" s="45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447">
        <v>4607091382464</v>
      </c>
      <c r="E100" s="44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9"/>
      <c r="Q100" s="449"/>
      <c r="R100" s="449"/>
      <c r="S100" s="45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447">
        <v>4680115883444</v>
      </c>
      <c r="E101" s="44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49"/>
      <c r="Q101" s="449"/>
      <c r="R101" s="449"/>
      <c r="S101" s="45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447">
        <v>4680115883444</v>
      </c>
      <c r="E102" s="44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49"/>
      <c r="Q102" s="449"/>
      <c r="R102" s="449"/>
      <c r="S102" s="45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6"/>
      <c r="O103" s="452" t="s">
        <v>43</v>
      </c>
      <c r="P103" s="453"/>
      <c r="Q103" s="453"/>
      <c r="R103" s="453"/>
      <c r="S103" s="453"/>
      <c r="T103" s="453"/>
      <c r="U103" s="45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6"/>
      <c r="O104" s="452" t="s">
        <v>43</v>
      </c>
      <c r="P104" s="453"/>
      <c r="Q104" s="453"/>
      <c r="R104" s="453"/>
      <c r="S104" s="453"/>
      <c r="T104" s="453"/>
      <c r="U104" s="45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446" t="s">
        <v>85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6"/>
      <c r="U105" s="446"/>
      <c r="V105" s="446"/>
      <c r="W105" s="446"/>
      <c r="X105" s="446"/>
      <c r="Y105" s="446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447">
        <v>4607091386967</v>
      </c>
      <c r="E106" s="447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49"/>
      <c r="Q106" s="449"/>
      <c r="R106" s="449"/>
      <c r="S106" s="450"/>
      <c r="T106" s="38" t="s">
        <v>48</v>
      </c>
      <c r="U106" s="38" t="s">
        <v>48</v>
      </c>
      <c r="V106" s="39" t="s">
        <v>0</v>
      </c>
      <c r="W106" s="57">
        <v>65</v>
      </c>
      <c r="X106" s="54">
        <f t="shared" ref="X106:X119" si="18">IFERROR(IF(W106="",0,CEILING((W106/$H106),1)*$H106),"")</f>
        <v>67.2</v>
      </c>
      <c r="Y106" s="40">
        <f>IFERROR(IF(X106=0,"",ROUNDUP(X106/H106,0)*0.02175),"")</f>
        <v>0.17399999999999999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69.364285714285728</v>
      </c>
      <c r="BM106" s="77">
        <f t="shared" ref="BM106:BM119" si="20">IFERROR(X106*I106/H106,"0")</f>
        <v>71.712000000000003</v>
      </c>
      <c r="BN106" s="77">
        <f t="shared" ref="BN106:BN119" si="21">IFERROR(1/J106*(W106/H106),"0")</f>
        <v>0.13818027210884354</v>
      </c>
      <c r="BO106" s="77">
        <f t="shared" ref="BO106:BO119" si="22">IFERROR(1/J106*(X106/H106),"0")</f>
        <v>0.14285714285714285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447">
        <v>4607091386967</v>
      </c>
      <c r="E107" s="447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49"/>
      <c r="Q107" s="449"/>
      <c r="R107" s="449"/>
      <c r="S107" s="45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447">
        <v>4607091385304</v>
      </c>
      <c r="E108" s="44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49"/>
      <c r="Q108" s="449"/>
      <c r="R108" s="449"/>
      <c r="S108" s="450"/>
      <c r="T108" s="38" t="s">
        <v>48</v>
      </c>
      <c r="U108" s="38" t="s">
        <v>48</v>
      </c>
      <c r="V108" s="39" t="s">
        <v>0</v>
      </c>
      <c r="W108" s="57">
        <v>30</v>
      </c>
      <c r="X108" s="54">
        <f t="shared" si="18"/>
        <v>33.6</v>
      </c>
      <c r="Y108" s="40">
        <f>IFERROR(IF(X108=0,"",ROUNDUP(X108/H108,0)*0.02175),"")</f>
        <v>8.6999999999999994E-2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32.014285714285712</v>
      </c>
      <c r="BM108" s="77">
        <f t="shared" si="20"/>
        <v>35.856000000000002</v>
      </c>
      <c r="BN108" s="77">
        <f t="shared" si="21"/>
        <v>6.377551020408162E-2</v>
      </c>
      <c r="BO108" s="77">
        <f t="shared" si="22"/>
        <v>7.1428571428571425E-2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447">
        <v>4607091386264</v>
      </c>
      <c r="E109" s="44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49"/>
      <c r="Q109" s="449"/>
      <c r="R109" s="449"/>
      <c r="S109" s="45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447">
        <v>4680115882584</v>
      </c>
      <c r="E110" s="447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5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49"/>
      <c r="Q110" s="449"/>
      <c r="R110" s="449"/>
      <c r="S110" s="45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447">
        <v>4680115882584</v>
      </c>
      <c r="E111" s="44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49"/>
      <c r="Q111" s="449"/>
      <c r="R111" s="449"/>
      <c r="S111" s="45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447">
        <v>4607091385731</v>
      </c>
      <c r="E112" s="447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49"/>
      <c r="Q112" s="449"/>
      <c r="R112" s="449"/>
      <c r="S112" s="45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447">
        <v>4680115880214</v>
      </c>
      <c r="E113" s="447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49"/>
      <c r="Q113" s="449"/>
      <c r="R113" s="449"/>
      <c r="S113" s="450"/>
      <c r="T113" s="38" t="s">
        <v>48</v>
      </c>
      <c r="U113" s="38" t="s">
        <v>48</v>
      </c>
      <c r="V113" s="39" t="s">
        <v>0</v>
      </c>
      <c r="W113" s="57">
        <v>10</v>
      </c>
      <c r="X113" s="54">
        <f t="shared" si="18"/>
        <v>10.8</v>
      </c>
      <c r="Y113" s="40">
        <f>IFERROR(IF(X113=0,"",ROUNDUP(X113/H113,0)*0.00937),"")</f>
        <v>3.7479999999999999E-2</v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11.066666666666666</v>
      </c>
      <c r="BM113" s="77">
        <f t="shared" si="20"/>
        <v>11.952</v>
      </c>
      <c r="BN113" s="77">
        <f t="shared" si="21"/>
        <v>3.0864197530864192E-2</v>
      </c>
      <c r="BO113" s="77">
        <f t="shared" si="22"/>
        <v>3.3333333333333333E-2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447">
        <v>4680115880894</v>
      </c>
      <c r="E114" s="447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49"/>
      <c r="Q114" s="449"/>
      <c r="R114" s="449"/>
      <c r="S114" s="45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447">
        <v>4680115884915</v>
      </c>
      <c r="E115" s="447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49"/>
      <c r="Q115" s="449"/>
      <c r="R115" s="449"/>
      <c r="S115" s="45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447">
        <v>4607091385427</v>
      </c>
      <c r="E116" s="44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49"/>
      <c r="Q116" s="449"/>
      <c r="R116" s="449"/>
      <c r="S116" s="45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447">
        <v>4680115882645</v>
      </c>
      <c r="E117" s="44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5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49"/>
      <c r="Q117" s="449"/>
      <c r="R117" s="449"/>
      <c r="S117" s="45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447">
        <v>4680115884311</v>
      </c>
      <c r="E118" s="447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51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49"/>
      <c r="Q118" s="449"/>
      <c r="R118" s="449"/>
      <c r="S118" s="45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447">
        <v>4680115884403</v>
      </c>
      <c r="E119" s="44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5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9"/>
      <c r="Q119" s="449"/>
      <c r="R119" s="449"/>
      <c r="S119" s="45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6"/>
      <c r="O120" s="452" t="s">
        <v>43</v>
      </c>
      <c r="P120" s="453"/>
      <c r="Q120" s="453"/>
      <c r="R120" s="453"/>
      <c r="S120" s="453"/>
      <c r="T120" s="453"/>
      <c r="U120" s="45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15.013227513227513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0.29848000000000002</v>
      </c>
      <c r="Z120" s="65"/>
      <c r="AA120" s="65"/>
    </row>
    <row r="121" spans="1:67" x14ac:dyDescent="0.2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452" t="s">
        <v>43</v>
      </c>
      <c r="P121" s="453"/>
      <c r="Q121" s="453"/>
      <c r="R121" s="453"/>
      <c r="S121" s="453"/>
      <c r="T121" s="453"/>
      <c r="U121" s="454"/>
      <c r="V121" s="41" t="s">
        <v>0</v>
      </c>
      <c r="W121" s="42">
        <f>IFERROR(SUM(W106:W119),"0")</f>
        <v>105</v>
      </c>
      <c r="X121" s="42">
        <f>IFERROR(SUM(X106:X119),"0")</f>
        <v>111.60000000000001</v>
      </c>
      <c r="Y121" s="41"/>
      <c r="Z121" s="65"/>
      <c r="AA121" s="65"/>
    </row>
    <row r="122" spans="1:67" ht="14.25" customHeight="1" x14ac:dyDescent="0.25">
      <c r="A122" s="446" t="s">
        <v>219</v>
      </c>
      <c r="B122" s="446"/>
      <c r="C122" s="446"/>
      <c r="D122" s="446"/>
      <c r="E122" s="446"/>
      <c r="F122" s="446"/>
      <c r="G122" s="446"/>
      <c r="H122" s="446"/>
      <c r="I122" s="446"/>
      <c r="J122" s="446"/>
      <c r="K122" s="446"/>
      <c r="L122" s="446"/>
      <c r="M122" s="446"/>
      <c r="N122" s="446"/>
      <c r="O122" s="446"/>
      <c r="P122" s="446"/>
      <c r="Q122" s="446"/>
      <c r="R122" s="446"/>
      <c r="S122" s="446"/>
      <c r="T122" s="446"/>
      <c r="U122" s="446"/>
      <c r="V122" s="446"/>
      <c r="W122" s="446"/>
      <c r="X122" s="446"/>
      <c r="Y122" s="446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447">
        <v>4607091383065</v>
      </c>
      <c r="E123" s="44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9"/>
      <c r="Q123" s="449"/>
      <c r="R123" s="449"/>
      <c r="S123" s="45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447">
        <v>4680115881532</v>
      </c>
      <c r="E124" s="44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9"/>
      <c r="Q124" s="449"/>
      <c r="R124" s="449"/>
      <c r="S124" s="450"/>
      <c r="T124" s="38" t="s">
        <v>48</v>
      </c>
      <c r="U124" s="38" t="s">
        <v>48</v>
      </c>
      <c r="V124" s="39" t="s">
        <v>0</v>
      </c>
      <c r="W124" s="57">
        <v>50</v>
      </c>
      <c r="X124" s="54">
        <f t="shared" si="24"/>
        <v>56.699999999999996</v>
      </c>
      <c r="Y124" s="40">
        <f>IFERROR(IF(X124=0,"",ROUNDUP(X124/H124,0)*0.02175),"")</f>
        <v>0.15225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52.962962962962962</v>
      </c>
      <c r="BM124" s="77">
        <f t="shared" si="26"/>
        <v>60.06</v>
      </c>
      <c r="BN124" s="77">
        <f t="shared" si="27"/>
        <v>0.11022927689594356</v>
      </c>
      <c r="BO124" s="77">
        <f t="shared" si="28"/>
        <v>0.125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447">
        <v>4680115881532</v>
      </c>
      <c r="E125" s="44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5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9"/>
      <c r="Q125" s="449"/>
      <c r="R125" s="449"/>
      <c r="S125" s="45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447">
        <v>4680115881532</v>
      </c>
      <c r="E126" s="447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9"/>
      <c r="Q126" s="449"/>
      <c r="R126" s="449"/>
      <c r="S126" s="45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447">
        <v>4680115882652</v>
      </c>
      <c r="E127" s="44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9"/>
      <c r="Q127" s="449"/>
      <c r="R127" s="449"/>
      <c r="S127" s="45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447">
        <v>4680115880238</v>
      </c>
      <c r="E128" s="44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9"/>
      <c r="Q128" s="449"/>
      <c r="R128" s="449"/>
      <c r="S128" s="45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447">
        <v>4680115881464</v>
      </c>
      <c r="E129" s="44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9"/>
      <c r="Q129" s="449"/>
      <c r="R129" s="449"/>
      <c r="S129" s="45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6"/>
      <c r="O130" s="452" t="s">
        <v>43</v>
      </c>
      <c r="P130" s="453"/>
      <c r="Q130" s="453"/>
      <c r="R130" s="453"/>
      <c r="S130" s="453"/>
      <c r="T130" s="453"/>
      <c r="U130" s="454"/>
      <c r="V130" s="41" t="s">
        <v>42</v>
      </c>
      <c r="W130" s="42">
        <f>IFERROR(W123/H123,"0")+IFERROR(W124/H124,"0")+IFERROR(W125/H125,"0")+IFERROR(W126/H126,"0")+IFERROR(W127/H127,"0")+IFERROR(W128/H128,"0")+IFERROR(W129/H129,"0")</f>
        <v>6.1728395061728394</v>
      </c>
      <c r="X130" s="42">
        <f>IFERROR(X123/H123,"0")+IFERROR(X124/H124,"0")+IFERROR(X125/H125,"0")+IFERROR(X126/H126,"0")+IFERROR(X127/H127,"0")+IFERROR(X128/H128,"0")+IFERROR(X129/H129,"0")</f>
        <v>7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0.15225</v>
      </c>
      <c r="Z130" s="65"/>
      <c r="AA130" s="65"/>
    </row>
    <row r="131" spans="1:67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6"/>
      <c r="O131" s="452" t="s">
        <v>43</v>
      </c>
      <c r="P131" s="453"/>
      <c r="Q131" s="453"/>
      <c r="R131" s="453"/>
      <c r="S131" s="453"/>
      <c r="T131" s="453"/>
      <c r="U131" s="454"/>
      <c r="V131" s="41" t="s">
        <v>0</v>
      </c>
      <c r="W131" s="42">
        <f>IFERROR(SUM(W123:W129),"0")</f>
        <v>50</v>
      </c>
      <c r="X131" s="42">
        <f>IFERROR(SUM(X123:X129),"0")</f>
        <v>56.699999999999996</v>
      </c>
      <c r="Y131" s="41"/>
      <c r="Z131" s="65"/>
      <c r="AA131" s="65"/>
    </row>
    <row r="132" spans="1:67" ht="16.5" customHeight="1" x14ac:dyDescent="0.25">
      <c r="A132" s="445" t="s">
        <v>232</v>
      </c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63"/>
      <c r="AA132" s="63"/>
    </row>
    <row r="133" spans="1:67" ht="14.25" customHeight="1" x14ac:dyDescent="0.25">
      <c r="A133" s="446" t="s">
        <v>85</v>
      </c>
      <c r="B133" s="446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46"/>
      <c r="P133" s="446"/>
      <c r="Q133" s="446"/>
      <c r="R133" s="446"/>
      <c r="S133" s="446"/>
      <c r="T133" s="446"/>
      <c r="U133" s="446"/>
      <c r="V133" s="446"/>
      <c r="W133" s="446"/>
      <c r="X133" s="446"/>
      <c r="Y133" s="446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447">
        <v>4607091385168</v>
      </c>
      <c r="E134" s="44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5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9"/>
      <c r="Q134" s="449"/>
      <c r="R134" s="449"/>
      <c r="S134" s="450"/>
      <c r="T134" s="38" t="s">
        <v>48</v>
      </c>
      <c r="U134" s="38" t="s">
        <v>48</v>
      </c>
      <c r="V134" s="39" t="s">
        <v>0</v>
      </c>
      <c r="W134" s="57">
        <v>95</v>
      </c>
      <c r="X134" s="54">
        <f>IFERROR(IF(W134="",0,CEILING((W134/$H134),1)*$H134),"")</f>
        <v>97.199999999999989</v>
      </c>
      <c r="Y134" s="40">
        <f>IFERROR(IF(X134=0,"",ROUNDUP(X134/H134,0)*0.02175),"")</f>
        <v>0.26100000000000001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101.54444444444445</v>
      </c>
      <c r="BM134" s="77">
        <f>IFERROR(X134*I134/H134,"0")</f>
        <v>103.89599999999999</v>
      </c>
      <c r="BN134" s="77">
        <f>IFERROR(1/J134*(W134/H134),"0")</f>
        <v>0.20943562610229277</v>
      </c>
      <c r="BO134" s="77">
        <f>IFERROR(1/J134*(X134/H134),"0")</f>
        <v>0.21428571428571427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447">
        <v>4607091385168</v>
      </c>
      <c r="E135" s="44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5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9"/>
      <c r="Q135" s="449"/>
      <c r="R135" s="449"/>
      <c r="S135" s="45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447">
        <v>4607091383256</v>
      </c>
      <c r="E136" s="44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5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9"/>
      <c r="Q136" s="449"/>
      <c r="R136" s="449"/>
      <c r="S136" s="45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447">
        <v>4607091385748</v>
      </c>
      <c r="E137" s="44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5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9"/>
      <c r="Q137" s="449"/>
      <c r="R137" s="449"/>
      <c r="S137" s="450"/>
      <c r="T137" s="38" t="s">
        <v>48</v>
      </c>
      <c r="U137" s="38" t="s">
        <v>48</v>
      </c>
      <c r="V137" s="39" t="s">
        <v>0</v>
      </c>
      <c r="W137" s="57">
        <v>10</v>
      </c>
      <c r="X137" s="54">
        <f>IFERROR(IF(W137="",0,CEILING((W137/$H137),1)*$H137),"")</f>
        <v>10.8</v>
      </c>
      <c r="Y137" s="40">
        <f>IFERROR(IF(X137=0,"",ROUNDUP(X137/H137,0)*0.00753),"")</f>
        <v>3.0120000000000001E-2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11.007407407407406</v>
      </c>
      <c r="BM137" s="77">
        <f>IFERROR(X137*I137/H137,"0")</f>
        <v>11.888</v>
      </c>
      <c r="BN137" s="77">
        <f>IFERROR(1/J137*(W137/H137),"0")</f>
        <v>2.3741690408357073E-2</v>
      </c>
      <c r="BO137" s="77">
        <f>IFERROR(1/J137*(X137/H137),"0")</f>
        <v>2.564102564102564E-2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447">
        <v>4680115884533</v>
      </c>
      <c r="E138" s="44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9"/>
      <c r="Q138" s="449"/>
      <c r="R138" s="449"/>
      <c r="S138" s="45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6"/>
      <c r="O139" s="452" t="s">
        <v>43</v>
      </c>
      <c r="P139" s="453"/>
      <c r="Q139" s="453"/>
      <c r="R139" s="453"/>
      <c r="S139" s="453"/>
      <c r="T139" s="453"/>
      <c r="U139" s="454"/>
      <c r="V139" s="41" t="s">
        <v>42</v>
      </c>
      <c r="W139" s="42">
        <f>IFERROR(W134/H134,"0")+IFERROR(W135/H135,"0")+IFERROR(W136/H136,"0")+IFERROR(W137/H137,"0")+IFERROR(W138/H138,"0")</f>
        <v>15.432098765432098</v>
      </c>
      <c r="X139" s="42">
        <f>IFERROR(X134/H134,"0")+IFERROR(X135/H135,"0")+IFERROR(X136/H136,"0")+IFERROR(X137/H137,"0")+IFERROR(X138/H138,"0")</f>
        <v>16</v>
      </c>
      <c r="Y139" s="42">
        <f>IFERROR(IF(Y134="",0,Y134),"0")+IFERROR(IF(Y135="",0,Y135),"0")+IFERROR(IF(Y136="",0,Y136),"0")+IFERROR(IF(Y137="",0,Y137),"0")+IFERROR(IF(Y138="",0,Y138),"0")</f>
        <v>0.29111999999999999</v>
      </c>
      <c r="Z139" s="65"/>
      <c r="AA139" s="65"/>
    </row>
    <row r="140" spans="1:67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6"/>
      <c r="O140" s="452" t="s">
        <v>43</v>
      </c>
      <c r="P140" s="453"/>
      <c r="Q140" s="453"/>
      <c r="R140" s="453"/>
      <c r="S140" s="453"/>
      <c r="T140" s="453"/>
      <c r="U140" s="454"/>
      <c r="V140" s="41" t="s">
        <v>0</v>
      </c>
      <c r="W140" s="42">
        <f>IFERROR(SUM(W134:W138),"0")</f>
        <v>105</v>
      </c>
      <c r="X140" s="42">
        <f>IFERROR(SUM(X134:X138),"0")</f>
        <v>107.99999999999999</v>
      </c>
      <c r="Y140" s="41"/>
      <c r="Z140" s="65"/>
      <c r="AA140" s="65"/>
    </row>
    <row r="141" spans="1:67" ht="27.75" customHeight="1" x14ac:dyDescent="0.2">
      <c r="A141" s="444" t="s">
        <v>242</v>
      </c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53"/>
      <c r="AA141" s="53"/>
    </row>
    <row r="142" spans="1:67" ht="16.5" customHeight="1" x14ac:dyDescent="0.25">
      <c r="A142" s="445" t="s">
        <v>243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63"/>
      <c r="AA142" s="63"/>
    </row>
    <row r="143" spans="1:67" ht="14.25" customHeight="1" x14ac:dyDescent="0.25">
      <c r="A143" s="446" t="s">
        <v>121</v>
      </c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6"/>
      <c r="P143" s="446"/>
      <c r="Q143" s="446"/>
      <c r="R143" s="446"/>
      <c r="S143" s="446"/>
      <c r="T143" s="446"/>
      <c r="U143" s="446"/>
      <c r="V143" s="446"/>
      <c r="W143" s="446"/>
      <c r="X143" s="446"/>
      <c r="Y143" s="446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447">
        <v>4607091383423</v>
      </c>
      <c r="E144" s="44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9"/>
      <c r="Q144" s="449"/>
      <c r="R144" s="449"/>
      <c r="S144" s="45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447">
        <v>4607091381405</v>
      </c>
      <c r="E145" s="44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9"/>
      <c r="Q145" s="449"/>
      <c r="R145" s="449"/>
      <c r="S145" s="45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447">
        <v>4607091386516</v>
      </c>
      <c r="E146" s="44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9"/>
      <c r="Q146" s="449"/>
      <c r="R146" s="449"/>
      <c r="S146" s="45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6"/>
      <c r="O147" s="452" t="s">
        <v>43</v>
      </c>
      <c r="P147" s="453"/>
      <c r="Q147" s="453"/>
      <c r="R147" s="453"/>
      <c r="S147" s="453"/>
      <c r="T147" s="453"/>
      <c r="U147" s="45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  <c r="O148" s="452" t="s">
        <v>43</v>
      </c>
      <c r="P148" s="453"/>
      <c r="Q148" s="453"/>
      <c r="R148" s="453"/>
      <c r="S148" s="453"/>
      <c r="T148" s="453"/>
      <c r="U148" s="45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45" t="s">
        <v>250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63"/>
      <c r="AA149" s="63"/>
    </row>
    <row r="150" spans="1:67" ht="14.25" customHeight="1" x14ac:dyDescent="0.25">
      <c r="A150" s="446" t="s">
        <v>77</v>
      </c>
      <c r="B150" s="446"/>
      <c r="C150" s="446"/>
      <c r="D150" s="446"/>
      <c r="E150" s="446"/>
      <c r="F150" s="446"/>
      <c r="G150" s="446"/>
      <c r="H150" s="446"/>
      <c r="I150" s="446"/>
      <c r="J150" s="446"/>
      <c r="K150" s="446"/>
      <c r="L150" s="446"/>
      <c r="M150" s="446"/>
      <c r="N150" s="446"/>
      <c r="O150" s="446"/>
      <c r="P150" s="446"/>
      <c r="Q150" s="446"/>
      <c r="R150" s="446"/>
      <c r="S150" s="446"/>
      <c r="T150" s="446"/>
      <c r="U150" s="446"/>
      <c r="V150" s="446"/>
      <c r="W150" s="446"/>
      <c r="X150" s="446"/>
      <c r="Y150" s="446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447">
        <v>4680115880993</v>
      </c>
      <c r="E151" s="44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9"/>
      <c r="Q151" s="449"/>
      <c r="R151" s="449"/>
      <c r="S151" s="450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29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106.19047619047619</v>
      </c>
      <c r="BM151" s="77">
        <f t="shared" ref="BM151:BM159" si="31">IFERROR(X151*I151/H151,"0")</f>
        <v>107.04</v>
      </c>
      <c r="BN151" s="77">
        <f t="shared" ref="BN151:BN159" si="32">IFERROR(1/J151*(W151/H151),"0")</f>
        <v>0.15262515262515264</v>
      </c>
      <c r="BO151" s="77">
        <f t="shared" ref="BO151:BO159" si="33">IFERROR(1/J151*(X151/H151),"0")</f>
        <v>0.15384615384615385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447">
        <v>4680115881761</v>
      </c>
      <c r="E152" s="44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9"/>
      <c r="Q152" s="449"/>
      <c r="R152" s="449"/>
      <c r="S152" s="45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447">
        <v>4680115881563</v>
      </c>
      <c r="E153" s="44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9"/>
      <c r="Q153" s="449"/>
      <c r="R153" s="449"/>
      <c r="S153" s="450"/>
      <c r="T153" s="38" t="s">
        <v>48</v>
      </c>
      <c r="U153" s="38" t="s">
        <v>48</v>
      </c>
      <c r="V153" s="39" t="s">
        <v>0</v>
      </c>
      <c r="W153" s="57">
        <v>35</v>
      </c>
      <c r="X153" s="54">
        <f t="shared" si="29"/>
        <v>37.800000000000004</v>
      </c>
      <c r="Y153" s="40">
        <f>IFERROR(IF(X153=0,"",ROUNDUP(X153/H153,0)*0.00753),"")</f>
        <v>6.7769999999999997E-2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36.666666666666664</v>
      </c>
      <c r="BM153" s="77">
        <f t="shared" si="31"/>
        <v>39.6</v>
      </c>
      <c r="BN153" s="77">
        <f t="shared" si="32"/>
        <v>5.3418803418803409E-2</v>
      </c>
      <c r="BO153" s="77">
        <f t="shared" si="33"/>
        <v>5.7692307692307689E-2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447">
        <v>4680115880986</v>
      </c>
      <c r="E154" s="44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9"/>
      <c r="Q154" s="449"/>
      <c r="R154" s="449"/>
      <c r="S154" s="45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447">
        <v>4680115880207</v>
      </c>
      <c r="E155" s="44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9"/>
      <c r="Q155" s="449"/>
      <c r="R155" s="449"/>
      <c r="S155" s="45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447">
        <v>4680115881785</v>
      </c>
      <c r="E156" s="44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9"/>
      <c r="Q156" s="449"/>
      <c r="R156" s="449"/>
      <c r="S156" s="45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447">
        <v>4680115881679</v>
      </c>
      <c r="E157" s="44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9"/>
      <c r="Q157" s="449"/>
      <c r="R157" s="449"/>
      <c r="S157" s="45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447">
        <v>4680115880191</v>
      </c>
      <c r="E158" s="44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9"/>
      <c r="Q158" s="449"/>
      <c r="R158" s="449"/>
      <c r="S158" s="45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447">
        <v>4680115883963</v>
      </c>
      <c r="E159" s="44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9"/>
      <c r="Q159" s="449"/>
      <c r="R159" s="449"/>
      <c r="S159" s="45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  <c r="O160" s="452" t="s">
        <v>43</v>
      </c>
      <c r="P160" s="453"/>
      <c r="Q160" s="453"/>
      <c r="R160" s="453"/>
      <c r="S160" s="453"/>
      <c r="T160" s="453"/>
      <c r="U160" s="45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32.142857142857139</v>
      </c>
      <c r="X160" s="42">
        <f>IFERROR(X151/H151,"0")+IFERROR(X152/H152,"0")+IFERROR(X153/H153,"0")+IFERROR(X154/H154,"0")+IFERROR(X155/H155,"0")+IFERROR(X156/H156,"0")+IFERROR(X157/H157,"0")+IFERROR(X158/H158,"0")+IFERROR(X159/H159,"0")</f>
        <v>33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0.24848999999999999</v>
      </c>
      <c r="Z160" s="65"/>
      <c r="AA160" s="65"/>
    </row>
    <row r="161" spans="1:67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  <c r="O161" s="452" t="s">
        <v>43</v>
      </c>
      <c r="P161" s="453"/>
      <c r="Q161" s="453"/>
      <c r="R161" s="453"/>
      <c r="S161" s="453"/>
      <c r="T161" s="453"/>
      <c r="U161" s="454"/>
      <c r="V161" s="41" t="s">
        <v>0</v>
      </c>
      <c r="W161" s="42">
        <f>IFERROR(SUM(W151:W159),"0")</f>
        <v>135</v>
      </c>
      <c r="X161" s="42">
        <f>IFERROR(SUM(X151:X159),"0")</f>
        <v>138.60000000000002</v>
      </c>
      <c r="Y161" s="41"/>
      <c r="Z161" s="65"/>
      <c r="AA161" s="65"/>
    </row>
    <row r="162" spans="1:67" ht="16.5" customHeight="1" x14ac:dyDescent="0.25">
      <c r="A162" s="445" t="s">
        <v>269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63"/>
      <c r="AA162" s="63"/>
    </row>
    <row r="163" spans="1:67" ht="14.25" customHeight="1" x14ac:dyDescent="0.25">
      <c r="A163" s="446" t="s">
        <v>121</v>
      </c>
      <c r="B163" s="446"/>
      <c r="C163" s="446"/>
      <c r="D163" s="446"/>
      <c r="E163" s="446"/>
      <c r="F163" s="446"/>
      <c r="G163" s="446"/>
      <c r="H163" s="446"/>
      <c r="I163" s="446"/>
      <c r="J163" s="446"/>
      <c r="K163" s="446"/>
      <c r="L163" s="446"/>
      <c r="M163" s="446"/>
      <c r="N163" s="446"/>
      <c r="O163" s="446"/>
      <c r="P163" s="446"/>
      <c r="Q163" s="446"/>
      <c r="R163" s="446"/>
      <c r="S163" s="446"/>
      <c r="T163" s="446"/>
      <c r="U163" s="446"/>
      <c r="V163" s="446"/>
      <c r="W163" s="446"/>
      <c r="X163" s="446"/>
      <c r="Y163" s="446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447">
        <v>4680115881402</v>
      </c>
      <c r="E164" s="44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9"/>
      <c r="Q164" s="449"/>
      <c r="R164" s="449"/>
      <c r="S164" s="45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447">
        <v>4680115881396</v>
      </c>
      <c r="E165" s="44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9"/>
      <c r="Q165" s="449"/>
      <c r="R165" s="449"/>
      <c r="S165" s="450"/>
      <c r="T165" s="38" t="s">
        <v>48</v>
      </c>
      <c r="U165" s="38" t="s">
        <v>48</v>
      </c>
      <c r="V165" s="39" t="s">
        <v>0</v>
      </c>
      <c r="W165" s="57">
        <v>67</v>
      </c>
      <c r="X165" s="54">
        <f>IFERROR(IF(W165="",0,CEILING((W165/$H165),1)*$H165),"")</f>
        <v>67.5</v>
      </c>
      <c r="Y165" s="40">
        <f>IFERROR(IF(X165=0,"",ROUNDUP(X165/H165,0)*0.00753),"")</f>
        <v>0.18825</v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71.962962962962948</v>
      </c>
      <c r="BM165" s="77">
        <f>IFERROR(X165*I165/H165,"0")</f>
        <v>72.5</v>
      </c>
      <c r="BN165" s="77">
        <f>IFERROR(1/J165*(W165/H165),"0")</f>
        <v>0.15906932573599239</v>
      </c>
      <c r="BO165" s="77">
        <f>IFERROR(1/J165*(X165/H165),"0")</f>
        <v>0.16025641025641024</v>
      </c>
    </row>
    <row r="166" spans="1:67" x14ac:dyDescent="0.2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6"/>
      <c r="O166" s="452" t="s">
        <v>43</v>
      </c>
      <c r="P166" s="453"/>
      <c r="Q166" s="453"/>
      <c r="R166" s="453"/>
      <c r="S166" s="453"/>
      <c r="T166" s="453"/>
      <c r="U166" s="454"/>
      <c r="V166" s="41" t="s">
        <v>42</v>
      </c>
      <c r="W166" s="42">
        <f>IFERROR(W164/H164,"0")+IFERROR(W165/H165,"0")</f>
        <v>24.814814814814813</v>
      </c>
      <c r="X166" s="42">
        <f>IFERROR(X164/H164,"0")+IFERROR(X165/H165,"0")</f>
        <v>25</v>
      </c>
      <c r="Y166" s="42">
        <f>IFERROR(IF(Y164="",0,Y164),"0")+IFERROR(IF(Y165="",0,Y165),"0")</f>
        <v>0.18825</v>
      </c>
      <c r="Z166" s="65"/>
      <c r="AA166" s="65"/>
    </row>
    <row r="167" spans="1:67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6"/>
      <c r="O167" s="452" t="s">
        <v>43</v>
      </c>
      <c r="P167" s="453"/>
      <c r="Q167" s="453"/>
      <c r="R167" s="453"/>
      <c r="S167" s="453"/>
      <c r="T167" s="453"/>
      <c r="U167" s="454"/>
      <c r="V167" s="41" t="s">
        <v>0</v>
      </c>
      <c r="W167" s="42">
        <f>IFERROR(SUM(W164:W165),"0")</f>
        <v>67</v>
      </c>
      <c r="X167" s="42">
        <f>IFERROR(SUM(X164:X165),"0")</f>
        <v>67.5</v>
      </c>
      <c r="Y167" s="41"/>
      <c r="Z167" s="65"/>
      <c r="AA167" s="65"/>
    </row>
    <row r="168" spans="1:67" ht="14.25" customHeight="1" x14ac:dyDescent="0.25">
      <c r="A168" s="446" t="s">
        <v>113</v>
      </c>
      <c r="B168" s="446"/>
      <c r="C168" s="446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46"/>
      <c r="O168" s="446"/>
      <c r="P168" s="446"/>
      <c r="Q168" s="446"/>
      <c r="R168" s="446"/>
      <c r="S168" s="446"/>
      <c r="T168" s="446"/>
      <c r="U168" s="446"/>
      <c r="V168" s="446"/>
      <c r="W168" s="446"/>
      <c r="X168" s="446"/>
      <c r="Y168" s="446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447">
        <v>4680115882935</v>
      </c>
      <c r="E169" s="44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5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9"/>
      <c r="Q169" s="449"/>
      <c r="R169" s="449"/>
      <c r="S169" s="45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447">
        <v>4680115880764</v>
      </c>
      <c r="E170" s="44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9"/>
      <c r="Q170" s="449"/>
      <c r="R170" s="449"/>
      <c r="S170" s="45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6"/>
      <c r="O171" s="452" t="s">
        <v>43</v>
      </c>
      <c r="P171" s="453"/>
      <c r="Q171" s="453"/>
      <c r="R171" s="453"/>
      <c r="S171" s="453"/>
      <c r="T171" s="453"/>
      <c r="U171" s="45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6"/>
      <c r="O172" s="452" t="s">
        <v>43</v>
      </c>
      <c r="P172" s="453"/>
      <c r="Q172" s="453"/>
      <c r="R172" s="453"/>
      <c r="S172" s="453"/>
      <c r="T172" s="453"/>
      <c r="U172" s="45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46" t="s">
        <v>77</v>
      </c>
      <c r="B173" s="446"/>
      <c r="C173" s="446"/>
      <c r="D173" s="446"/>
      <c r="E173" s="446"/>
      <c r="F173" s="446"/>
      <c r="G173" s="446"/>
      <c r="H173" s="446"/>
      <c r="I173" s="446"/>
      <c r="J173" s="446"/>
      <c r="K173" s="446"/>
      <c r="L173" s="446"/>
      <c r="M173" s="446"/>
      <c r="N173" s="446"/>
      <c r="O173" s="446"/>
      <c r="P173" s="446"/>
      <c r="Q173" s="446"/>
      <c r="R173" s="446"/>
      <c r="S173" s="446"/>
      <c r="T173" s="446"/>
      <c r="U173" s="446"/>
      <c r="V173" s="446"/>
      <c r="W173" s="446"/>
      <c r="X173" s="446"/>
      <c r="Y173" s="446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447">
        <v>4680115882683</v>
      </c>
      <c r="E174" s="44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9"/>
      <c r="Q174" s="449"/>
      <c r="R174" s="449"/>
      <c r="S174" s="450"/>
      <c r="T174" s="38" t="s">
        <v>48</v>
      </c>
      <c r="U174" s="38" t="s">
        <v>48</v>
      </c>
      <c r="V174" s="39" t="s">
        <v>0</v>
      </c>
      <c r="W174" s="57">
        <v>900</v>
      </c>
      <c r="X174" s="54">
        <f>IFERROR(IF(W174="",0,CEILING((W174/$H174),1)*$H174),"")</f>
        <v>901.80000000000007</v>
      </c>
      <c r="Y174" s="40">
        <f>IFERROR(IF(X174=0,"",ROUNDUP(X174/H174,0)*0.00937),"")</f>
        <v>1.5647899999999999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934.99999999999989</v>
      </c>
      <c r="BM174" s="77">
        <f>IFERROR(X174*I174/H174,"0")</f>
        <v>936.87000000000012</v>
      </c>
      <c r="BN174" s="77">
        <f>IFERROR(1/J174*(W174/H174),"0")</f>
        <v>1.3888888888888888</v>
      </c>
      <c r="BO174" s="77">
        <f>IFERROR(1/J174*(X174/H174),"0")</f>
        <v>1.3916666666666666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447">
        <v>4680115882690</v>
      </c>
      <c r="E175" s="44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9"/>
      <c r="Q175" s="449"/>
      <c r="R175" s="449"/>
      <c r="S175" s="450"/>
      <c r="T175" s="38" t="s">
        <v>48</v>
      </c>
      <c r="U175" s="38" t="s">
        <v>48</v>
      </c>
      <c r="V175" s="39" t="s">
        <v>0</v>
      </c>
      <c r="W175" s="57">
        <v>450</v>
      </c>
      <c r="X175" s="54">
        <f>IFERROR(IF(W175="",0,CEILING((W175/$H175),1)*$H175),"")</f>
        <v>453.6</v>
      </c>
      <c r="Y175" s="40">
        <f>IFERROR(IF(X175=0,"",ROUNDUP(X175/H175,0)*0.00937),"")</f>
        <v>0.78708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467.49999999999994</v>
      </c>
      <c r="BM175" s="77">
        <f>IFERROR(X175*I175/H175,"0")</f>
        <v>471.24</v>
      </c>
      <c r="BN175" s="77">
        <f>IFERROR(1/J175*(W175/H175),"0")</f>
        <v>0.69444444444444442</v>
      </c>
      <c r="BO175" s="77">
        <f>IFERROR(1/J175*(X175/H175),"0")</f>
        <v>0.7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447">
        <v>4680115882669</v>
      </c>
      <c r="E176" s="44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9"/>
      <c r="Q176" s="449"/>
      <c r="R176" s="449"/>
      <c r="S176" s="450"/>
      <c r="T176" s="38" t="s">
        <v>48</v>
      </c>
      <c r="U176" s="38" t="s">
        <v>48</v>
      </c>
      <c r="V176" s="39" t="s">
        <v>0</v>
      </c>
      <c r="W176" s="57">
        <v>560</v>
      </c>
      <c r="X176" s="54">
        <f>IFERROR(IF(W176="",0,CEILING((W176/$H176),1)*$H176),"")</f>
        <v>561.6</v>
      </c>
      <c r="Y176" s="40">
        <f>IFERROR(IF(X176=0,"",ROUNDUP(X176/H176,0)*0.00937),"")</f>
        <v>0.97448000000000001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581.77777777777783</v>
      </c>
      <c r="BM176" s="77">
        <f>IFERROR(X176*I176/H176,"0")</f>
        <v>583.44000000000005</v>
      </c>
      <c r="BN176" s="77">
        <f>IFERROR(1/J176*(W176/H176),"0")</f>
        <v>0.86419753086419748</v>
      </c>
      <c r="BO176" s="77">
        <f>IFERROR(1/J176*(X176/H176),"0")</f>
        <v>0.8666666666666667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447">
        <v>4680115882676</v>
      </c>
      <c r="E177" s="44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9"/>
      <c r="Q177" s="449"/>
      <c r="R177" s="449"/>
      <c r="S177" s="450"/>
      <c r="T177" s="38" t="s">
        <v>48</v>
      </c>
      <c r="U177" s="38" t="s">
        <v>48</v>
      </c>
      <c r="V177" s="39" t="s">
        <v>0</v>
      </c>
      <c r="W177" s="57">
        <v>740</v>
      </c>
      <c r="X177" s="54">
        <f>IFERROR(IF(W177="",0,CEILING((W177/$H177),1)*$H177),"")</f>
        <v>745.2</v>
      </c>
      <c r="Y177" s="40">
        <f>IFERROR(IF(X177=0,"",ROUNDUP(X177/H177,0)*0.00937),"")</f>
        <v>1.2930599999999999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768.77777777777783</v>
      </c>
      <c r="BM177" s="77">
        <f>IFERROR(X177*I177/H177,"0")</f>
        <v>774.18</v>
      </c>
      <c r="BN177" s="77">
        <f>IFERROR(1/J177*(W177/H177),"0")</f>
        <v>1.1419753086419753</v>
      </c>
      <c r="BO177" s="77">
        <f>IFERROR(1/J177*(X177/H177),"0")</f>
        <v>1.1499999999999999</v>
      </c>
    </row>
    <row r="178" spans="1:67" x14ac:dyDescent="0.2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6"/>
      <c r="O178" s="452" t="s">
        <v>43</v>
      </c>
      <c r="P178" s="453"/>
      <c r="Q178" s="453"/>
      <c r="R178" s="453"/>
      <c r="S178" s="453"/>
      <c r="T178" s="453"/>
      <c r="U178" s="454"/>
      <c r="V178" s="41" t="s">
        <v>42</v>
      </c>
      <c r="W178" s="42">
        <f>IFERROR(W174/H174,"0")+IFERROR(W175/H175,"0")+IFERROR(W176/H176,"0")+IFERROR(W177/H177,"0")</f>
        <v>490.74074074074076</v>
      </c>
      <c r="X178" s="42">
        <f>IFERROR(X174/H174,"0")+IFERROR(X175/H175,"0")+IFERROR(X176/H176,"0")+IFERROR(X177/H177,"0")</f>
        <v>493</v>
      </c>
      <c r="Y178" s="42">
        <f>IFERROR(IF(Y174="",0,Y174),"0")+IFERROR(IF(Y175="",0,Y175),"0")+IFERROR(IF(Y176="",0,Y176),"0")+IFERROR(IF(Y177="",0,Y177),"0")</f>
        <v>4.6194099999999993</v>
      </c>
      <c r="Z178" s="65"/>
      <c r="AA178" s="65"/>
    </row>
    <row r="179" spans="1:67" x14ac:dyDescent="0.2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6"/>
      <c r="O179" s="452" t="s">
        <v>43</v>
      </c>
      <c r="P179" s="453"/>
      <c r="Q179" s="453"/>
      <c r="R179" s="453"/>
      <c r="S179" s="453"/>
      <c r="T179" s="453"/>
      <c r="U179" s="454"/>
      <c r="V179" s="41" t="s">
        <v>0</v>
      </c>
      <c r="W179" s="42">
        <f>IFERROR(SUM(W174:W177),"0")</f>
        <v>2650</v>
      </c>
      <c r="X179" s="42">
        <f>IFERROR(SUM(X174:X177),"0")</f>
        <v>2662.2</v>
      </c>
      <c r="Y179" s="41"/>
      <c r="Z179" s="65"/>
      <c r="AA179" s="65"/>
    </row>
    <row r="180" spans="1:67" ht="14.25" customHeight="1" x14ac:dyDescent="0.25">
      <c r="A180" s="446" t="s">
        <v>85</v>
      </c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447">
        <v>4680115881556</v>
      </c>
      <c r="E181" s="44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9"/>
      <c r="Q181" s="449"/>
      <c r="R181" s="449"/>
      <c r="S181" s="45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447">
        <v>4680115881594</v>
      </c>
      <c r="E182" s="44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9"/>
      <c r="Q182" s="449"/>
      <c r="R182" s="449"/>
      <c r="S182" s="450"/>
      <c r="T182" s="38" t="s">
        <v>48</v>
      </c>
      <c r="U182" s="38" t="s">
        <v>48</v>
      </c>
      <c r="V182" s="39" t="s">
        <v>0</v>
      </c>
      <c r="W182" s="57">
        <v>50</v>
      </c>
      <c r="X182" s="54">
        <f t="shared" si="34"/>
        <v>56.699999999999996</v>
      </c>
      <c r="Y182" s="40">
        <f>IFERROR(IF(X182=0,"",ROUNDUP(X182/H182,0)*0.02175),"")</f>
        <v>0.15225</v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53.481481481481481</v>
      </c>
      <c r="BM182" s="77">
        <f t="shared" si="36"/>
        <v>60.647999999999996</v>
      </c>
      <c r="BN182" s="77">
        <f t="shared" si="37"/>
        <v>0.11022927689594356</v>
      </c>
      <c r="BO182" s="77">
        <f t="shared" si="38"/>
        <v>0.125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447">
        <v>4680115881587</v>
      </c>
      <c r="E183" s="44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5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9"/>
      <c r="Q183" s="449"/>
      <c r="R183" s="449"/>
      <c r="S183" s="450"/>
      <c r="T183" s="38" t="s">
        <v>48</v>
      </c>
      <c r="U183" s="38" t="s">
        <v>48</v>
      </c>
      <c r="V183" s="39" t="s">
        <v>0</v>
      </c>
      <c r="W183" s="57">
        <v>30</v>
      </c>
      <c r="X183" s="54">
        <f t="shared" si="34"/>
        <v>32</v>
      </c>
      <c r="Y183" s="40">
        <f>IFERROR(IF(X183=0,"",ROUNDUP(X183/H183,0)*0.01196),"")</f>
        <v>9.5680000000000001E-2</v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33.06</v>
      </c>
      <c r="BM183" s="77">
        <f t="shared" si="36"/>
        <v>35.264000000000003</v>
      </c>
      <c r="BN183" s="77">
        <f t="shared" si="37"/>
        <v>7.2115384615384623E-2</v>
      </c>
      <c r="BO183" s="77">
        <f t="shared" si="38"/>
        <v>7.6923076923076927E-2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447">
        <v>4680115880962</v>
      </c>
      <c r="E184" s="44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55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9"/>
      <c r="Q184" s="449"/>
      <c r="R184" s="449"/>
      <c r="S184" s="450"/>
      <c r="T184" s="38" t="s">
        <v>48</v>
      </c>
      <c r="U184" s="38" t="s">
        <v>48</v>
      </c>
      <c r="V184" s="39" t="s">
        <v>0</v>
      </c>
      <c r="W184" s="57">
        <v>440</v>
      </c>
      <c r="X184" s="54">
        <f t="shared" si="34"/>
        <v>444.59999999999997</v>
      </c>
      <c r="Y184" s="40">
        <f>IFERROR(IF(X184=0,"",ROUNDUP(X184/H184,0)*0.02175),"")</f>
        <v>1.2397499999999999</v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471.81538461538469</v>
      </c>
      <c r="BM184" s="77">
        <f t="shared" si="36"/>
        <v>476.74799999999999</v>
      </c>
      <c r="BN184" s="77">
        <f t="shared" si="37"/>
        <v>1.0073260073260073</v>
      </c>
      <c r="BO184" s="77">
        <f t="shared" si="38"/>
        <v>1.0178571428571428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447">
        <v>4680115880962</v>
      </c>
      <c r="E185" s="447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555" t="s">
        <v>295</v>
      </c>
      <c r="P185" s="449"/>
      <c r="Q185" s="449"/>
      <c r="R185" s="449"/>
      <c r="S185" s="45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447">
        <v>4680115881617</v>
      </c>
      <c r="E186" s="447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49"/>
      <c r="Q186" s="449"/>
      <c r="R186" s="449"/>
      <c r="S186" s="45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447">
        <v>4680115880573</v>
      </c>
      <c r="E187" s="447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55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49"/>
      <c r="Q187" s="449"/>
      <c r="R187" s="449"/>
      <c r="S187" s="450"/>
      <c r="T187" s="38" t="s">
        <v>48</v>
      </c>
      <c r="U187" s="38" t="s">
        <v>48</v>
      </c>
      <c r="V187" s="39" t="s">
        <v>0</v>
      </c>
      <c r="W187" s="57">
        <v>420</v>
      </c>
      <c r="X187" s="54">
        <f t="shared" si="34"/>
        <v>426.29999999999995</v>
      </c>
      <c r="Y187" s="40">
        <f>IFERROR(IF(X187=0,"",ROUNDUP(X187/H187,0)*0.02175),"")</f>
        <v>1.06575</v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447.22758620689655</v>
      </c>
      <c r="BM187" s="77">
        <f t="shared" si="36"/>
        <v>453.93599999999998</v>
      </c>
      <c r="BN187" s="77">
        <f t="shared" si="37"/>
        <v>0.86206896551724144</v>
      </c>
      <c r="BO187" s="77">
        <f t="shared" si="38"/>
        <v>0.875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447">
        <v>4680115880573</v>
      </c>
      <c r="E188" s="447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558" t="s">
        <v>302</v>
      </c>
      <c r="P188" s="449"/>
      <c r="Q188" s="449"/>
      <c r="R188" s="449"/>
      <c r="S188" s="450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447">
        <v>4680115881228</v>
      </c>
      <c r="E189" s="447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49"/>
      <c r="Q189" s="449"/>
      <c r="R189" s="449"/>
      <c r="S189" s="45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447">
        <v>4680115881037</v>
      </c>
      <c r="E190" s="447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49"/>
      <c r="Q190" s="449"/>
      <c r="R190" s="449"/>
      <c r="S190" s="45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447">
        <v>4680115881211</v>
      </c>
      <c r="E191" s="447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49"/>
      <c r="Q191" s="449"/>
      <c r="R191" s="449"/>
      <c r="S191" s="450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34"/>
        <v>12</v>
      </c>
      <c r="Y191" s="40">
        <f>IFERROR(IF(X191=0,"",ROUNDUP(X191/H191,0)*0.00753),"")</f>
        <v>3.7650000000000003E-2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13.000000000000002</v>
      </c>
      <c r="BM191" s="77">
        <f t="shared" si="36"/>
        <v>13.000000000000002</v>
      </c>
      <c r="BN191" s="77">
        <f t="shared" si="37"/>
        <v>3.2051282051282048E-2</v>
      </c>
      <c r="BO191" s="77">
        <f t="shared" si="38"/>
        <v>3.2051282051282048E-2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447">
        <v>4680115881020</v>
      </c>
      <c r="E192" s="447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5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49"/>
      <c r="Q192" s="449"/>
      <c r="R192" s="449"/>
      <c r="S192" s="45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447">
        <v>4680115882195</v>
      </c>
      <c r="E193" s="447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49"/>
      <c r="Q193" s="449"/>
      <c r="R193" s="449"/>
      <c r="S193" s="450"/>
      <c r="T193" s="38" t="s">
        <v>48</v>
      </c>
      <c r="U193" s="38" t="s">
        <v>48</v>
      </c>
      <c r="V193" s="39" t="s">
        <v>0</v>
      </c>
      <c r="W193" s="57">
        <v>16</v>
      </c>
      <c r="X193" s="54">
        <f t="shared" si="34"/>
        <v>16.8</v>
      </c>
      <c r="Y193" s="40">
        <f t="shared" ref="Y193:Y200" si="39">IFERROR(IF(X193=0,"",ROUNDUP(X193/H193,0)*0.00753),"")</f>
        <v>5.271E-2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17.933333333333334</v>
      </c>
      <c r="BM193" s="77">
        <f t="shared" si="36"/>
        <v>18.830000000000002</v>
      </c>
      <c r="BN193" s="77">
        <f t="shared" si="37"/>
        <v>4.2735042735042736E-2</v>
      </c>
      <c r="BO193" s="77">
        <f t="shared" si="38"/>
        <v>4.4871794871794879E-2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447">
        <v>4680115880092</v>
      </c>
      <c r="E194" s="44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5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49"/>
      <c r="Q194" s="449"/>
      <c r="R194" s="449"/>
      <c r="S194" s="45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447">
        <v>4680115880092</v>
      </c>
      <c r="E195" s="44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65" t="s">
        <v>316</v>
      </c>
      <c r="P195" s="449"/>
      <c r="Q195" s="449"/>
      <c r="R195" s="449"/>
      <c r="S195" s="45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447">
        <v>4680115880221</v>
      </c>
      <c r="E196" s="44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49"/>
      <c r="Q196" s="449"/>
      <c r="R196" s="449"/>
      <c r="S196" s="45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447">
        <v>4680115880221</v>
      </c>
      <c r="E197" s="44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7" t="s">
        <v>320</v>
      </c>
      <c r="P197" s="449"/>
      <c r="Q197" s="449"/>
      <c r="R197" s="449"/>
      <c r="S197" s="45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447">
        <v>4680115880504</v>
      </c>
      <c r="E198" s="447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49"/>
      <c r="Q198" s="449"/>
      <c r="R198" s="449"/>
      <c r="S198" s="45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447">
        <v>4680115880504</v>
      </c>
      <c r="E199" s="447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69" t="s">
        <v>324</v>
      </c>
      <c r="P199" s="449"/>
      <c r="Q199" s="449"/>
      <c r="R199" s="449"/>
      <c r="S199" s="450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447">
        <v>4680115882164</v>
      </c>
      <c r="E200" s="447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49"/>
      <c r="Q200" s="449"/>
      <c r="R200" s="449"/>
      <c r="S200" s="450"/>
      <c r="T200" s="38" t="s">
        <v>48</v>
      </c>
      <c r="U200" s="38" t="s">
        <v>48</v>
      </c>
      <c r="V200" s="39" t="s">
        <v>0</v>
      </c>
      <c r="W200" s="57">
        <v>141</v>
      </c>
      <c r="X200" s="54">
        <f t="shared" si="34"/>
        <v>141.6</v>
      </c>
      <c r="Y200" s="40">
        <f t="shared" si="39"/>
        <v>0.44427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157.33250000000001</v>
      </c>
      <c r="BM200" s="77">
        <f t="shared" si="36"/>
        <v>158.00200000000001</v>
      </c>
      <c r="BN200" s="77">
        <f t="shared" si="37"/>
        <v>0.3766025641025641</v>
      </c>
      <c r="BO200" s="77">
        <f t="shared" si="38"/>
        <v>0.37820512820512819</v>
      </c>
    </row>
    <row r="201" spans="1:67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6"/>
      <c r="O201" s="452" t="s">
        <v>43</v>
      </c>
      <c r="P201" s="453"/>
      <c r="Q201" s="453"/>
      <c r="R201" s="453"/>
      <c r="S201" s="453"/>
      <c r="T201" s="453"/>
      <c r="U201" s="454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188.77562465206142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192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3.0880599999999996</v>
      </c>
      <c r="Z201" s="65"/>
      <c r="AA201" s="65"/>
    </row>
    <row r="202" spans="1:67" x14ac:dyDescent="0.2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6"/>
      <c r="O202" s="452" t="s">
        <v>43</v>
      </c>
      <c r="P202" s="453"/>
      <c r="Q202" s="453"/>
      <c r="R202" s="453"/>
      <c r="S202" s="453"/>
      <c r="T202" s="453"/>
      <c r="U202" s="454"/>
      <c r="V202" s="41" t="s">
        <v>0</v>
      </c>
      <c r="W202" s="42">
        <f>IFERROR(SUM(W181:W200),"0")</f>
        <v>1109</v>
      </c>
      <c r="X202" s="42">
        <f>IFERROR(SUM(X181:X200),"0")</f>
        <v>1129.9999999999998</v>
      </c>
      <c r="Y202" s="41"/>
      <c r="Z202" s="65"/>
      <c r="AA202" s="65"/>
    </row>
    <row r="203" spans="1:67" ht="14.25" customHeight="1" x14ac:dyDescent="0.25">
      <c r="A203" s="446" t="s">
        <v>219</v>
      </c>
      <c r="B203" s="446"/>
      <c r="C203" s="446"/>
      <c r="D203" s="446"/>
      <c r="E203" s="446"/>
      <c r="F203" s="446"/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6"/>
      <c r="T203" s="446"/>
      <c r="U203" s="446"/>
      <c r="V203" s="446"/>
      <c r="W203" s="446"/>
      <c r="X203" s="446"/>
      <c r="Y203" s="446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447">
        <v>4680115882874</v>
      </c>
      <c r="E204" s="447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49"/>
      <c r="Q204" s="449"/>
      <c r="R204" s="449"/>
      <c r="S204" s="450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447">
        <v>4680115884434</v>
      </c>
      <c r="E205" s="447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49"/>
      <c r="Q205" s="449"/>
      <c r="R205" s="449"/>
      <c r="S205" s="450"/>
      <c r="T205" s="38" t="s">
        <v>48</v>
      </c>
      <c r="U205" s="38" t="s">
        <v>48</v>
      </c>
      <c r="V205" s="39" t="s">
        <v>0</v>
      </c>
      <c r="W205" s="57">
        <v>30</v>
      </c>
      <c r="X205" s="54">
        <f t="shared" si="40"/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32.493749999999999</v>
      </c>
      <c r="BM205" s="77">
        <f t="shared" si="42"/>
        <v>34.659999999999997</v>
      </c>
      <c r="BN205" s="77">
        <f t="shared" si="43"/>
        <v>7.8125E-2</v>
      </c>
      <c r="BO205" s="77">
        <f t="shared" si="44"/>
        <v>8.3333333333333329E-2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447">
        <v>4680115880818</v>
      </c>
      <c r="E206" s="447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49"/>
      <c r="Q206" s="449"/>
      <c r="R206" s="449"/>
      <c r="S206" s="450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447">
        <v>4680115880818</v>
      </c>
      <c r="E207" s="447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74" t="s">
        <v>334</v>
      </c>
      <c r="P207" s="449"/>
      <c r="Q207" s="449"/>
      <c r="R207" s="449"/>
      <c r="S207" s="450"/>
      <c r="T207" s="38" t="s">
        <v>48</v>
      </c>
      <c r="U207" s="38" t="s">
        <v>48</v>
      </c>
      <c r="V207" s="39" t="s">
        <v>0</v>
      </c>
      <c r="W207" s="57">
        <v>193</v>
      </c>
      <c r="X207" s="54">
        <f t="shared" si="40"/>
        <v>194.4</v>
      </c>
      <c r="Y207" s="40">
        <f>IFERROR(IF(X207=0,"",ROUNDUP(X207/H207,0)*0.00753),"")</f>
        <v>0.60992999999999997</v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214.87333333333336</v>
      </c>
      <c r="BM207" s="77">
        <f t="shared" si="42"/>
        <v>216.43200000000004</v>
      </c>
      <c r="BN207" s="77">
        <f t="shared" si="43"/>
        <v>0.51549145299145305</v>
      </c>
      <c r="BO207" s="77">
        <f t="shared" si="44"/>
        <v>0.51923076923076916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447">
        <v>4680115880801</v>
      </c>
      <c r="E208" s="447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49"/>
      <c r="Q208" s="449"/>
      <c r="R208" s="449"/>
      <c r="S208" s="450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447">
        <v>4680115880801</v>
      </c>
      <c r="E209" s="447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76" t="s">
        <v>338</v>
      </c>
      <c r="P209" s="449"/>
      <c r="Q209" s="449"/>
      <c r="R209" s="449"/>
      <c r="S209" s="45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6"/>
      <c r="O210" s="452" t="s">
        <v>43</v>
      </c>
      <c r="P210" s="453"/>
      <c r="Q210" s="453"/>
      <c r="R210" s="453"/>
      <c r="S210" s="453"/>
      <c r="T210" s="453"/>
      <c r="U210" s="454"/>
      <c r="V210" s="41" t="s">
        <v>42</v>
      </c>
      <c r="W210" s="42">
        <f>IFERROR(W204/H204,"0")+IFERROR(W205/H205,"0")+IFERROR(W206/H206,"0")+IFERROR(W207/H207,"0")+IFERROR(W208/H208,"0")+IFERROR(W209/H209,"0")</f>
        <v>89.791666666666671</v>
      </c>
      <c r="X210" s="42">
        <f>IFERROR(X204/H204,"0")+IFERROR(X205/H205,"0")+IFERROR(X206/H206,"0")+IFERROR(X207/H207,"0")+IFERROR(X208/H208,"0")+IFERROR(X209/H209,"0")</f>
        <v>91</v>
      </c>
      <c r="Y210" s="42">
        <f>IFERROR(IF(Y204="",0,Y204),"0")+IFERROR(IF(Y205="",0,Y205),"0")+IFERROR(IF(Y206="",0,Y206),"0")+IFERROR(IF(Y207="",0,Y207),"0")+IFERROR(IF(Y208="",0,Y208),"0")+IFERROR(IF(Y209="",0,Y209),"0")</f>
        <v>0.70362999999999998</v>
      </c>
      <c r="Z210" s="65"/>
      <c r="AA210" s="65"/>
    </row>
    <row r="211" spans="1:67" x14ac:dyDescent="0.2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6"/>
      <c r="O211" s="452" t="s">
        <v>43</v>
      </c>
      <c r="P211" s="453"/>
      <c r="Q211" s="453"/>
      <c r="R211" s="453"/>
      <c r="S211" s="453"/>
      <c r="T211" s="453"/>
      <c r="U211" s="454"/>
      <c r="V211" s="41" t="s">
        <v>0</v>
      </c>
      <c r="W211" s="42">
        <f>IFERROR(SUM(W204:W209),"0")</f>
        <v>223</v>
      </c>
      <c r="X211" s="42">
        <f>IFERROR(SUM(X204:X209),"0")</f>
        <v>226.4</v>
      </c>
      <c r="Y211" s="41"/>
      <c r="Z211" s="65"/>
      <c r="AA211" s="65"/>
    </row>
    <row r="212" spans="1:67" ht="16.5" customHeight="1" x14ac:dyDescent="0.25">
      <c r="A212" s="445" t="s">
        <v>339</v>
      </c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63"/>
      <c r="AA212" s="63"/>
    </row>
    <row r="213" spans="1:67" ht="14.25" customHeight="1" x14ac:dyDescent="0.25">
      <c r="A213" s="446" t="s">
        <v>121</v>
      </c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6"/>
      <c r="P213" s="446"/>
      <c r="Q213" s="446"/>
      <c r="R213" s="446"/>
      <c r="S213" s="446"/>
      <c r="T213" s="446"/>
      <c r="U213" s="446"/>
      <c r="V213" s="446"/>
      <c r="W213" s="446"/>
      <c r="X213" s="446"/>
      <c r="Y213" s="446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447">
        <v>4680115884274</v>
      </c>
      <c r="E214" s="447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49"/>
      <c r="Q214" s="449"/>
      <c r="R214" s="449"/>
      <c r="S214" s="45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447">
        <v>4680115884298</v>
      </c>
      <c r="E215" s="447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49"/>
      <c r="Q215" s="449"/>
      <c r="R215" s="449"/>
      <c r="S215" s="45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447">
        <v>4680115884250</v>
      </c>
      <c r="E216" s="447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49"/>
      <c r="Q216" s="449"/>
      <c r="R216" s="449"/>
      <c r="S216" s="45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447">
        <v>4680115884281</v>
      </c>
      <c r="E217" s="447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49"/>
      <c r="Q217" s="449"/>
      <c r="R217" s="449"/>
      <c r="S217" s="450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447">
        <v>4680115884199</v>
      </c>
      <c r="E218" s="447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49"/>
      <c r="Q218" s="449"/>
      <c r="R218" s="449"/>
      <c r="S218" s="450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447">
        <v>4680115884267</v>
      </c>
      <c r="E219" s="447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49"/>
      <c r="Q219" s="449"/>
      <c r="R219" s="449"/>
      <c r="S219" s="450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6"/>
      <c r="O220" s="452" t="s">
        <v>43</v>
      </c>
      <c r="P220" s="453"/>
      <c r="Q220" s="453"/>
      <c r="R220" s="453"/>
      <c r="S220" s="453"/>
      <c r="T220" s="453"/>
      <c r="U220" s="454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6"/>
      <c r="O221" s="452" t="s">
        <v>43</v>
      </c>
      <c r="P221" s="453"/>
      <c r="Q221" s="453"/>
      <c r="R221" s="453"/>
      <c r="S221" s="453"/>
      <c r="T221" s="453"/>
      <c r="U221" s="454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46" t="s">
        <v>77</v>
      </c>
      <c r="B222" s="446"/>
      <c r="C222" s="446"/>
      <c r="D222" s="446"/>
      <c r="E222" s="446"/>
      <c r="F222" s="446"/>
      <c r="G222" s="446"/>
      <c r="H222" s="446"/>
      <c r="I222" s="446"/>
      <c r="J222" s="446"/>
      <c r="K222" s="446"/>
      <c r="L222" s="446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447">
        <v>4607091389845</v>
      </c>
      <c r="E223" s="447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49"/>
      <c r="Q223" s="449"/>
      <c r="R223" s="449"/>
      <c r="S223" s="450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447">
        <v>4680115882881</v>
      </c>
      <c r="E224" s="447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49"/>
      <c r="Q224" s="449"/>
      <c r="R224" s="449"/>
      <c r="S224" s="450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6"/>
      <c r="O225" s="452" t="s">
        <v>43</v>
      </c>
      <c r="P225" s="453"/>
      <c r="Q225" s="453"/>
      <c r="R225" s="453"/>
      <c r="S225" s="453"/>
      <c r="T225" s="453"/>
      <c r="U225" s="454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6"/>
      <c r="O226" s="452" t="s">
        <v>43</v>
      </c>
      <c r="P226" s="453"/>
      <c r="Q226" s="453"/>
      <c r="R226" s="453"/>
      <c r="S226" s="453"/>
      <c r="T226" s="453"/>
      <c r="U226" s="454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45" t="s">
        <v>356</v>
      </c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63"/>
      <c r="AA227" s="63"/>
    </row>
    <row r="228" spans="1:67" ht="14.25" customHeight="1" x14ac:dyDescent="0.25">
      <c r="A228" s="446" t="s">
        <v>121</v>
      </c>
      <c r="B228" s="446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447">
        <v>4680115884137</v>
      </c>
      <c r="E229" s="44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49"/>
      <c r="Q229" s="449"/>
      <c r="R229" s="449"/>
      <c r="S229" s="45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447">
        <v>4680115884236</v>
      </c>
      <c r="E230" s="447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49"/>
      <c r="Q230" s="449"/>
      <c r="R230" s="449"/>
      <c r="S230" s="45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447">
        <v>4680115884175</v>
      </c>
      <c r="E231" s="447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49"/>
      <c r="Q231" s="449"/>
      <c r="R231" s="449"/>
      <c r="S231" s="45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447">
        <v>4680115884144</v>
      </c>
      <c r="E232" s="44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49"/>
      <c r="Q232" s="449"/>
      <c r="R232" s="449"/>
      <c r="S232" s="45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447">
        <v>4680115884182</v>
      </c>
      <c r="E233" s="447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49"/>
      <c r="Q233" s="449"/>
      <c r="R233" s="449"/>
      <c r="S233" s="450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447">
        <v>4680115884205</v>
      </c>
      <c r="E234" s="447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49"/>
      <c r="Q234" s="449"/>
      <c r="R234" s="449"/>
      <c r="S234" s="45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6"/>
      <c r="O235" s="452" t="s">
        <v>43</v>
      </c>
      <c r="P235" s="453"/>
      <c r="Q235" s="453"/>
      <c r="R235" s="453"/>
      <c r="S235" s="453"/>
      <c r="T235" s="453"/>
      <c r="U235" s="454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6"/>
      <c r="O236" s="452" t="s">
        <v>43</v>
      </c>
      <c r="P236" s="453"/>
      <c r="Q236" s="453"/>
      <c r="R236" s="453"/>
      <c r="S236" s="453"/>
      <c r="T236" s="453"/>
      <c r="U236" s="454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45" t="s">
        <v>369</v>
      </c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63"/>
      <c r="AA237" s="63"/>
    </row>
    <row r="238" spans="1:67" ht="14.25" customHeight="1" x14ac:dyDescent="0.25">
      <c r="A238" s="446" t="s">
        <v>121</v>
      </c>
      <c r="B238" s="446"/>
      <c r="C238" s="446"/>
      <c r="D238" s="446"/>
      <c r="E238" s="446"/>
      <c r="F238" s="446"/>
      <c r="G238" s="446"/>
      <c r="H238" s="446"/>
      <c r="I238" s="446"/>
      <c r="J238" s="446"/>
      <c r="K238" s="446"/>
      <c r="L238" s="446"/>
      <c r="M238" s="446"/>
      <c r="N238" s="446"/>
      <c r="O238" s="446"/>
      <c r="P238" s="446"/>
      <c r="Q238" s="446"/>
      <c r="R238" s="446"/>
      <c r="S238" s="446"/>
      <c r="T238" s="446"/>
      <c r="U238" s="446"/>
      <c r="V238" s="446"/>
      <c r="W238" s="446"/>
      <c r="X238" s="446"/>
      <c r="Y238" s="446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447">
        <v>4607091387445</v>
      </c>
      <c r="E239" s="447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49"/>
      <c r="Q239" s="449"/>
      <c r="R239" s="449"/>
      <c r="S239" s="45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447">
        <v>4607091386004</v>
      </c>
      <c r="E240" s="44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49"/>
      <c r="Q240" s="449"/>
      <c r="R240" s="449"/>
      <c r="S240" s="45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5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0</v>
      </c>
      <c r="BM240" s="77">
        <f t="shared" si="57"/>
        <v>0</v>
      </c>
      <c r="BN240" s="77">
        <f t="shared" si="58"/>
        <v>0</v>
      </c>
      <c r="BO240" s="77">
        <f t="shared" si="59"/>
        <v>0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447">
        <v>4607091386004</v>
      </c>
      <c r="E241" s="447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49"/>
      <c r="Q241" s="449"/>
      <c r="R241" s="449"/>
      <c r="S241" s="45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447">
        <v>4607091386073</v>
      </c>
      <c r="E242" s="447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49"/>
      <c r="Q242" s="449"/>
      <c r="R242" s="449"/>
      <c r="S242" s="45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447">
        <v>4607091387322</v>
      </c>
      <c r="E243" s="44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49"/>
      <c r="Q243" s="449"/>
      <c r="R243" s="449"/>
      <c r="S243" s="45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447">
        <v>4607091387377</v>
      </c>
      <c r="E244" s="447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49"/>
      <c r="Q244" s="449"/>
      <c r="R244" s="449"/>
      <c r="S244" s="45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447">
        <v>4607091387353</v>
      </c>
      <c r="E245" s="447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49"/>
      <c r="Q245" s="449"/>
      <c r="R245" s="449"/>
      <c r="S245" s="45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447">
        <v>4607091386011</v>
      </c>
      <c r="E246" s="447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49"/>
      <c r="Q246" s="449"/>
      <c r="R246" s="449"/>
      <c r="S246" s="45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 t="shared" ref="Y246:Y251" si="60"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447">
        <v>4607091387308</v>
      </c>
      <c r="E247" s="447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49"/>
      <c r="Q247" s="449"/>
      <c r="R247" s="449"/>
      <c r="S247" s="45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447">
        <v>4607091387339</v>
      </c>
      <c r="E248" s="447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49"/>
      <c r="Q248" s="449"/>
      <c r="R248" s="449"/>
      <c r="S248" s="45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447">
        <v>4680115881938</v>
      </c>
      <c r="E249" s="44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49"/>
      <c r="Q249" s="449"/>
      <c r="R249" s="449"/>
      <c r="S249" s="45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447">
        <v>4607091387346</v>
      </c>
      <c r="E250" s="447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49"/>
      <c r="Q250" s="449"/>
      <c r="R250" s="449"/>
      <c r="S250" s="450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447">
        <v>4607091389807</v>
      </c>
      <c r="E251" s="44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6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49"/>
      <c r="Q251" s="449"/>
      <c r="R251" s="449"/>
      <c r="S251" s="450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6"/>
      <c r="O252" s="452" t="s">
        <v>43</v>
      </c>
      <c r="P252" s="453"/>
      <c r="Q252" s="453"/>
      <c r="R252" s="453"/>
      <c r="S252" s="453"/>
      <c r="T252" s="453"/>
      <c r="U252" s="454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5"/>
      <c r="AA252" s="65"/>
    </row>
    <row r="253" spans="1:67" x14ac:dyDescent="0.2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6"/>
      <c r="O253" s="452" t="s">
        <v>43</v>
      </c>
      <c r="P253" s="453"/>
      <c r="Q253" s="453"/>
      <c r="R253" s="453"/>
      <c r="S253" s="453"/>
      <c r="T253" s="453"/>
      <c r="U253" s="454"/>
      <c r="V253" s="41" t="s">
        <v>0</v>
      </c>
      <c r="W253" s="42">
        <f>IFERROR(SUM(W239:W251),"0")</f>
        <v>0</v>
      </c>
      <c r="X253" s="42">
        <f>IFERROR(SUM(X239:X251),"0")</f>
        <v>0</v>
      </c>
      <c r="Y253" s="41"/>
      <c r="Z253" s="65"/>
      <c r="AA253" s="65"/>
    </row>
    <row r="254" spans="1:67" ht="14.25" customHeight="1" x14ac:dyDescent="0.25">
      <c r="A254" s="446" t="s">
        <v>77</v>
      </c>
      <c r="B254" s="446"/>
      <c r="C254" s="446"/>
      <c r="D254" s="446"/>
      <c r="E254" s="446"/>
      <c r="F254" s="446"/>
      <c r="G254" s="446"/>
      <c r="H254" s="446"/>
      <c r="I254" s="446"/>
      <c r="J254" s="446"/>
      <c r="K254" s="446"/>
      <c r="L254" s="446"/>
      <c r="M254" s="446"/>
      <c r="N254" s="446"/>
      <c r="O254" s="446"/>
      <c r="P254" s="446"/>
      <c r="Q254" s="446"/>
      <c r="R254" s="446"/>
      <c r="S254" s="446"/>
      <c r="T254" s="446"/>
      <c r="U254" s="446"/>
      <c r="V254" s="446"/>
      <c r="W254" s="446"/>
      <c r="X254" s="446"/>
      <c r="Y254" s="446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447">
        <v>4607091387193</v>
      </c>
      <c r="E255" s="44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9"/>
      <c r="Q255" s="449"/>
      <c r="R255" s="449"/>
      <c r="S255" s="450"/>
      <c r="T255" s="38" t="s">
        <v>48</v>
      </c>
      <c r="U255" s="38" t="s">
        <v>48</v>
      </c>
      <c r="V255" s="39" t="s">
        <v>0</v>
      </c>
      <c r="W255" s="57">
        <v>220</v>
      </c>
      <c r="X255" s="54">
        <f>IFERROR(IF(W255="",0,CEILING((W255/$H255),1)*$H255),"")</f>
        <v>222.60000000000002</v>
      </c>
      <c r="Y255" s="40">
        <f>IFERROR(IF(X255=0,"",ROUNDUP(X255/H255,0)*0.00753),"")</f>
        <v>0.39909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233.61904761904762</v>
      </c>
      <c r="BM255" s="77">
        <f>IFERROR(X255*I255/H255,"0")</f>
        <v>236.38</v>
      </c>
      <c r="BN255" s="77">
        <f>IFERROR(1/J255*(W255/H255),"0")</f>
        <v>0.33577533577533575</v>
      </c>
      <c r="BO255" s="77">
        <f>IFERROR(1/J255*(X255/H255),"0")</f>
        <v>0.33974358974358976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447">
        <v>4607091387230</v>
      </c>
      <c r="E256" s="44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9"/>
      <c r="Q256" s="449"/>
      <c r="R256" s="449"/>
      <c r="S256" s="450"/>
      <c r="T256" s="38" t="s">
        <v>48</v>
      </c>
      <c r="U256" s="38" t="s">
        <v>48</v>
      </c>
      <c r="V256" s="39" t="s">
        <v>0</v>
      </c>
      <c r="W256" s="57">
        <v>65</v>
      </c>
      <c r="X256" s="54">
        <f>IFERROR(IF(W256="",0,CEILING((W256/$H256),1)*$H256),"")</f>
        <v>67.2</v>
      </c>
      <c r="Y256" s="40">
        <f>IFERROR(IF(X256=0,"",ROUNDUP(X256/H256,0)*0.00753),"")</f>
        <v>0.12048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69.023809523809518</v>
      </c>
      <c r="BM256" s="77">
        <f>IFERROR(X256*I256/H256,"0")</f>
        <v>71.36</v>
      </c>
      <c r="BN256" s="77">
        <f>IFERROR(1/J256*(W256/H256),"0")</f>
        <v>9.9206349206349201E-2</v>
      </c>
      <c r="BO256" s="77">
        <f>IFERROR(1/J256*(X256/H256),"0")</f>
        <v>0.10256410256410256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447">
        <v>4607091387285</v>
      </c>
      <c r="E257" s="44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9"/>
      <c r="Q257" s="449"/>
      <c r="R257" s="449"/>
      <c r="S257" s="45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447">
        <v>4680115880481</v>
      </c>
      <c r="E258" s="44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9"/>
      <c r="Q258" s="449"/>
      <c r="R258" s="449"/>
      <c r="S258" s="45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6"/>
      <c r="O259" s="452" t="s">
        <v>43</v>
      </c>
      <c r="P259" s="453"/>
      <c r="Q259" s="453"/>
      <c r="R259" s="453"/>
      <c r="S259" s="453"/>
      <c r="T259" s="453"/>
      <c r="U259" s="454"/>
      <c r="V259" s="41" t="s">
        <v>42</v>
      </c>
      <c r="W259" s="42">
        <f>IFERROR(W255/H255,"0")+IFERROR(W256/H256,"0")+IFERROR(W257/H257,"0")+IFERROR(W258/H258,"0")</f>
        <v>67.857142857142861</v>
      </c>
      <c r="X259" s="42">
        <f>IFERROR(X255/H255,"0")+IFERROR(X256/H256,"0")+IFERROR(X257/H257,"0")+IFERROR(X258/H258,"0")</f>
        <v>69</v>
      </c>
      <c r="Y259" s="42">
        <f>IFERROR(IF(Y255="",0,Y255),"0")+IFERROR(IF(Y256="",0,Y256),"0")+IFERROR(IF(Y257="",0,Y257),"0")+IFERROR(IF(Y258="",0,Y258),"0")</f>
        <v>0.51956999999999998</v>
      </c>
      <c r="Z259" s="65"/>
      <c r="AA259" s="65"/>
    </row>
    <row r="260" spans="1:67" x14ac:dyDescent="0.2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6"/>
      <c r="O260" s="452" t="s">
        <v>43</v>
      </c>
      <c r="P260" s="453"/>
      <c r="Q260" s="453"/>
      <c r="R260" s="453"/>
      <c r="S260" s="453"/>
      <c r="T260" s="453"/>
      <c r="U260" s="454"/>
      <c r="V260" s="41" t="s">
        <v>0</v>
      </c>
      <c r="W260" s="42">
        <f>IFERROR(SUM(W255:W258),"0")</f>
        <v>285</v>
      </c>
      <c r="X260" s="42">
        <f>IFERROR(SUM(X255:X258),"0")</f>
        <v>289.8</v>
      </c>
      <c r="Y260" s="41"/>
      <c r="Z260" s="65"/>
      <c r="AA260" s="65"/>
    </row>
    <row r="261" spans="1:67" ht="14.25" customHeight="1" x14ac:dyDescent="0.25">
      <c r="A261" s="446" t="s">
        <v>85</v>
      </c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46"/>
      <c r="M261" s="446"/>
      <c r="N261" s="446"/>
      <c r="O261" s="446"/>
      <c r="P261" s="446"/>
      <c r="Q261" s="446"/>
      <c r="R261" s="446"/>
      <c r="S261" s="446"/>
      <c r="T261" s="446"/>
      <c r="U261" s="446"/>
      <c r="V261" s="446"/>
      <c r="W261" s="446"/>
      <c r="X261" s="446"/>
      <c r="Y261" s="446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447">
        <v>4607091387766</v>
      </c>
      <c r="E262" s="44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9"/>
      <c r="Q262" s="449"/>
      <c r="R262" s="449"/>
      <c r="S262" s="45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447">
        <v>4607091387957</v>
      </c>
      <c r="E263" s="44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9"/>
      <c r="Q263" s="449"/>
      <c r="R263" s="449"/>
      <c r="S263" s="45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447">
        <v>4607091387964</v>
      </c>
      <c r="E264" s="44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6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9"/>
      <c r="Q264" s="449"/>
      <c r="R264" s="449"/>
      <c r="S264" s="45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447">
        <v>4680115884618</v>
      </c>
      <c r="E265" s="44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9"/>
      <c r="Q265" s="449"/>
      <c r="R265" s="449"/>
      <c r="S265" s="45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447">
        <v>4607091381672</v>
      </c>
      <c r="E266" s="44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9"/>
      <c r="Q266" s="449"/>
      <c r="R266" s="449"/>
      <c r="S266" s="45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447">
        <v>4607091387537</v>
      </c>
      <c r="E267" s="44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9"/>
      <c r="Q267" s="449"/>
      <c r="R267" s="449"/>
      <c r="S267" s="45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447">
        <v>4607091387513</v>
      </c>
      <c r="E268" s="44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9"/>
      <c r="Q268" s="449"/>
      <c r="R268" s="449"/>
      <c r="S268" s="45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447">
        <v>4680115880511</v>
      </c>
      <c r="E269" s="44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9"/>
      <c r="Q269" s="449"/>
      <c r="R269" s="449"/>
      <c r="S269" s="45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447">
        <v>4680115880412</v>
      </c>
      <c r="E270" s="44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6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9"/>
      <c r="Q270" s="449"/>
      <c r="R270" s="449"/>
      <c r="S270" s="45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6"/>
      <c r="O271" s="452" t="s">
        <v>43</v>
      </c>
      <c r="P271" s="453"/>
      <c r="Q271" s="453"/>
      <c r="R271" s="453"/>
      <c r="S271" s="453"/>
      <c r="T271" s="453"/>
      <c r="U271" s="45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67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6"/>
      <c r="O272" s="452" t="s">
        <v>43</v>
      </c>
      <c r="P272" s="453"/>
      <c r="Q272" s="453"/>
      <c r="R272" s="453"/>
      <c r="S272" s="453"/>
      <c r="T272" s="453"/>
      <c r="U272" s="454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67" ht="14.25" customHeight="1" x14ac:dyDescent="0.25">
      <c r="A273" s="446" t="s">
        <v>219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447">
        <v>4607091380880</v>
      </c>
      <c r="E274" s="44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6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9"/>
      <c r="Q274" s="449"/>
      <c r="R274" s="449"/>
      <c r="S274" s="450"/>
      <c r="T274" s="38" t="s">
        <v>48</v>
      </c>
      <c r="U274" s="38" t="s">
        <v>48</v>
      </c>
      <c r="V274" s="39" t="s">
        <v>0</v>
      </c>
      <c r="W274" s="57">
        <v>130</v>
      </c>
      <c r="X274" s="54">
        <f>IFERROR(IF(W274="",0,CEILING((W274/$H274),1)*$H274),"")</f>
        <v>134.4</v>
      </c>
      <c r="Y274" s="40">
        <f>IFERROR(IF(X274=0,"",ROUNDUP(X274/H274,0)*0.02175),"")</f>
        <v>0.34799999999999998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138.72857142857146</v>
      </c>
      <c r="BM274" s="77">
        <f>IFERROR(X274*I274/H274,"0")</f>
        <v>143.42400000000001</v>
      </c>
      <c r="BN274" s="77">
        <f>IFERROR(1/J274*(W274/H274),"0")</f>
        <v>0.27636054421768708</v>
      </c>
      <c r="BO274" s="77">
        <f>IFERROR(1/J274*(X274/H274),"0")</f>
        <v>0.2857142857142857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447">
        <v>4607091384482</v>
      </c>
      <c r="E275" s="44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9"/>
      <c r="Q275" s="449"/>
      <c r="R275" s="449"/>
      <c r="S275" s="450"/>
      <c r="T275" s="38" t="s">
        <v>48</v>
      </c>
      <c r="U275" s="38" t="s">
        <v>48</v>
      </c>
      <c r="V275" s="39" t="s">
        <v>0</v>
      </c>
      <c r="W275" s="57">
        <v>780</v>
      </c>
      <c r="X275" s="54">
        <f>IFERROR(IF(W275="",0,CEILING((W275/$H275),1)*$H275),"")</f>
        <v>780</v>
      </c>
      <c r="Y275" s="40">
        <f>IFERROR(IF(X275=0,"",ROUNDUP(X275/H275,0)*0.02175),"")</f>
        <v>2.1749999999999998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836.40000000000009</v>
      </c>
      <c r="BM275" s="77">
        <f>IFERROR(X275*I275/H275,"0")</f>
        <v>836.40000000000009</v>
      </c>
      <c r="BN275" s="77">
        <f>IFERROR(1/J275*(W275/H275),"0")</f>
        <v>1.7857142857142856</v>
      </c>
      <c r="BO275" s="77">
        <f>IFERROR(1/J275*(X275/H275),"0")</f>
        <v>1.7857142857142856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447">
        <v>4607091380897</v>
      </c>
      <c r="E276" s="44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9"/>
      <c r="Q276" s="449"/>
      <c r="R276" s="449"/>
      <c r="S276" s="450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213.42857142857144</v>
      </c>
      <c r="BM276" s="77">
        <f>IFERROR(X276*I276/H276,"0")</f>
        <v>215.13600000000002</v>
      </c>
      <c r="BN276" s="77">
        <f>IFERROR(1/J276*(W276/H276),"0")</f>
        <v>0.42517006802721086</v>
      </c>
      <c r="BO276" s="77">
        <f>IFERROR(1/J276*(X276/H276),"0")</f>
        <v>0.42857142857142855</v>
      </c>
    </row>
    <row r="277" spans="1:67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6"/>
      <c r="O277" s="452" t="s">
        <v>43</v>
      </c>
      <c r="P277" s="453"/>
      <c r="Q277" s="453"/>
      <c r="R277" s="453"/>
      <c r="S277" s="453"/>
      <c r="T277" s="453"/>
      <c r="U277" s="454"/>
      <c r="V277" s="41" t="s">
        <v>42</v>
      </c>
      <c r="W277" s="42">
        <f>IFERROR(W274/H274,"0")+IFERROR(W275/H275,"0")+IFERROR(W276/H276,"0")</f>
        <v>139.28571428571428</v>
      </c>
      <c r="X277" s="42">
        <f>IFERROR(X274/H274,"0")+IFERROR(X275/H275,"0")+IFERROR(X276/H276,"0")</f>
        <v>140</v>
      </c>
      <c r="Y277" s="42">
        <f>IFERROR(IF(Y274="",0,Y274),"0")+IFERROR(IF(Y275="",0,Y275),"0")+IFERROR(IF(Y276="",0,Y276),"0")</f>
        <v>3.0449999999999999</v>
      </c>
      <c r="Z277" s="65"/>
      <c r="AA277" s="65"/>
    </row>
    <row r="278" spans="1:67" x14ac:dyDescent="0.2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6"/>
      <c r="O278" s="452" t="s">
        <v>43</v>
      </c>
      <c r="P278" s="453"/>
      <c r="Q278" s="453"/>
      <c r="R278" s="453"/>
      <c r="S278" s="453"/>
      <c r="T278" s="453"/>
      <c r="U278" s="454"/>
      <c r="V278" s="41" t="s">
        <v>0</v>
      </c>
      <c r="W278" s="42">
        <f>IFERROR(SUM(W274:W276),"0")</f>
        <v>1110</v>
      </c>
      <c r="X278" s="42">
        <f>IFERROR(SUM(X274:X276),"0")</f>
        <v>1116</v>
      </c>
      <c r="Y278" s="41"/>
      <c r="Z278" s="65"/>
      <c r="AA278" s="65"/>
    </row>
    <row r="279" spans="1:67" ht="14.25" customHeight="1" x14ac:dyDescent="0.25">
      <c r="A279" s="446" t="s">
        <v>99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446"/>
      <c r="S279" s="446"/>
      <c r="T279" s="446"/>
      <c r="U279" s="446"/>
      <c r="V279" s="446"/>
      <c r="W279" s="446"/>
      <c r="X279" s="446"/>
      <c r="Y279" s="446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447">
        <v>4607091388374</v>
      </c>
      <c r="E280" s="44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20" t="s">
        <v>429</v>
      </c>
      <c r="P280" s="449"/>
      <c r="Q280" s="449"/>
      <c r="R280" s="449"/>
      <c r="S280" s="45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447">
        <v>4607091388381</v>
      </c>
      <c r="E281" s="44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21" t="s">
        <v>432</v>
      </c>
      <c r="P281" s="449"/>
      <c r="Q281" s="449"/>
      <c r="R281" s="449"/>
      <c r="S281" s="45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447">
        <v>4607091388404</v>
      </c>
      <c r="E282" s="44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9"/>
      <c r="Q282" s="449"/>
      <c r="R282" s="449"/>
      <c r="S282" s="45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6"/>
      <c r="O283" s="452" t="s">
        <v>43</v>
      </c>
      <c r="P283" s="453"/>
      <c r="Q283" s="453"/>
      <c r="R283" s="453"/>
      <c r="S283" s="453"/>
      <c r="T283" s="453"/>
      <c r="U283" s="45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6"/>
      <c r="O284" s="452" t="s">
        <v>43</v>
      </c>
      <c r="P284" s="453"/>
      <c r="Q284" s="453"/>
      <c r="R284" s="453"/>
      <c r="S284" s="453"/>
      <c r="T284" s="453"/>
      <c r="U284" s="45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46" t="s">
        <v>435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447">
        <v>4680115881808</v>
      </c>
      <c r="E286" s="44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9"/>
      <c r="Q286" s="449"/>
      <c r="R286" s="449"/>
      <c r="S286" s="45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447">
        <v>4680115881822</v>
      </c>
      <c r="E287" s="44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9"/>
      <c r="Q287" s="449"/>
      <c r="R287" s="449"/>
      <c r="S287" s="45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447">
        <v>4680115880016</v>
      </c>
      <c r="E288" s="44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9"/>
      <c r="Q288" s="449"/>
      <c r="R288" s="449"/>
      <c r="S288" s="45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6"/>
      <c r="O289" s="452" t="s">
        <v>43</v>
      </c>
      <c r="P289" s="453"/>
      <c r="Q289" s="453"/>
      <c r="R289" s="453"/>
      <c r="S289" s="453"/>
      <c r="T289" s="453"/>
      <c r="U289" s="45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6"/>
      <c r="O290" s="452" t="s">
        <v>43</v>
      </c>
      <c r="P290" s="453"/>
      <c r="Q290" s="453"/>
      <c r="R290" s="453"/>
      <c r="S290" s="453"/>
      <c r="T290" s="453"/>
      <c r="U290" s="45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45" t="s">
        <v>444</v>
      </c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63"/>
      <c r="AA291" s="63"/>
    </row>
    <row r="292" spans="1:67" ht="14.25" customHeight="1" x14ac:dyDescent="0.25">
      <c r="A292" s="446" t="s">
        <v>121</v>
      </c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447">
        <v>4607091387421</v>
      </c>
      <c r="E293" s="44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9"/>
      <c r="Q293" s="449"/>
      <c r="R293" s="449"/>
      <c r="S293" s="45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447">
        <v>4607091387421</v>
      </c>
      <c r="E294" s="44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9"/>
      <c r="Q294" s="449"/>
      <c r="R294" s="449"/>
      <c r="S294" s="45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447">
        <v>4607091387452</v>
      </c>
      <c r="E295" s="44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9"/>
      <c r="Q295" s="449"/>
      <c r="R295" s="449"/>
      <c r="S295" s="45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447">
        <v>4607091387452</v>
      </c>
      <c r="E296" s="44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9"/>
      <c r="Q296" s="449"/>
      <c r="R296" s="449"/>
      <c r="S296" s="45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447">
        <v>4607091385984</v>
      </c>
      <c r="E297" s="44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9"/>
      <c r="Q297" s="449"/>
      <c r="R297" s="449"/>
      <c r="S297" s="45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447">
        <v>4607091387438</v>
      </c>
      <c r="E298" s="44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9"/>
      <c r="Q298" s="449"/>
      <c r="R298" s="449"/>
      <c r="S298" s="450"/>
      <c r="T298" s="38" t="s">
        <v>48</v>
      </c>
      <c r="U298" s="38" t="s">
        <v>48</v>
      </c>
      <c r="V298" s="39" t="s">
        <v>0</v>
      </c>
      <c r="W298" s="57">
        <v>10</v>
      </c>
      <c r="X298" s="54">
        <f t="shared" si="66"/>
        <v>10</v>
      </c>
      <c r="Y298" s="40">
        <f>IFERROR(IF(X298=0,"",ROUNDUP(X298/H298,0)*0.00937),"")</f>
        <v>1.874E-2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10.48</v>
      </c>
      <c r="BM298" s="77">
        <f t="shared" si="68"/>
        <v>10.48</v>
      </c>
      <c r="BN298" s="77">
        <f t="shared" si="69"/>
        <v>1.6666666666666666E-2</v>
      </c>
      <c r="BO298" s="77">
        <f t="shared" si="70"/>
        <v>1.6666666666666666E-2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447">
        <v>4607091387469</v>
      </c>
      <c r="E299" s="447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9"/>
      <c r="Q299" s="449"/>
      <c r="R299" s="449"/>
      <c r="S299" s="45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6"/>
      <c r="O300" s="452" t="s">
        <v>43</v>
      </c>
      <c r="P300" s="453"/>
      <c r="Q300" s="453"/>
      <c r="R300" s="453"/>
      <c r="S300" s="453"/>
      <c r="T300" s="453"/>
      <c r="U300" s="454"/>
      <c r="V300" s="41" t="s">
        <v>42</v>
      </c>
      <c r="W300" s="42">
        <f>IFERROR(W293/H293,"0")+IFERROR(W294/H294,"0")+IFERROR(W295/H295,"0")+IFERROR(W296/H296,"0")+IFERROR(W297/H297,"0")+IFERROR(W298/H298,"0")+IFERROR(W299/H299,"0")</f>
        <v>2</v>
      </c>
      <c r="X300" s="42">
        <f>IFERROR(X293/H293,"0")+IFERROR(X294/H294,"0")+IFERROR(X295/H295,"0")+IFERROR(X296/H296,"0")+IFERROR(X297/H297,"0")+IFERROR(X298/H298,"0")+IFERROR(X299/H299,"0")</f>
        <v>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1.874E-2</v>
      </c>
      <c r="Z300" s="65"/>
      <c r="AA300" s="65"/>
    </row>
    <row r="301" spans="1:67" x14ac:dyDescent="0.2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6"/>
      <c r="O301" s="452" t="s">
        <v>43</v>
      </c>
      <c r="P301" s="453"/>
      <c r="Q301" s="453"/>
      <c r="R301" s="453"/>
      <c r="S301" s="453"/>
      <c r="T301" s="453"/>
      <c r="U301" s="454"/>
      <c r="V301" s="41" t="s">
        <v>0</v>
      </c>
      <c r="W301" s="42">
        <f>IFERROR(SUM(W293:W299),"0")</f>
        <v>10</v>
      </c>
      <c r="X301" s="42">
        <f>IFERROR(SUM(X293:X299),"0")</f>
        <v>10</v>
      </c>
      <c r="Y301" s="41"/>
      <c r="Z301" s="65"/>
      <c r="AA301" s="65"/>
    </row>
    <row r="302" spans="1:67" ht="14.25" customHeight="1" x14ac:dyDescent="0.25">
      <c r="A302" s="446" t="s">
        <v>77</v>
      </c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447">
        <v>4607091387292</v>
      </c>
      <c r="E303" s="44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9"/>
      <c r="Q303" s="449"/>
      <c r="R303" s="449"/>
      <c r="S303" s="45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447">
        <v>4607091387315</v>
      </c>
      <c r="E304" s="44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9"/>
      <c r="Q304" s="449"/>
      <c r="R304" s="449"/>
      <c r="S304" s="45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6"/>
      <c r="O305" s="452" t="s">
        <v>43</v>
      </c>
      <c r="P305" s="453"/>
      <c r="Q305" s="453"/>
      <c r="R305" s="453"/>
      <c r="S305" s="453"/>
      <c r="T305" s="453"/>
      <c r="U305" s="45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6"/>
      <c r="O306" s="452" t="s">
        <v>43</v>
      </c>
      <c r="P306" s="453"/>
      <c r="Q306" s="453"/>
      <c r="R306" s="453"/>
      <c r="S306" s="453"/>
      <c r="T306" s="453"/>
      <c r="U306" s="45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45" t="s">
        <v>461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63"/>
      <c r="AA307" s="63"/>
    </row>
    <row r="308" spans="1:67" ht="14.25" customHeight="1" x14ac:dyDescent="0.25">
      <c r="A308" s="446" t="s">
        <v>77</v>
      </c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6"/>
      <c r="P308" s="446"/>
      <c r="Q308" s="446"/>
      <c r="R308" s="446"/>
      <c r="S308" s="446"/>
      <c r="T308" s="446"/>
      <c r="U308" s="446"/>
      <c r="V308" s="446"/>
      <c r="W308" s="446"/>
      <c r="X308" s="446"/>
      <c r="Y308" s="446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447">
        <v>4607091383836</v>
      </c>
      <c r="E309" s="44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9"/>
      <c r="Q309" s="449"/>
      <c r="R309" s="449"/>
      <c r="S309" s="45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6"/>
      <c r="O310" s="452" t="s">
        <v>43</v>
      </c>
      <c r="P310" s="453"/>
      <c r="Q310" s="453"/>
      <c r="R310" s="453"/>
      <c r="S310" s="453"/>
      <c r="T310" s="453"/>
      <c r="U310" s="45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6"/>
      <c r="O311" s="452" t="s">
        <v>43</v>
      </c>
      <c r="P311" s="453"/>
      <c r="Q311" s="453"/>
      <c r="R311" s="453"/>
      <c r="S311" s="453"/>
      <c r="T311" s="453"/>
      <c r="U311" s="45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46" t="s">
        <v>85</v>
      </c>
      <c r="B312" s="446"/>
      <c r="C312" s="446"/>
      <c r="D312" s="446"/>
      <c r="E312" s="446"/>
      <c r="F312" s="446"/>
      <c r="G312" s="446"/>
      <c r="H312" s="446"/>
      <c r="I312" s="446"/>
      <c r="J312" s="446"/>
      <c r="K312" s="446"/>
      <c r="L312" s="446"/>
      <c r="M312" s="446"/>
      <c r="N312" s="446"/>
      <c r="O312" s="446"/>
      <c r="P312" s="446"/>
      <c r="Q312" s="446"/>
      <c r="R312" s="446"/>
      <c r="S312" s="446"/>
      <c r="T312" s="446"/>
      <c r="U312" s="446"/>
      <c r="V312" s="446"/>
      <c r="W312" s="446"/>
      <c r="X312" s="446"/>
      <c r="Y312" s="446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447">
        <v>4607091387919</v>
      </c>
      <c r="E313" s="44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9"/>
      <c r="Q313" s="449"/>
      <c r="R313" s="449"/>
      <c r="S313" s="450"/>
      <c r="T313" s="38" t="s">
        <v>48</v>
      </c>
      <c r="U313" s="38" t="s">
        <v>48</v>
      </c>
      <c r="V313" s="39" t="s">
        <v>0</v>
      </c>
      <c r="W313" s="57">
        <v>100</v>
      </c>
      <c r="X313" s="54">
        <f>IFERROR(IF(W313="",0,CEILING((W313/$H313),1)*$H313),"")</f>
        <v>105.3</v>
      </c>
      <c r="Y313" s="40">
        <f>IFERROR(IF(X313=0,"",ROUNDUP(X313/H313,0)*0.02175),"")</f>
        <v>0.28275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106.96296296296296</v>
      </c>
      <c r="BM313" s="77">
        <f>IFERROR(X313*I313/H313,"0")</f>
        <v>112.63199999999999</v>
      </c>
      <c r="BN313" s="77">
        <f>IFERROR(1/J313*(W313/H313),"0")</f>
        <v>0.22045855379188711</v>
      </c>
      <c r="BO313" s="77">
        <f>IFERROR(1/J313*(X313/H313),"0")</f>
        <v>0.23214285714285712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447">
        <v>4680115883604</v>
      </c>
      <c r="E314" s="44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9"/>
      <c r="Q314" s="449"/>
      <c r="R314" s="449"/>
      <c r="S314" s="450"/>
      <c r="T314" s="38" t="s">
        <v>48</v>
      </c>
      <c r="U314" s="38" t="s">
        <v>48</v>
      </c>
      <c r="V314" s="39" t="s">
        <v>0</v>
      </c>
      <c r="W314" s="57">
        <v>64</v>
      </c>
      <c r="X314" s="54">
        <f>IFERROR(IF(W314="",0,CEILING((W314/$H314),1)*$H314),"")</f>
        <v>65.100000000000009</v>
      </c>
      <c r="Y314" s="40">
        <f>IFERROR(IF(X314=0,"",ROUNDUP(X314/H314,0)*0.00753),"")</f>
        <v>0.23343</v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72.2895238095238</v>
      </c>
      <c r="BM314" s="77">
        <f>IFERROR(X314*I314/H314,"0")</f>
        <v>73.531999999999996</v>
      </c>
      <c r="BN314" s="77">
        <f>IFERROR(1/J314*(W314/H314),"0")</f>
        <v>0.19536019536019533</v>
      </c>
      <c r="BO314" s="77">
        <f>IFERROR(1/J314*(X314/H314),"0")</f>
        <v>0.19871794871794873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447">
        <v>4680115883567</v>
      </c>
      <c r="E315" s="44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9"/>
      <c r="Q315" s="449"/>
      <c r="R315" s="449"/>
      <c r="S315" s="450"/>
      <c r="T315" s="38" t="s">
        <v>48</v>
      </c>
      <c r="U315" s="38" t="s">
        <v>48</v>
      </c>
      <c r="V315" s="39" t="s">
        <v>0</v>
      </c>
      <c r="W315" s="57">
        <v>17</v>
      </c>
      <c r="X315" s="54">
        <f>IFERROR(IF(W315="",0,CEILING((W315/$H315),1)*$H315),"")</f>
        <v>18.900000000000002</v>
      </c>
      <c r="Y315" s="40">
        <f>IFERROR(IF(X315=0,"",ROUNDUP(X315/H315,0)*0.00753),"")</f>
        <v>6.7769999999999997E-2</v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19.104761904761904</v>
      </c>
      <c r="BM315" s="77">
        <f>IFERROR(X315*I315/H315,"0")</f>
        <v>21.24</v>
      </c>
      <c r="BN315" s="77">
        <f>IFERROR(1/J315*(W315/H315),"0")</f>
        <v>5.1892551892551889E-2</v>
      </c>
      <c r="BO315" s="77">
        <f>IFERROR(1/J315*(X315/H315),"0")</f>
        <v>5.7692307692307689E-2</v>
      </c>
    </row>
    <row r="316" spans="1:67" x14ac:dyDescent="0.2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6"/>
      <c r="O316" s="452" t="s">
        <v>43</v>
      </c>
      <c r="P316" s="453"/>
      <c r="Q316" s="453"/>
      <c r="R316" s="453"/>
      <c r="S316" s="453"/>
      <c r="T316" s="453"/>
      <c r="U316" s="454"/>
      <c r="V316" s="41" t="s">
        <v>42</v>
      </c>
      <c r="W316" s="42">
        <f>IFERROR(W313/H313,"0")+IFERROR(W314/H314,"0")+IFERROR(W315/H315,"0")</f>
        <v>50.917107583774246</v>
      </c>
      <c r="X316" s="42">
        <f>IFERROR(X313/H313,"0")+IFERROR(X314/H314,"0")+IFERROR(X315/H315,"0")</f>
        <v>53</v>
      </c>
      <c r="Y316" s="42">
        <f>IFERROR(IF(Y313="",0,Y313),"0")+IFERROR(IF(Y314="",0,Y314),"0")+IFERROR(IF(Y315="",0,Y315),"0")</f>
        <v>0.58394999999999997</v>
      </c>
      <c r="Z316" s="65"/>
      <c r="AA316" s="65"/>
    </row>
    <row r="317" spans="1:67" x14ac:dyDescent="0.2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6"/>
      <c r="O317" s="452" t="s">
        <v>43</v>
      </c>
      <c r="P317" s="453"/>
      <c r="Q317" s="453"/>
      <c r="R317" s="453"/>
      <c r="S317" s="453"/>
      <c r="T317" s="453"/>
      <c r="U317" s="454"/>
      <c r="V317" s="41" t="s">
        <v>0</v>
      </c>
      <c r="W317" s="42">
        <f>IFERROR(SUM(W313:W315),"0")</f>
        <v>181</v>
      </c>
      <c r="X317" s="42">
        <f>IFERROR(SUM(X313:X315),"0")</f>
        <v>189.3</v>
      </c>
      <c r="Y317" s="41"/>
      <c r="Z317" s="65"/>
      <c r="AA317" s="65"/>
    </row>
    <row r="318" spans="1:67" ht="14.25" customHeight="1" x14ac:dyDescent="0.25">
      <c r="A318" s="446" t="s">
        <v>219</v>
      </c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6"/>
      <c r="P318" s="446"/>
      <c r="Q318" s="446"/>
      <c r="R318" s="446"/>
      <c r="S318" s="446"/>
      <c r="T318" s="446"/>
      <c r="U318" s="446"/>
      <c r="V318" s="446"/>
      <c r="W318" s="446"/>
      <c r="X318" s="446"/>
      <c r="Y318" s="446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447">
        <v>4607091388831</v>
      </c>
      <c r="E319" s="44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9"/>
      <c r="Q319" s="449"/>
      <c r="R319" s="449"/>
      <c r="S319" s="45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6"/>
      <c r="O320" s="452" t="s">
        <v>43</v>
      </c>
      <c r="P320" s="453"/>
      <c r="Q320" s="453"/>
      <c r="R320" s="453"/>
      <c r="S320" s="453"/>
      <c r="T320" s="453"/>
      <c r="U320" s="45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6"/>
      <c r="O321" s="452" t="s">
        <v>43</v>
      </c>
      <c r="P321" s="453"/>
      <c r="Q321" s="453"/>
      <c r="R321" s="453"/>
      <c r="S321" s="453"/>
      <c r="T321" s="453"/>
      <c r="U321" s="45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46" t="s">
        <v>99</v>
      </c>
      <c r="B322" s="446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447">
        <v>4607091383102</v>
      </c>
      <c r="E323" s="44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9"/>
      <c r="Q323" s="449"/>
      <c r="R323" s="449"/>
      <c r="S323" s="45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6"/>
      <c r="O324" s="452" t="s">
        <v>43</v>
      </c>
      <c r="P324" s="453"/>
      <c r="Q324" s="453"/>
      <c r="R324" s="453"/>
      <c r="S324" s="453"/>
      <c r="T324" s="453"/>
      <c r="U324" s="45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6"/>
      <c r="O325" s="452" t="s">
        <v>43</v>
      </c>
      <c r="P325" s="453"/>
      <c r="Q325" s="453"/>
      <c r="R325" s="453"/>
      <c r="S325" s="453"/>
      <c r="T325" s="453"/>
      <c r="U325" s="45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474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45" t="s">
        <v>475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63"/>
      <c r="AA327" s="63"/>
    </row>
    <row r="328" spans="1:67" ht="14.25" customHeight="1" x14ac:dyDescent="0.25">
      <c r="A328" s="446" t="s">
        <v>121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447">
        <v>4680115884076</v>
      </c>
      <c r="E329" s="44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641" t="s">
        <v>478</v>
      </c>
      <c r="P329" s="449"/>
      <c r="Q329" s="449"/>
      <c r="R329" s="449"/>
      <c r="S329" s="450"/>
      <c r="T329" s="38" t="s">
        <v>48</v>
      </c>
      <c r="U329" s="38" t="s">
        <v>48</v>
      </c>
      <c r="V329" s="39" t="s">
        <v>0</v>
      </c>
      <c r="W329" s="57">
        <v>2000</v>
      </c>
      <c r="X329" s="54">
        <f t="shared" ref="X329:X337" si="71">IFERROR(IF(W329="",0,CEILING((W329/$H329),1)*$H329),"")</f>
        <v>2010</v>
      </c>
      <c r="Y329" s="40">
        <f>IFERROR(IF(X329=0,"",ROUNDUP(X329/H329,0)*0.02039),"")</f>
        <v>2.7322599999999997</v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2064</v>
      </c>
      <c r="BM329" s="77">
        <f t="shared" ref="BM329:BM337" si="73">IFERROR(X329*I329/H329,"0")</f>
        <v>2074.3200000000002</v>
      </c>
      <c r="BN329" s="77">
        <f t="shared" ref="BN329:BN337" si="74">IFERROR(1/J329*(W329/H329),"0")</f>
        <v>2.7777777777777777</v>
      </c>
      <c r="BO329" s="77">
        <f t="shared" ref="BO329:BO337" si="75">IFERROR(1/J329*(X329/H329),"0")</f>
        <v>2.7916666666666665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447">
        <v>4680115884076</v>
      </c>
      <c r="E330" s="44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64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49"/>
      <c r="Q330" s="449"/>
      <c r="R330" s="449"/>
      <c r="S330" s="45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447">
        <v>4607091384130</v>
      </c>
      <c r="E331" s="44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6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49"/>
      <c r="Q331" s="449"/>
      <c r="R331" s="449"/>
      <c r="S331" s="450"/>
      <c r="T331" s="38" t="s">
        <v>48</v>
      </c>
      <c r="U331" s="38" t="s">
        <v>48</v>
      </c>
      <c r="V331" s="39" t="s">
        <v>0</v>
      </c>
      <c r="W331" s="57">
        <v>660</v>
      </c>
      <c r="X331" s="54">
        <f t="shared" si="71"/>
        <v>660</v>
      </c>
      <c r="Y331" s="40">
        <f>IFERROR(IF(X331=0,"",ROUNDUP(X331/H331,0)*0.02175),"")</f>
        <v>0.95699999999999996</v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681.12000000000012</v>
      </c>
      <c r="BM331" s="77">
        <f t="shared" si="73"/>
        <v>681.12000000000012</v>
      </c>
      <c r="BN331" s="77">
        <f t="shared" si="74"/>
        <v>0.91666666666666663</v>
      </c>
      <c r="BO331" s="77">
        <f t="shared" si="75"/>
        <v>0.91666666666666663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447">
        <v>4607091384130</v>
      </c>
      <c r="E332" s="44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6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9"/>
      <c r="Q332" s="449"/>
      <c r="R332" s="449"/>
      <c r="S332" s="45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447">
        <v>4680115884854</v>
      </c>
      <c r="E333" s="44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49"/>
      <c r="Q333" s="449"/>
      <c r="R333" s="449"/>
      <c r="S333" s="450"/>
      <c r="T333" s="38" t="s">
        <v>48</v>
      </c>
      <c r="U333" s="38" t="s">
        <v>48</v>
      </c>
      <c r="V333" s="39" t="s">
        <v>0</v>
      </c>
      <c r="W333" s="57">
        <v>1800</v>
      </c>
      <c r="X333" s="54">
        <f t="shared" si="71"/>
        <v>1800</v>
      </c>
      <c r="Y333" s="40">
        <f>IFERROR(IF(X333=0,"",ROUNDUP(X333/H333,0)*0.02039),"")</f>
        <v>2.4467999999999996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1857.6</v>
      </c>
      <c r="BM333" s="77">
        <f t="shared" si="73"/>
        <v>1857.6</v>
      </c>
      <c r="BN333" s="77">
        <f t="shared" si="74"/>
        <v>2.5</v>
      </c>
      <c r="BO333" s="77">
        <f t="shared" si="75"/>
        <v>2.5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447">
        <v>4680115884854</v>
      </c>
      <c r="E334" s="44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646" t="s">
        <v>486</v>
      </c>
      <c r="P334" s="449"/>
      <c r="Q334" s="449"/>
      <c r="R334" s="449"/>
      <c r="S334" s="45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447">
        <v>4607091384154</v>
      </c>
      <c r="E335" s="44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49"/>
      <c r="Q335" s="449"/>
      <c r="R335" s="449"/>
      <c r="S335" s="45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447">
        <v>4680115884922</v>
      </c>
      <c r="E336" s="44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8" t="s">
        <v>491</v>
      </c>
      <c r="P336" s="449"/>
      <c r="Q336" s="449"/>
      <c r="R336" s="449"/>
      <c r="S336" s="45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447">
        <v>4680115882638</v>
      </c>
      <c r="E337" s="447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49"/>
      <c r="Q337" s="449"/>
      <c r="R337" s="449"/>
      <c r="S337" s="45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6"/>
      <c r="O338" s="452" t="s">
        <v>43</v>
      </c>
      <c r="P338" s="453"/>
      <c r="Q338" s="453"/>
      <c r="R338" s="453"/>
      <c r="S338" s="453"/>
      <c r="T338" s="453"/>
      <c r="U338" s="454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297.33333333333337</v>
      </c>
      <c r="X338" s="42">
        <f>IFERROR(X329/H329,"0")+IFERROR(X330/H330,"0")+IFERROR(X331/H331,"0")+IFERROR(X332/H332,"0")+IFERROR(X333/H333,"0")+IFERROR(X334/H334,"0")+IFERROR(X335/H335,"0")+IFERROR(X336/H336,"0")+IFERROR(X337/H337,"0")</f>
        <v>298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6.1360599999999987</v>
      </c>
      <c r="Z338" s="65"/>
      <c r="AA338" s="65"/>
    </row>
    <row r="339" spans="1:67" x14ac:dyDescent="0.2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6"/>
      <c r="O339" s="452" t="s">
        <v>43</v>
      </c>
      <c r="P339" s="453"/>
      <c r="Q339" s="453"/>
      <c r="R339" s="453"/>
      <c r="S339" s="453"/>
      <c r="T339" s="453"/>
      <c r="U339" s="454"/>
      <c r="V339" s="41" t="s">
        <v>0</v>
      </c>
      <c r="W339" s="42">
        <f>IFERROR(SUM(W329:W337),"0")</f>
        <v>4460</v>
      </c>
      <c r="X339" s="42">
        <f>IFERROR(SUM(X329:X337),"0")</f>
        <v>4470</v>
      </c>
      <c r="Y339" s="41"/>
      <c r="Z339" s="65"/>
      <c r="AA339" s="65"/>
    </row>
    <row r="340" spans="1:67" ht="14.25" customHeight="1" x14ac:dyDescent="0.25">
      <c r="A340" s="446" t="s">
        <v>113</v>
      </c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447">
        <v>4607091383980</v>
      </c>
      <c r="E341" s="447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49"/>
      <c r="Q341" s="449"/>
      <c r="R341" s="449"/>
      <c r="S341" s="45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447">
        <v>4680115883314</v>
      </c>
      <c r="E342" s="447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49"/>
      <c r="Q342" s="449"/>
      <c r="R342" s="449"/>
      <c r="S342" s="45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447">
        <v>4607091384178</v>
      </c>
      <c r="E343" s="447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49"/>
      <c r="Q343" s="449"/>
      <c r="R343" s="449"/>
      <c r="S343" s="45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447">
        <v>4680115881914</v>
      </c>
      <c r="E344" s="44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49"/>
      <c r="Q344" s="449"/>
      <c r="R344" s="449"/>
      <c r="S344" s="45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6"/>
      <c r="O345" s="452" t="s">
        <v>43</v>
      </c>
      <c r="P345" s="453"/>
      <c r="Q345" s="453"/>
      <c r="R345" s="453"/>
      <c r="S345" s="453"/>
      <c r="T345" s="453"/>
      <c r="U345" s="454"/>
      <c r="V345" s="41" t="s">
        <v>42</v>
      </c>
      <c r="W345" s="42">
        <f>IFERROR(W341/H341,"0")+IFERROR(W342/H342,"0")+IFERROR(W343/H343,"0")+IFERROR(W344/H344,"0")</f>
        <v>0</v>
      </c>
      <c r="X345" s="42">
        <f>IFERROR(X341/H341,"0")+IFERROR(X342/H342,"0")+IFERROR(X343/H343,"0")+IFERROR(X344/H344,"0")</f>
        <v>0</v>
      </c>
      <c r="Y345" s="42">
        <f>IFERROR(IF(Y341="",0,Y341),"0")+IFERROR(IF(Y342="",0,Y342),"0")+IFERROR(IF(Y343="",0,Y343),"0")+IFERROR(IF(Y344="",0,Y344),"0")</f>
        <v>0</v>
      </c>
      <c r="Z345" s="65"/>
      <c r="AA345" s="65"/>
    </row>
    <row r="346" spans="1:67" x14ac:dyDescent="0.2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6"/>
      <c r="O346" s="452" t="s">
        <v>43</v>
      </c>
      <c r="P346" s="453"/>
      <c r="Q346" s="453"/>
      <c r="R346" s="453"/>
      <c r="S346" s="453"/>
      <c r="T346" s="453"/>
      <c r="U346" s="454"/>
      <c r="V346" s="41" t="s">
        <v>0</v>
      </c>
      <c r="W346" s="42">
        <f>IFERROR(SUM(W341:W344),"0")</f>
        <v>0</v>
      </c>
      <c r="X346" s="42">
        <f>IFERROR(SUM(X341:X344),"0")</f>
        <v>0</v>
      </c>
      <c r="Y346" s="41"/>
      <c r="Z346" s="65"/>
      <c r="AA346" s="65"/>
    </row>
    <row r="347" spans="1:67" ht="14.25" customHeight="1" x14ac:dyDescent="0.25">
      <c r="A347" s="446" t="s">
        <v>85</v>
      </c>
      <c r="B347" s="446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447">
        <v>4607091383928</v>
      </c>
      <c r="E348" s="44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9"/>
      <c r="Q348" s="449"/>
      <c r="R348" s="449"/>
      <c r="S348" s="450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447">
        <v>4607091383928</v>
      </c>
      <c r="E349" s="44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655" t="s">
        <v>505</v>
      </c>
      <c r="P349" s="449"/>
      <c r="Q349" s="449"/>
      <c r="R349" s="449"/>
      <c r="S349" s="450"/>
      <c r="T349" s="38" t="s">
        <v>48</v>
      </c>
      <c r="U349" s="38" t="s">
        <v>48</v>
      </c>
      <c r="V349" s="39" t="s">
        <v>0</v>
      </c>
      <c r="W349" s="57">
        <v>2350</v>
      </c>
      <c r="X349" s="54">
        <f>IFERROR(IF(W349="",0,CEILING((W349/$H349),1)*$H349),"")</f>
        <v>2355.6</v>
      </c>
      <c r="Y349" s="40">
        <f>IFERROR(IF(X349=0,"",ROUNDUP(X349/H349,0)*0.02175),"")</f>
        <v>6.5684999999999993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2521.7307692307686</v>
      </c>
      <c r="BM349" s="77">
        <f>IFERROR(X349*I349/H349,"0")</f>
        <v>2527.7399999999993</v>
      </c>
      <c r="BN349" s="77">
        <f>IFERROR(1/J349*(W349/H349),"0")</f>
        <v>5.3800366300366296</v>
      </c>
      <c r="BO349" s="77">
        <f>IFERROR(1/J349*(X349/H349),"0")</f>
        <v>5.3928571428571423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447">
        <v>4607091384260</v>
      </c>
      <c r="E350" s="44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6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49"/>
      <c r="Q350" s="449"/>
      <c r="R350" s="449"/>
      <c r="S350" s="450"/>
      <c r="T350" s="38" t="s">
        <v>48</v>
      </c>
      <c r="U350" s="38" t="s">
        <v>48</v>
      </c>
      <c r="V350" s="39" t="s">
        <v>0</v>
      </c>
      <c r="W350" s="57">
        <v>700</v>
      </c>
      <c r="X350" s="54">
        <f>IFERROR(IF(W350="",0,CEILING((W350/$H350),1)*$H350),"")</f>
        <v>702</v>
      </c>
      <c r="Y350" s="40">
        <f>IFERROR(IF(X350=0,"",ROUNDUP(X350/H350,0)*0.02175),"")</f>
        <v>1.9574999999999998</v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750.61538461538464</v>
      </c>
      <c r="BM350" s="77">
        <f>IFERROR(X350*I350/H350,"0")</f>
        <v>752.7600000000001</v>
      </c>
      <c r="BN350" s="77">
        <f>IFERROR(1/J350*(W350/H350),"0")</f>
        <v>1.6025641025641026</v>
      </c>
      <c r="BO350" s="77">
        <f>IFERROR(1/J350*(X350/H350),"0")</f>
        <v>1.607142857142857</v>
      </c>
    </row>
    <row r="351" spans="1:67" x14ac:dyDescent="0.2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6"/>
      <c r="O351" s="452" t="s">
        <v>43</v>
      </c>
      <c r="P351" s="453"/>
      <c r="Q351" s="453"/>
      <c r="R351" s="453"/>
      <c r="S351" s="453"/>
      <c r="T351" s="453"/>
      <c r="U351" s="454"/>
      <c r="V351" s="41" t="s">
        <v>42</v>
      </c>
      <c r="W351" s="42">
        <f>IFERROR(W348/H348,"0")+IFERROR(W349/H349,"0")+IFERROR(W350/H350,"0")</f>
        <v>391.02564102564099</v>
      </c>
      <c r="X351" s="42">
        <f>IFERROR(X348/H348,"0")+IFERROR(X349/H349,"0")+IFERROR(X350/H350,"0")</f>
        <v>392</v>
      </c>
      <c r="Y351" s="42">
        <f>IFERROR(IF(Y348="",0,Y348),"0")+IFERROR(IF(Y349="",0,Y349),"0")+IFERROR(IF(Y350="",0,Y350),"0")</f>
        <v>8.5259999999999998</v>
      </c>
      <c r="Z351" s="65"/>
      <c r="AA351" s="65"/>
    </row>
    <row r="352" spans="1:67" x14ac:dyDescent="0.2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6"/>
      <c r="O352" s="452" t="s">
        <v>43</v>
      </c>
      <c r="P352" s="453"/>
      <c r="Q352" s="453"/>
      <c r="R352" s="453"/>
      <c r="S352" s="453"/>
      <c r="T352" s="453"/>
      <c r="U352" s="454"/>
      <c r="V352" s="41" t="s">
        <v>0</v>
      </c>
      <c r="W352" s="42">
        <f>IFERROR(SUM(W348:W350),"0")</f>
        <v>3050</v>
      </c>
      <c r="X352" s="42">
        <f>IFERROR(SUM(X348:X350),"0")</f>
        <v>3057.6</v>
      </c>
      <c r="Y352" s="41"/>
      <c r="Z352" s="65"/>
      <c r="AA352" s="65"/>
    </row>
    <row r="353" spans="1:67" ht="14.25" customHeight="1" x14ac:dyDescent="0.25">
      <c r="A353" s="446" t="s">
        <v>219</v>
      </c>
      <c r="B353" s="446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447">
        <v>4607091384673</v>
      </c>
      <c r="E354" s="44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49"/>
      <c r="Q354" s="449"/>
      <c r="R354" s="449"/>
      <c r="S354" s="450"/>
      <c r="T354" s="38" t="s">
        <v>48</v>
      </c>
      <c r="U354" s="38" t="s">
        <v>48</v>
      </c>
      <c r="V354" s="39" t="s">
        <v>0</v>
      </c>
      <c r="W354" s="57">
        <v>520</v>
      </c>
      <c r="X354" s="54">
        <f>IFERROR(IF(W354="",0,CEILING((W354/$H354),1)*$H354),"")</f>
        <v>522.6</v>
      </c>
      <c r="Y354" s="40">
        <f>IFERROR(IF(X354=0,"",ROUNDUP(X354/H354,0)*0.02175),"")</f>
        <v>1.4572499999999999</v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557.60000000000014</v>
      </c>
      <c r="BM354" s="77">
        <f>IFERROR(X354*I354/H354,"0")</f>
        <v>560.38800000000015</v>
      </c>
      <c r="BN354" s="77">
        <f>IFERROR(1/J354*(W354/H354),"0")</f>
        <v>1.1904761904761905</v>
      </c>
      <c r="BO354" s="77">
        <f>IFERROR(1/J354*(X354/H354),"0")</f>
        <v>1.1964285714285714</v>
      </c>
    </row>
    <row r="355" spans="1:67" x14ac:dyDescent="0.2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6"/>
      <c r="O355" s="452" t="s">
        <v>43</v>
      </c>
      <c r="P355" s="453"/>
      <c r="Q355" s="453"/>
      <c r="R355" s="453"/>
      <c r="S355" s="453"/>
      <c r="T355" s="453"/>
      <c r="U355" s="454"/>
      <c r="V355" s="41" t="s">
        <v>42</v>
      </c>
      <c r="W355" s="42">
        <f>IFERROR(W354/H354,"0")</f>
        <v>66.666666666666671</v>
      </c>
      <c r="X355" s="42">
        <f>IFERROR(X354/H354,"0")</f>
        <v>67</v>
      </c>
      <c r="Y355" s="42">
        <f>IFERROR(IF(Y354="",0,Y354),"0")</f>
        <v>1.4572499999999999</v>
      </c>
      <c r="Z355" s="65"/>
      <c r="AA355" s="65"/>
    </row>
    <row r="356" spans="1:67" x14ac:dyDescent="0.2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6"/>
      <c r="O356" s="452" t="s">
        <v>43</v>
      </c>
      <c r="P356" s="453"/>
      <c r="Q356" s="453"/>
      <c r="R356" s="453"/>
      <c r="S356" s="453"/>
      <c r="T356" s="453"/>
      <c r="U356" s="454"/>
      <c r="V356" s="41" t="s">
        <v>0</v>
      </c>
      <c r="W356" s="42">
        <f>IFERROR(SUM(W354:W354),"0")</f>
        <v>520</v>
      </c>
      <c r="X356" s="42">
        <f>IFERROR(SUM(X354:X354),"0")</f>
        <v>522.6</v>
      </c>
      <c r="Y356" s="41"/>
      <c r="Z356" s="65"/>
      <c r="AA356" s="65"/>
    </row>
    <row r="357" spans="1:67" ht="16.5" customHeight="1" x14ac:dyDescent="0.25">
      <c r="A357" s="445" t="s">
        <v>510</v>
      </c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63"/>
      <c r="AA357" s="63"/>
    </row>
    <row r="358" spans="1:67" ht="14.25" customHeight="1" x14ac:dyDescent="0.25">
      <c r="A358" s="446" t="s">
        <v>121</v>
      </c>
      <c r="B358" s="446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447">
        <v>4607091384185</v>
      </c>
      <c r="E359" s="44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6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49"/>
      <c r="Q359" s="449"/>
      <c r="R359" s="449"/>
      <c r="S359" s="450"/>
      <c r="T359" s="38" t="s">
        <v>48</v>
      </c>
      <c r="U359" s="38" t="s">
        <v>48</v>
      </c>
      <c r="V359" s="39" t="s">
        <v>0</v>
      </c>
      <c r="W359" s="57">
        <v>96</v>
      </c>
      <c r="X359" s="54">
        <f>IFERROR(IF(W359="",0,CEILING((W359/$H359),1)*$H359),"")</f>
        <v>96</v>
      </c>
      <c r="Y359" s="40">
        <f>IFERROR(IF(X359=0,"",ROUNDUP(X359/H359,0)*0.02175),"")</f>
        <v>0.17399999999999999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99.839999999999989</v>
      </c>
      <c r="BM359" s="77">
        <f>IFERROR(X359*I359/H359,"0")</f>
        <v>99.839999999999989</v>
      </c>
      <c r="BN359" s="77">
        <f>IFERROR(1/J359*(W359/H359),"0")</f>
        <v>0.14285714285714285</v>
      </c>
      <c r="BO359" s="77">
        <f>IFERROR(1/J359*(X359/H359),"0")</f>
        <v>0.14285714285714285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447">
        <v>4607091384192</v>
      </c>
      <c r="E360" s="44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49"/>
      <c r="Q360" s="449"/>
      <c r="R360" s="449"/>
      <c r="S360" s="450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447">
        <v>4680115881907</v>
      </c>
      <c r="E361" s="44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49"/>
      <c r="Q361" s="449"/>
      <c r="R361" s="449"/>
      <c r="S361" s="450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447">
        <v>4680115883925</v>
      </c>
      <c r="E362" s="44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6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49"/>
      <c r="Q362" s="449"/>
      <c r="R362" s="449"/>
      <c r="S362" s="45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447">
        <v>4607091384680</v>
      </c>
      <c r="E363" s="44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49"/>
      <c r="Q363" s="449"/>
      <c r="R363" s="449"/>
      <c r="S363" s="45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6"/>
      <c r="O364" s="452" t="s">
        <v>43</v>
      </c>
      <c r="P364" s="453"/>
      <c r="Q364" s="453"/>
      <c r="R364" s="453"/>
      <c r="S364" s="453"/>
      <c r="T364" s="453"/>
      <c r="U364" s="454"/>
      <c r="V364" s="41" t="s">
        <v>42</v>
      </c>
      <c r="W364" s="42">
        <f>IFERROR(W359/H359,"0")+IFERROR(W360/H360,"0")+IFERROR(W361/H361,"0")+IFERROR(W362/H362,"0")+IFERROR(W363/H363,"0")</f>
        <v>8</v>
      </c>
      <c r="X364" s="42">
        <f>IFERROR(X359/H359,"0")+IFERROR(X360/H360,"0")+IFERROR(X361/H361,"0")+IFERROR(X362/H362,"0")+IFERROR(X363/H363,"0")</f>
        <v>8</v>
      </c>
      <c r="Y364" s="42">
        <f>IFERROR(IF(Y359="",0,Y359),"0")+IFERROR(IF(Y360="",0,Y360),"0")+IFERROR(IF(Y361="",0,Y361),"0")+IFERROR(IF(Y362="",0,Y362),"0")+IFERROR(IF(Y363="",0,Y363),"0")</f>
        <v>0.17399999999999999</v>
      </c>
      <c r="Z364" s="65"/>
      <c r="AA364" s="65"/>
    </row>
    <row r="365" spans="1:67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6"/>
      <c r="O365" s="452" t="s">
        <v>43</v>
      </c>
      <c r="P365" s="453"/>
      <c r="Q365" s="453"/>
      <c r="R365" s="453"/>
      <c r="S365" s="453"/>
      <c r="T365" s="453"/>
      <c r="U365" s="454"/>
      <c r="V365" s="41" t="s">
        <v>0</v>
      </c>
      <c r="W365" s="42">
        <f>IFERROR(SUM(W359:W363),"0")</f>
        <v>96</v>
      </c>
      <c r="X365" s="42">
        <f>IFERROR(SUM(X359:X363),"0")</f>
        <v>96</v>
      </c>
      <c r="Y365" s="41"/>
      <c r="Z365" s="65"/>
      <c r="AA365" s="65"/>
    </row>
    <row r="366" spans="1:67" ht="14.25" customHeight="1" x14ac:dyDescent="0.25">
      <c r="A366" s="446" t="s">
        <v>77</v>
      </c>
      <c r="B366" s="446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447">
        <v>4607091384802</v>
      </c>
      <c r="E367" s="44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49"/>
      <c r="Q367" s="449"/>
      <c r="R367" s="449"/>
      <c r="S367" s="450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447">
        <v>4607091384826</v>
      </c>
      <c r="E368" s="44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6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49"/>
      <c r="Q368" s="449"/>
      <c r="R368" s="449"/>
      <c r="S368" s="45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6"/>
      <c r="O369" s="452" t="s">
        <v>43</v>
      </c>
      <c r="P369" s="453"/>
      <c r="Q369" s="453"/>
      <c r="R369" s="453"/>
      <c r="S369" s="453"/>
      <c r="T369" s="453"/>
      <c r="U369" s="454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6"/>
      <c r="O370" s="452" t="s">
        <v>43</v>
      </c>
      <c r="P370" s="453"/>
      <c r="Q370" s="453"/>
      <c r="R370" s="453"/>
      <c r="S370" s="453"/>
      <c r="T370" s="453"/>
      <c r="U370" s="454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46" t="s">
        <v>85</v>
      </c>
      <c r="B371" s="446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447">
        <v>4607091384246</v>
      </c>
      <c r="E372" s="44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49"/>
      <c r="Q372" s="449"/>
      <c r="R372" s="449"/>
      <c r="S372" s="450"/>
      <c r="T372" s="38" t="s">
        <v>48</v>
      </c>
      <c r="U372" s="38" t="s">
        <v>48</v>
      </c>
      <c r="V372" s="39" t="s">
        <v>0</v>
      </c>
      <c r="W372" s="57">
        <v>440</v>
      </c>
      <c r="X372" s="54">
        <f>IFERROR(IF(W372="",0,CEILING((W372/$H372),1)*$H372),"")</f>
        <v>444.59999999999997</v>
      </c>
      <c r="Y372" s="40">
        <f>IFERROR(IF(X372=0,"",ROUNDUP(X372/H372,0)*0.02175),"")</f>
        <v>1.2397499999999999</v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471.81538461538469</v>
      </c>
      <c r="BM372" s="77">
        <f>IFERROR(X372*I372/H372,"0")</f>
        <v>476.74799999999999</v>
      </c>
      <c r="BN372" s="77">
        <f>IFERROR(1/J372*(W372/H372),"0")</f>
        <v>1.0073260073260073</v>
      </c>
      <c r="BO372" s="77">
        <f>IFERROR(1/J372*(X372/H372),"0")</f>
        <v>1.0178571428571428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447">
        <v>4680115881976</v>
      </c>
      <c r="E373" s="44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49"/>
      <c r="Q373" s="449"/>
      <c r="R373" s="449"/>
      <c r="S373" s="450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447">
        <v>4607091384253</v>
      </c>
      <c r="E374" s="44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49"/>
      <c r="Q374" s="449"/>
      <c r="R374" s="449"/>
      <c r="S374" s="450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447">
        <v>4680115881969</v>
      </c>
      <c r="E375" s="44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49"/>
      <c r="Q375" s="449"/>
      <c r="R375" s="449"/>
      <c r="S375" s="45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6"/>
      <c r="O376" s="452" t="s">
        <v>43</v>
      </c>
      <c r="P376" s="453"/>
      <c r="Q376" s="453"/>
      <c r="R376" s="453"/>
      <c r="S376" s="453"/>
      <c r="T376" s="453"/>
      <c r="U376" s="454"/>
      <c r="V376" s="41" t="s">
        <v>42</v>
      </c>
      <c r="W376" s="42">
        <f>IFERROR(W372/H372,"0")+IFERROR(W373/H373,"0")+IFERROR(W374/H374,"0")+IFERROR(W375/H375,"0")</f>
        <v>56.410256410256409</v>
      </c>
      <c r="X376" s="42">
        <f>IFERROR(X372/H372,"0")+IFERROR(X373/H373,"0")+IFERROR(X374/H374,"0")+IFERROR(X375/H375,"0")</f>
        <v>57</v>
      </c>
      <c r="Y376" s="42">
        <f>IFERROR(IF(Y372="",0,Y372),"0")+IFERROR(IF(Y373="",0,Y373),"0")+IFERROR(IF(Y374="",0,Y374),"0")+IFERROR(IF(Y375="",0,Y375),"0")</f>
        <v>1.2397499999999999</v>
      </c>
      <c r="Z376" s="65"/>
      <c r="AA376" s="65"/>
    </row>
    <row r="377" spans="1:67" x14ac:dyDescent="0.2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6"/>
      <c r="O377" s="452" t="s">
        <v>43</v>
      </c>
      <c r="P377" s="453"/>
      <c r="Q377" s="453"/>
      <c r="R377" s="453"/>
      <c r="S377" s="453"/>
      <c r="T377" s="453"/>
      <c r="U377" s="454"/>
      <c r="V377" s="41" t="s">
        <v>0</v>
      </c>
      <c r="W377" s="42">
        <f>IFERROR(SUM(W372:W375),"0")</f>
        <v>440</v>
      </c>
      <c r="X377" s="42">
        <f>IFERROR(SUM(X372:X375),"0")</f>
        <v>444.59999999999997</v>
      </c>
      <c r="Y377" s="41"/>
      <c r="Z377" s="65"/>
      <c r="AA377" s="65"/>
    </row>
    <row r="378" spans="1:67" ht="14.25" customHeight="1" x14ac:dyDescent="0.25">
      <c r="A378" s="446" t="s">
        <v>219</v>
      </c>
      <c r="B378" s="446"/>
      <c r="C378" s="446"/>
      <c r="D378" s="446"/>
      <c r="E378" s="446"/>
      <c r="F378" s="446"/>
      <c r="G378" s="446"/>
      <c r="H378" s="446"/>
      <c r="I378" s="446"/>
      <c r="J378" s="446"/>
      <c r="K378" s="446"/>
      <c r="L378" s="446"/>
      <c r="M378" s="446"/>
      <c r="N378" s="446"/>
      <c r="O378" s="446"/>
      <c r="P378" s="446"/>
      <c r="Q378" s="446"/>
      <c r="R378" s="446"/>
      <c r="S378" s="446"/>
      <c r="T378" s="446"/>
      <c r="U378" s="446"/>
      <c r="V378" s="446"/>
      <c r="W378" s="446"/>
      <c r="X378" s="446"/>
      <c r="Y378" s="446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447">
        <v>4607091389357</v>
      </c>
      <c r="E379" s="44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6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49"/>
      <c r="Q379" s="449"/>
      <c r="R379" s="449"/>
      <c r="S379" s="450"/>
      <c r="T379" s="38" t="s">
        <v>48</v>
      </c>
      <c r="U379" s="38" t="s">
        <v>48</v>
      </c>
      <c r="V379" s="39" t="s">
        <v>0</v>
      </c>
      <c r="W379" s="57">
        <v>85</v>
      </c>
      <c r="X379" s="54">
        <f>IFERROR(IF(W379="",0,CEILING((W379/$H379),1)*$H379),"")</f>
        <v>85.8</v>
      </c>
      <c r="Y379" s="40">
        <f>IFERROR(IF(X379=0,"",ROUNDUP(X379/H379,0)*0.02175),"")</f>
        <v>0.23924999999999999</v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90.230769230769226</v>
      </c>
      <c r="BM379" s="77">
        <f>IFERROR(X379*I379/H379,"0")</f>
        <v>91.08</v>
      </c>
      <c r="BN379" s="77">
        <f>IFERROR(1/J379*(W379/H379),"0")</f>
        <v>0.1945970695970696</v>
      </c>
      <c r="BO379" s="77">
        <f>IFERROR(1/J379*(X379/H379),"0")</f>
        <v>0.19642857142857142</v>
      </c>
    </row>
    <row r="380" spans="1:67" x14ac:dyDescent="0.2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6"/>
      <c r="O380" s="452" t="s">
        <v>43</v>
      </c>
      <c r="P380" s="453"/>
      <c r="Q380" s="453"/>
      <c r="R380" s="453"/>
      <c r="S380" s="453"/>
      <c r="T380" s="453"/>
      <c r="U380" s="454"/>
      <c r="V380" s="41" t="s">
        <v>42</v>
      </c>
      <c r="W380" s="42">
        <f>IFERROR(W379/H379,"0")</f>
        <v>10.897435897435898</v>
      </c>
      <c r="X380" s="42">
        <f>IFERROR(X379/H379,"0")</f>
        <v>11</v>
      </c>
      <c r="Y380" s="42">
        <f>IFERROR(IF(Y379="",0,Y379),"0")</f>
        <v>0.23924999999999999</v>
      </c>
      <c r="Z380" s="65"/>
      <c r="AA380" s="65"/>
    </row>
    <row r="381" spans="1:67" x14ac:dyDescent="0.2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6"/>
      <c r="O381" s="452" t="s">
        <v>43</v>
      </c>
      <c r="P381" s="453"/>
      <c r="Q381" s="453"/>
      <c r="R381" s="453"/>
      <c r="S381" s="453"/>
      <c r="T381" s="453"/>
      <c r="U381" s="454"/>
      <c r="V381" s="41" t="s">
        <v>0</v>
      </c>
      <c r="W381" s="42">
        <f>IFERROR(SUM(W379:W379),"0")</f>
        <v>85</v>
      </c>
      <c r="X381" s="42">
        <f>IFERROR(SUM(X379:X379),"0")</f>
        <v>85.8</v>
      </c>
      <c r="Y381" s="41"/>
      <c r="Z381" s="65"/>
      <c r="AA381" s="65"/>
    </row>
    <row r="382" spans="1:67" ht="27.75" customHeight="1" x14ac:dyDescent="0.2">
      <c r="A382" s="444" t="s">
        <v>535</v>
      </c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53"/>
      <c r="AA382" s="53"/>
    </row>
    <row r="383" spans="1:67" ht="16.5" customHeight="1" x14ac:dyDescent="0.25">
      <c r="A383" s="445" t="s">
        <v>536</v>
      </c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63"/>
      <c r="AA383" s="63"/>
    </row>
    <row r="384" spans="1:67" ht="14.25" customHeight="1" x14ac:dyDescent="0.25">
      <c r="A384" s="446" t="s">
        <v>121</v>
      </c>
      <c r="B384" s="446"/>
      <c r="C384" s="446"/>
      <c r="D384" s="446"/>
      <c r="E384" s="446"/>
      <c r="F384" s="446"/>
      <c r="G384" s="446"/>
      <c r="H384" s="446"/>
      <c r="I384" s="446"/>
      <c r="J384" s="446"/>
      <c r="K384" s="446"/>
      <c r="L384" s="446"/>
      <c r="M384" s="446"/>
      <c r="N384" s="446"/>
      <c r="O384" s="446"/>
      <c r="P384" s="446"/>
      <c r="Q384" s="446"/>
      <c r="R384" s="446"/>
      <c r="S384" s="446"/>
      <c r="T384" s="446"/>
      <c r="U384" s="446"/>
      <c r="V384" s="446"/>
      <c r="W384" s="446"/>
      <c r="X384" s="446"/>
      <c r="Y384" s="446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447">
        <v>4607091389708</v>
      </c>
      <c r="E385" s="44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49"/>
      <c r="Q385" s="449"/>
      <c r="R385" s="449"/>
      <c r="S385" s="45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447">
        <v>4607091389692</v>
      </c>
      <c r="E386" s="44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49"/>
      <c r="Q386" s="449"/>
      <c r="R386" s="449"/>
      <c r="S386" s="450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6"/>
      <c r="O387" s="452" t="s">
        <v>43</v>
      </c>
      <c r="P387" s="453"/>
      <c r="Q387" s="453"/>
      <c r="R387" s="453"/>
      <c r="S387" s="453"/>
      <c r="T387" s="453"/>
      <c r="U387" s="454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6"/>
      <c r="O388" s="452" t="s">
        <v>43</v>
      </c>
      <c r="P388" s="453"/>
      <c r="Q388" s="453"/>
      <c r="R388" s="453"/>
      <c r="S388" s="453"/>
      <c r="T388" s="453"/>
      <c r="U388" s="454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46" t="s">
        <v>77</v>
      </c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46"/>
      <c r="M389" s="446"/>
      <c r="N389" s="446"/>
      <c r="O389" s="446"/>
      <c r="P389" s="446"/>
      <c r="Q389" s="446"/>
      <c r="R389" s="446"/>
      <c r="S389" s="446"/>
      <c r="T389" s="446"/>
      <c r="U389" s="446"/>
      <c r="V389" s="446"/>
      <c r="W389" s="446"/>
      <c r="X389" s="446"/>
      <c r="Y389" s="446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447">
        <v>4607091389753</v>
      </c>
      <c r="E390" s="44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49"/>
      <c r="Q390" s="449"/>
      <c r="R390" s="449"/>
      <c r="S390" s="450"/>
      <c r="T390" s="38" t="s">
        <v>48</v>
      </c>
      <c r="U390" s="38" t="s">
        <v>48</v>
      </c>
      <c r="V390" s="39" t="s">
        <v>0</v>
      </c>
      <c r="W390" s="57">
        <v>110</v>
      </c>
      <c r="X390" s="54">
        <f t="shared" ref="X390:X402" si="76">IFERROR(IF(W390="",0,CEILING((W390/$H390),1)*$H390),"")</f>
        <v>113.4</v>
      </c>
      <c r="Y390" s="40">
        <f>IFERROR(IF(X390=0,"",ROUNDUP(X390/H390,0)*0.00753),"")</f>
        <v>0.20331000000000002</v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116.0238095238095</v>
      </c>
      <c r="BM390" s="77">
        <f t="shared" ref="BM390:BM402" si="78">IFERROR(X390*I390/H390,"0")</f>
        <v>119.60999999999999</v>
      </c>
      <c r="BN390" s="77">
        <f t="shared" ref="BN390:BN402" si="79">IFERROR(1/J390*(W390/H390),"0")</f>
        <v>0.16788766788766787</v>
      </c>
      <c r="BO390" s="77">
        <f t="shared" ref="BO390:BO402" si="80">IFERROR(1/J390*(X390/H390),"0")</f>
        <v>0.17307692307692307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447">
        <v>4607091389760</v>
      </c>
      <c r="E391" s="44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49"/>
      <c r="Q391" s="449"/>
      <c r="R391" s="449"/>
      <c r="S391" s="45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447">
        <v>4607091389746</v>
      </c>
      <c r="E392" s="44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6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49"/>
      <c r="Q392" s="449"/>
      <c r="R392" s="449"/>
      <c r="S392" s="450"/>
      <c r="T392" s="38" t="s">
        <v>48</v>
      </c>
      <c r="U392" s="38" t="s">
        <v>48</v>
      </c>
      <c r="V392" s="39" t="s">
        <v>0</v>
      </c>
      <c r="W392" s="57">
        <v>270</v>
      </c>
      <c r="X392" s="54">
        <f t="shared" si="76"/>
        <v>273</v>
      </c>
      <c r="Y392" s="40">
        <f>IFERROR(IF(X392=0,"",ROUNDUP(X392/H392,0)*0.00753),"")</f>
        <v>0.48945</v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284.78571428571428</v>
      </c>
      <c r="BM392" s="77">
        <f t="shared" si="78"/>
        <v>287.94999999999993</v>
      </c>
      <c r="BN392" s="77">
        <f t="shared" si="79"/>
        <v>0.41208791208791201</v>
      </c>
      <c r="BO392" s="77">
        <f t="shared" si="80"/>
        <v>0.41666666666666663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447">
        <v>4680115882928</v>
      </c>
      <c r="E393" s="44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49"/>
      <c r="Q393" s="449"/>
      <c r="R393" s="449"/>
      <c r="S393" s="45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447">
        <v>4680115883147</v>
      </c>
      <c r="E394" s="44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49"/>
      <c r="Q394" s="449"/>
      <c r="R394" s="449"/>
      <c r="S394" s="45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447">
        <v>4607091384338</v>
      </c>
      <c r="E395" s="44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49"/>
      <c r="Q395" s="449"/>
      <c r="R395" s="449"/>
      <c r="S395" s="45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447">
        <v>4680115883154</v>
      </c>
      <c r="E396" s="44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49"/>
      <c r="Q396" s="449"/>
      <c r="R396" s="449"/>
      <c r="S396" s="45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447">
        <v>4607091389524</v>
      </c>
      <c r="E397" s="44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49"/>
      <c r="Q397" s="449"/>
      <c r="R397" s="449"/>
      <c r="S397" s="45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447">
        <v>4680115883161</v>
      </c>
      <c r="E398" s="44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49"/>
      <c r="Q398" s="449"/>
      <c r="R398" s="449"/>
      <c r="S398" s="45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447">
        <v>4607091384345</v>
      </c>
      <c r="E399" s="44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49"/>
      <c r="Q399" s="449"/>
      <c r="R399" s="449"/>
      <c r="S399" s="45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447">
        <v>4680115883178</v>
      </c>
      <c r="E400" s="44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49"/>
      <c r="Q400" s="449"/>
      <c r="R400" s="449"/>
      <c r="S400" s="45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447">
        <v>4607091389531</v>
      </c>
      <c r="E401" s="44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49"/>
      <c r="Q401" s="449"/>
      <c r="R401" s="449"/>
      <c r="S401" s="45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447">
        <v>4680115883185</v>
      </c>
      <c r="E402" s="44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49"/>
      <c r="Q402" s="449"/>
      <c r="R402" s="449"/>
      <c r="S402" s="45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6"/>
      <c r="O403" s="452" t="s">
        <v>43</v>
      </c>
      <c r="P403" s="453"/>
      <c r="Q403" s="453"/>
      <c r="R403" s="453"/>
      <c r="S403" s="453"/>
      <c r="T403" s="453"/>
      <c r="U403" s="454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90.476190476190467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92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0.69276000000000004</v>
      </c>
      <c r="Z403" s="65"/>
      <c r="AA403" s="65"/>
    </row>
    <row r="404" spans="1:67" x14ac:dyDescent="0.2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6"/>
      <c r="O404" s="452" t="s">
        <v>43</v>
      </c>
      <c r="P404" s="453"/>
      <c r="Q404" s="453"/>
      <c r="R404" s="453"/>
      <c r="S404" s="453"/>
      <c r="T404" s="453"/>
      <c r="U404" s="454"/>
      <c r="V404" s="41" t="s">
        <v>0</v>
      </c>
      <c r="W404" s="42">
        <f>IFERROR(SUM(W390:W402),"0")</f>
        <v>380</v>
      </c>
      <c r="X404" s="42">
        <f>IFERROR(SUM(X390:X402),"0")</f>
        <v>386.4</v>
      </c>
      <c r="Y404" s="41"/>
      <c r="Z404" s="65"/>
      <c r="AA404" s="65"/>
    </row>
    <row r="405" spans="1:67" ht="14.25" customHeight="1" x14ac:dyDescent="0.25">
      <c r="A405" s="446" t="s">
        <v>85</v>
      </c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46"/>
      <c r="M405" s="446"/>
      <c r="N405" s="446"/>
      <c r="O405" s="446"/>
      <c r="P405" s="446"/>
      <c r="Q405" s="446"/>
      <c r="R405" s="446"/>
      <c r="S405" s="446"/>
      <c r="T405" s="446"/>
      <c r="U405" s="446"/>
      <c r="V405" s="446"/>
      <c r="W405" s="446"/>
      <c r="X405" s="446"/>
      <c r="Y405" s="446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447">
        <v>4607091389685</v>
      </c>
      <c r="E406" s="44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6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49"/>
      <c r="Q406" s="449"/>
      <c r="R406" s="449"/>
      <c r="S406" s="450"/>
      <c r="T406" s="38" t="s">
        <v>48</v>
      </c>
      <c r="U406" s="38" t="s">
        <v>48</v>
      </c>
      <c r="V406" s="39" t="s">
        <v>0</v>
      </c>
      <c r="W406" s="57">
        <v>40</v>
      </c>
      <c r="X406" s="54">
        <f>IFERROR(IF(W406="",0,CEILING((W406/$H406),1)*$H406),"")</f>
        <v>46.8</v>
      </c>
      <c r="Y406" s="40">
        <f>IFERROR(IF(X406=0,"",ROUNDUP(X406/H406,0)*0.02175),"")</f>
        <v>0.1305</v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42.800000000000004</v>
      </c>
      <c r="BM406" s="77">
        <f>IFERROR(X406*I406/H406,"0")</f>
        <v>50.075999999999993</v>
      </c>
      <c r="BN406" s="77">
        <f>IFERROR(1/J406*(W406/H406),"0")</f>
        <v>9.1575091575091583E-2</v>
      </c>
      <c r="BO406" s="77">
        <f>IFERROR(1/J406*(X406/H406),"0")</f>
        <v>0.10714285714285714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447">
        <v>4607091389654</v>
      </c>
      <c r="E407" s="44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49"/>
      <c r="Q407" s="449"/>
      <c r="R407" s="449"/>
      <c r="S407" s="450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447">
        <v>4607091384352</v>
      </c>
      <c r="E408" s="44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6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49"/>
      <c r="Q408" s="449"/>
      <c r="R408" s="449"/>
      <c r="S408" s="45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6"/>
      <c r="O409" s="452" t="s">
        <v>43</v>
      </c>
      <c r="P409" s="453"/>
      <c r="Q409" s="453"/>
      <c r="R409" s="453"/>
      <c r="S409" s="453"/>
      <c r="T409" s="453"/>
      <c r="U409" s="454"/>
      <c r="V409" s="41" t="s">
        <v>42</v>
      </c>
      <c r="W409" s="42">
        <f>IFERROR(W406/H406,"0")+IFERROR(W407/H407,"0")+IFERROR(W408/H408,"0")</f>
        <v>5.1282051282051286</v>
      </c>
      <c r="X409" s="42">
        <f>IFERROR(X406/H406,"0")+IFERROR(X407/H407,"0")+IFERROR(X408/H408,"0")</f>
        <v>6</v>
      </c>
      <c r="Y409" s="42">
        <f>IFERROR(IF(Y406="",0,Y406),"0")+IFERROR(IF(Y407="",0,Y407),"0")+IFERROR(IF(Y408="",0,Y408),"0")</f>
        <v>0.1305</v>
      </c>
      <c r="Z409" s="65"/>
      <c r="AA409" s="65"/>
    </row>
    <row r="410" spans="1:67" x14ac:dyDescent="0.2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6"/>
      <c r="O410" s="452" t="s">
        <v>43</v>
      </c>
      <c r="P410" s="453"/>
      <c r="Q410" s="453"/>
      <c r="R410" s="453"/>
      <c r="S410" s="453"/>
      <c r="T410" s="453"/>
      <c r="U410" s="454"/>
      <c r="V410" s="41" t="s">
        <v>0</v>
      </c>
      <c r="W410" s="42">
        <f>IFERROR(SUM(W406:W408),"0")</f>
        <v>40</v>
      </c>
      <c r="X410" s="42">
        <f>IFERROR(SUM(X406:X408),"0")</f>
        <v>46.8</v>
      </c>
      <c r="Y410" s="41"/>
      <c r="Z410" s="65"/>
      <c r="AA410" s="65"/>
    </row>
    <row r="411" spans="1:67" ht="14.25" customHeight="1" x14ac:dyDescent="0.25">
      <c r="A411" s="446" t="s">
        <v>219</v>
      </c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6"/>
      <c r="P411" s="446"/>
      <c r="Q411" s="446"/>
      <c r="R411" s="446"/>
      <c r="S411" s="446"/>
      <c r="T411" s="446"/>
      <c r="U411" s="446"/>
      <c r="V411" s="446"/>
      <c r="W411" s="446"/>
      <c r="X411" s="446"/>
      <c r="Y411" s="446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447">
        <v>4680115881648</v>
      </c>
      <c r="E412" s="447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6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49"/>
      <c r="Q412" s="449"/>
      <c r="R412" s="449"/>
      <c r="S412" s="45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6"/>
      <c r="O413" s="452" t="s">
        <v>43</v>
      </c>
      <c r="P413" s="453"/>
      <c r="Q413" s="453"/>
      <c r="R413" s="453"/>
      <c r="S413" s="453"/>
      <c r="T413" s="453"/>
      <c r="U413" s="454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6"/>
      <c r="O414" s="452" t="s">
        <v>43</v>
      </c>
      <c r="P414" s="453"/>
      <c r="Q414" s="453"/>
      <c r="R414" s="453"/>
      <c r="S414" s="453"/>
      <c r="T414" s="453"/>
      <c r="U414" s="454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46" t="s">
        <v>99</v>
      </c>
      <c r="B415" s="446"/>
      <c r="C415" s="446"/>
      <c r="D415" s="446"/>
      <c r="E415" s="446"/>
      <c r="F415" s="446"/>
      <c r="G415" s="446"/>
      <c r="H415" s="446"/>
      <c r="I415" s="446"/>
      <c r="J415" s="446"/>
      <c r="K415" s="446"/>
      <c r="L415" s="446"/>
      <c r="M415" s="446"/>
      <c r="N415" s="446"/>
      <c r="O415" s="446"/>
      <c r="P415" s="446"/>
      <c r="Q415" s="446"/>
      <c r="R415" s="446"/>
      <c r="S415" s="446"/>
      <c r="T415" s="446"/>
      <c r="U415" s="446"/>
      <c r="V415" s="446"/>
      <c r="W415" s="446"/>
      <c r="X415" s="446"/>
      <c r="Y415" s="446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447">
        <v>4680115884335</v>
      </c>
      <c r="E416" s="44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6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49"/>
      <c r="Q416" s="449"/>
      <c r="R416" s="449"/>
      <c r="S416" s="450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447">
        <v>4680115884342</v>
      </c>
      <c r="E417" s="44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6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49"/>
      <c r="Q417" s="449"/>
      <c r="R417" s="449"/>
      <c r="S417" s="450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447">
        <v>4680115884113</v>
      </c>
      <c r="E418" s="447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6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49"/>
      <c r="Q418" s="449"/>
      <c r="R418" s="449"/>
      <c r="S418" s="45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6"/>
      <c r="O419" s="452" t="s">
        <v>43</v>
      </c>
      <c r="P419" s="453"/>
      <c r="Q419" s="453"/>
      <c r="R419" s="453"/>
      <c r="S419" s="453"/>
      <c r="T419" s="453"/>
      <c r="U419" s="454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6"/>
      <c r="O420" s="452" t="s">
        <v>43</v>
      </c>
      <c r="P420" s="453"/>
      <c r="Q420" s="453"/>
      <c r="R420" s="453"/>
      <c r="S420" s="453"/>
      <c r="T420" s="453"/>
      <c r="U420" s="454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45" t="s">
        <v>583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63"/>
      <c r="AA421" s="63"/>
    </row>
    <row r="422" spans="1:67" ht="14.25" customHeight="1" x14ac:dyDescent="0.25">
      <c r="A422" s="446" t="s">
        <v>113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447">
        <v>4607091389388</v>
      </c>
      <c r="E423" s="447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6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49"/>
      <c r="Q423" s="449"/>
      <c r="R423" s="449"/>
      <c r="S423" s="450"/>
      <c r="T423" s="38" t="s">
        <v>48</v>
      </c>
      <c r="U423" s="38" t="s">
        <v>48</v>
      </c>
      <c r="V423" s="39" t="s">
        <v>0</v>
      </c>
      <c r="W423" s="57">
        <v>45</v>
      </c>
      <c r="X423" s="54">
        <f>IFERROR(IF(W423="",0,CEILING((W423/$H423),1)*$H423),"")</f>
        <v>46.800000000000004</v>
      </c>
      <c r="Y423" s="40">
        <f>IFERROR(IF(X423=0,"",ROUNDUP(X423/H423,0)*0.01196),"")</f>
        <v>0.10764</v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48.530769230769224</v>
      </c>
      <c r="BM423" s="77">
        <f>IFERROR(X423*I423/H423,"0")</f>
        <v>50.472000000000001</v>
      </c>
      <c r="BN423" s="77">
        <f>IFERROR(1/J423*(W423/H423),"0")</f>
        <v>8.3210059171597628E-2</v>
      </c>
      <c r="BO423" s="77">
        <f>IFERROR(1/J423*(X423/H423),"0")</f>
        <v>8.6538461538461536E-2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447">
        <v>4607091389364</v>
      </c>
      <c r="E424" s="447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6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49"/>
      <c r="Q424" s="449"/>
      <c r="R424" s="449"/>
      <c r="S424" s="45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6"/>
      <c r="O425" s="452" t="s">
        <v>43</v>
      </c>
      <c r="P425" s="453"/>
      <c r="Q425" s="453"/>
      <c r="R425" s="453"/>
      <c r="S425" s="453"/>
      <c r="T425" s="453"/>
      <c r="U425" s="454"/>
      <c r="V425" s="41" t="s">
        <v>42</v>
      </c>
      <c r="W425" s="42">
        <f>IFERROR(W423/H423,"0")+IFERROR(W424/H424,"0")</f>
        <v>8.6538461538461533</v>
      </c>
      <c r="X425" s="42">
        <f>IFERROR(X423/H423,"0")+IFERROR(X424/H424,"0")</f>
        <v>9</v>
      </c>
      <c r="Y425" s="42">
        <f>IFERROR(IF(Y423="",0,Y423),"0")+IFERROR(IF(Y424="",0,Y424),"0")</f>
        <v>0.10764</v>
      </c>
      <c r="Z425" s="65"/>
      <c r="AA425" s="65"/>
    </row>
    <row r="426" spans="1:67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6"/>
      <c r="O426" s="452" t="s">
        <v>43</v>
      </c>
      <c r="P426" s="453"/>
      <c r="Q426" s="453"/>
      <c r="R426" s="453"/>
      <c r="S426" s="453"/>
      <c r="T426" s="453"/>
      <c r="U426" s="454"/>
      <c r="V426" s="41" t="s">
        <v>0</v>
      </c>
      <c r="W426" s="42">
        <f>IFERROR(SUM(W423:W424),"0")</f>
        <v>45</v>
      </c>
      <c r="X426" s="42">
        <f>IFERROR(SUM(X423:X424),"0")</f>
        <v>46.800000000000004</v>
      </c>
      <c r="Y426" s="41"/>
      <c r="Z426" s="65"/>
      <c r="AA426" s="65"/>
    </row>
    <row r="427" spans="1:67" ht="14.25" customHeight="1" x14ac:dyDescent="0.25">
      <c r="A427" s="446" t="s">
        <v>77</v>
      </c>
      <c r="B427" s="446"/>
      <c r="C427" s="446"/>
      <c r="D427" s="446"/>
      <c r="E427" s="446"/>
      <c r="F427" s="446"/>
      <c r="G427" s="446"/>
      <c r="H427" s="446"/>
      <c r="I427" s="446"/>
      <c r="J427" s="446"/>
      <c r="K427" s="446"/>
      <c r="L427" s="446"/>
      <c r="M427" s="446"/>
      <c r="N427" s="446"/>
      <c r="O427" s="446"/>
      <c r="P427" s="446"/>
      <c r="Q427" s="446"/>
      <c r="R427" s="446"/>
      <c r="S427" s="446"/>
      <c r="T427" s="446"/>
      <c r="U427" s="446"/>
      <c r="V427" s="446"/>
      <c r="W427" s="446"/>
      <c r="X427" s="446"/>
      <c r="Y427" s="446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447">
        <v>4607091389739</v>
      </c>
      <c r="E428" s="447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49"/>
      <c r="Q428" s="449"/>
      <c r="R428" s="449"/>
      <c r="S428" s="450"/>
      <c r="T428" s="38" t="s">
        <v>48</v>
      </c>
      <c r="U428" s="38" t="s">
        <v>48</v>
      </c>
      <c r="V428" s="39" t="s">
        <v>0</v>
      </c>
      <c r="W428" s="57">
        <v>410</v>
      </c>
      <c r="X428" s="54">
        <f t="shared" ref="X428:X434" si="82">IFERROR(IF(W428="",0,CEILING((W428/$H428),1)*$H428),"")</f>
        <v>411.6</v>
      </c>
      <c r="Y428" s="40">
        <f>IFERROR(IF(X428=0,"",ROUNDUP(X428/H428,0)*0.00753),"")</f>
        <v>0.73794000000000004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432.45238095238091</v>
      </c>
      <c r="BM428" s="77">
        <f t="shared" ref="BM428:BM434" si="84">IFERROR(X428*I428/H428,"0")</f>
        <v>434.14</v>
      </c>
      <c r="BN428" s="77">
        <f t="shared" ref="BN428:BN434" si="85">IFERROR(1/J428*(W428/H428),"0")</f>
        <v>0.62576312576312576</v>
      </c>
      <c r="BO428" s="77">
        <f t="shared" ref="BO428:BO434" si="86">IFERROR(1/J428*(X428/H428),"0")</f>
        <v>0.62820512820512819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447">
        <v>4680115883048</v>
      </c>
      <c r="E429" s="447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6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49"/>
      <c r="Q429" s="449"/>
      <c r="R429" s="449"/>
      <c r="S429" s="45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447">
        <v>4607091389425</v>
      </c>
      <c r="E430" s="447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6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49"/>
      <c r="Q430" s="449"/>
      <c r="R430" s="449"/>
      <c r="S430" s="45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447">
        <v>4680115882911</v>
      </c>
      <c r="E431" s="447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49"/>
      <c r="Q431" s="449"/>
      <c r="R431" s="449"/>
      <c r="S431" s="450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447">
        <v>4680115880771</v>
      </c>
      <c r="E432" s="447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6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49"/>
      <c r="Q432" s="449"/>
      <c r="R432" s="449"/>
      <c r="S432" s="450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447">
        <v>4607091389500</v>
      </c>
      <c r="E433" s="447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49"/>
      <c r="Q433" s="449"/>
      <c r="R433" s="449"/>
      <c r="S433" s="450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447">
        <v>4680115881983</v>
      </c>
      <c r="E434" s="447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49"/>
      <c r="Q434" s="449"/>
      <c r="R434" s="449"/>
      <c r="S434" s="45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6"/>
      <c r="O435" s="452" t="s">
        <v>43</v>
      </c>
      <c r="P435" s="453"/>
      <c r="Q435" s="453"/>
      <c r="R435" s="453"/>
      <c r="S435" s="453"/>
      <c r="T435" s="453"/>
      <c r="U435" s="454"/>
      <c r="V435" s="41" t="s">
        <v>42</v>
      </c>
      <c r="W435" s="42">
        <f>IFERROR(W428/H428,"0")+IFERROR(W429/H429,"0")+IFERROR(W430/H430,"0")+IFERROR(W431/H431,"0")+IFERROR(W432/H432,"0")+IFERROR(W433/H433,"0")+IFERROR(W434/H434,"0")</f>
        <v>97.61904761904762</v>
      </c>
      <c r="X435" s="42">
        <f>IFERROR(X428/H428,"0")+IFERROR(X429/H429,"0")+IFERROR(X430/H430,"0")+IFERROR(X431/H431,"0")+IFERROR(X432/H432,"0")+IFERROR(X433/H433,"0")+IFERROR(X434/H434,"0")</f>
        <v>98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0.73794000000000004</v>
      </c>
      <c r="Z435" s="65"/>
      <c r="AA435" s="65"/>
    </row>
    <row r="436" spans="1:67" x14ac:dyDescent="0.2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6"/>
      <c r="O436" s="452" t="s">
        <v>43</v>
      </c>
      <c r="P436" s="453"/>
      <c r="Q436" s="453"/>
      <c r="R436" s="453"/>
      <c r="S436" s="453"/>
      <c r="T436" s="453"/>
      <c r="U436" s="454"/>
      <c r="V436" s="41" t="s">
        <v>0</v>
      </c>
      <c r="W436" s="42">
        <f>IFERROR(SUM(W428:W434),"0")</f>
        <v>410</v>
      </c>
      <c r="X436" s="42">
        <f>IFERROR(SUM(X428:X434),"0")</f>
        <v>411.6</v>
      </c>
      <c r="Y436" s="41"/>
      <c r="Z436" s="65"/>
      <c r="AA436" s="65"/>
    </row>
    <row r="437" spans="1:67" ht="14.25" customHeight="1" x14ac:dyDescent="0.25">
      <c r="A437" s="446" t="s">
        <v>99</v>
      </c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6"/>
      <c r="P437" s="446"/>
      <c r="Q437" s="446"/>
      <c r="R437" s="446"/>
      <c r="S437" s="446"/>
      <c r="T437" s="446"/>
      <c r="U437" s="446"/>
      <c r="V437" s="446"/>
      <c r="W437" s="446"/>
      <c r="X437" s="446"/>
      <c r="Y437" s="446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447">
        <v>4680115884359</v>
      </c>
      <c r="E438" s="447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49"/>
      <c r="Q438" s="449"/>
      <c r="R438" s="449"/>
      <c r="S438" s="450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447">
        <v>4680115884571</v>
      </c>
      <c r="E439" s="447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7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49"/>
      <c r="Q439" s="449"/>
      <c r="R439" s="449"/>
      <c r="S439" s="45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6"/>
      <c r="O440" s="452" t="s">
        <v>43</v>
      </c>
      <c r="P440" s="453"/>
      <c r="Q440" s="453"/>
      <c r="R440" s="453"/>
      <c r="S440" s="453"/>
      <c r="T440" s="453"/>
      <c r="U440" s="454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6"/>
      <c r="O441" s="452" t="s">
        <v>43</v>
      </c>
      <c r="P441" s="453"/>
      <c r="Q441" s="453"/>
      <c r="R441" s="453"/>
      <c r="S441" s="453"/>
      <c r="T441" s="453"/>
      <c r="U441" s="454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46" t="s">
        <v>606</v>
      </c>
      <c r="B442" s="446"/>
      <c r="C442" s="446"/>
      <c r="D442" s="446"/>
      <c r="E442" s="446"/>
      <c r="F442" s="446"/>
      <c r="G442" s="446"/>
      <c r="H442" s="446"/>
      <c r="I442" s="446"/>
      <c r="J442" s="446"/>
      <c r="K442" s="446"/>
      <c r="L442" s="446"/>
      <c r="M442" s="446"/>
      <c r="N442" s="446"/>
      <c r="O442" s="446"/>
      <c r="P442" s="446"/>
      <c r="Q442" s="446"/>
      <c r="R442" s="446"/>
      <c r="S442" s="446"/>
      <c r="T442" s="446"/>
      <c r="U442" s="446"/>
      <c r="V442" s="446"/>
      <c r="W442" s="446"/>
      <c r="X442" s="446"/>
      <c r="Y442" s="446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447">
        <v>4680115884564</v>
      </c>
      <c r="E443" s="44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70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9"/>
      <c r="Q443" s="449"/>
      <c r="R443" s="449"/>
      <c r="S443" s="45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6"/>
      <c r="O444" s="452" t="s">
        <v>43</v>
      </c>
      <c r="P444" s="453"/>
      <c r="Q444" s="453"/>
      <c r="R444" s="453"/>
      <c r="S444" s="453"/>
      <c r="T444" s="453"/>
      <c r="U444" s="45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6"/>
      <c r="O445" s="452" t="s">
        <v>43</v>
      </c>
      <c r="P445" s="453"/>
      <c r="Q445" s="453"/>
      <c r="R445" s="453"/>
      <c r="S445" s="453"/>
      <c r="T445" s="453"/>
      <c r="U445" s="45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45" t="s">
        <v>609</v>
      </c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63"/>
      <c r="AA446" s="63"/>
    </row>
    <row r="447" spans="1:67" ht="14.25" customHeight="1" x14ac:dyDescent="0.25">
      <c r="A447" s="446" t="s">
        <v>77</v>
      </c>
      <c r="B447" s="446"/>
      <c r="C447" s="446"/>
      <c r="D447" s="446"/>
      <c r="E447" s="446"/>
      <c r="F447" s="446"/>
      <c r="G447" s="446"/>
      <c r="H447" s="446"/>
      <c r="I447" s="446"/>
      <c r="J447" s="446"/>
      <c r="K447" s="446"/>
      <c r="L447" s="446"/>
      <c r="M447" s="446"/>
      <c r="N447" s="446"/>
      <c r="O447" s="446"/>
      <c r="P447" s="446"/>
      <c r="Q447" s="446"/>
      <c r="R447" s="446"/>
      <c r="S447" s="446"/>
      <c r="T447" s="446"/>
      <c r="U447" s="446"/>
      <c r="V447" s="446"/>
      <c r="W447" s="446"/>
      <c r="X447" s="446"/>
      <c r="Y447" s="446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447">
        <v>4680115885189</v>
      </c>
      <c r="E448" s="44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7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49"/>
      <c r="Q448" s="449"/>
      <c r="R448" s="449"/>
      <c r="S448" s="45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447">
        <v>4680115885172</v>
      </c>
      <c r="E449" s="44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49"/>
      <c r="Q449" s="449"/>
      <c r="R449" s="449"/>
      <c r="S449" s="45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447">
        <v>4680115885110</v>
      </c>
      <c r="E450" s="447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7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49"/>
      <c r="Q450" s="449"/>
      <c r="R450" s="449"/>
      <c r="S450" s="45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6"/>
      <c r="O451" s="452" t="s">
        <v>43</v>
      </c>
      <c r="P451" s="453"/>
      <c r="Q451" s="453"/>
      <c r="R451" s="453"/>
      <c r="S451" s="453"/>
      <c r="T451" s="453"/>
      <c r="U451" s="454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6"/>
      <c r="O452" s="452" t="s">
        <v>43</v>
      </c>
      <c r="P452" s="453"/>
      <c r="Q452" s="453"/>
      <c r="R452" s="453"/>
      <c r="S452" s="453"/>
      <c r="T452" s="453"/>
      <c r="U452" s="454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45" t="s">
        <v>616</v>
      </c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63"/>
      <c r="AA453" s="63"/>
    </row>
    <row r="454" spans="1:67" ht="14.25" customHeight="1" x14ac:dyDescent="0.25">
      <c r="A454" s="446" t="s">
        <v>77</v>
      </c>
      <c r="B454" s="446"/>
      <c r="C454" s="446"/>
      <c r="D454" s="446"/>
      <c r="E454" s="446"/>
      <c r="F454" s="446"/>
      <c r="G454" s="446"/>
      <c r="H454" s="446"/>
      <c r="I454" s="446"/>
      <c r="J454" s="446"/>
      <c r="K454" s="446"/>
      <c r="L454" s="446"/>
      <c r="M454" s="446"/>
      <c r="N454" s="446"/>
      <c r="O454" s="446"/>
      <c r="P454" s="446"/>
      <c r="Q454" s="446"/>
      <c r="R454" s="446"/>
      <c r="S454" s="446"/>
      <c r="T454" s="446"/>
      <c r="U454" s="446"/>
      <c r="V454" s="446"/>
      <c r="W454" s="446"/>
      <c r="X454" s="446"/>
      <c r="Y454" s="446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447">
        <v>4680115885103</v>
      </c>
      <c r="E455" s="447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49"/>
      <c r="Q455" s="449"/>
      <c r="R455" s="449"/>
      <c r="S455" s="450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6"/>
      <c r="O456" s="452" t="s">
        <v>43</v>
      </c>
      <c r="P456" s="453"/>
      <c r="Q456" s="453"/>
      <c r="R456" s="453"/>
      <c r="S456" s="453"/>
      <c r="T456" s="453"/>
      <c r="U456" s="454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6"/>
      <c r="O457" s="452" t="s">
        <v>43</v>
      </c>
      <c r="P457" s="453"/>
      <c r="Q457" s="453"/>
      <c r="R457" s="453"/>
      <c r="S457" s="453"/>
      <c r="T457" s="453"/>
      <c r="U457" s="454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44" t="s">
        <v>620</v>
      </c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53"/>
      <c r="AA458" s="53"/>
    </row>
    <row r="459" spans="1:67" ht="16.5" customHeight="1" x14ac:dyDescent="0.25">
      <c r="A459" s="445" t="s">
        <v>620</v>
      </c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63"/>
      <c r="AA459" s="63"/>
    </row>
    <row r="460" spans="1:67" ht="14.25" customHeight="1" x14ac:dyDescent="0.25">
      <c r="A460" s="446" t="s">
        <v>121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447">
        <v>4607091389067</v>
      </c>
      <c r="E461" s="44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7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49"/>
      <c r="Q461" s="449"/>
      <c r="R461" s="449"/>
      <c r="S461" s="45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447">
        <v>4680115885226</v>
      </c>
      <c r="E462" s="447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49"/>
      <c r="Q462" s="449"/>
      <c r="R462" s="449"/>
      <c r="S462" s="45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447">
        <v>4607091383522</v>
      </c>
      <c r="E463" s="447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71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49"/>
      <c r="Q463" s="449"/>
      <c r="R463" s="449"/>
      <c r="S463" s="450"/>
      <c r="T463" s="38" t="s">
        <v>48</v>
      </c>
      <c r="U463" s="38" t="s">
        <v>48</v>
      </c>
      <c r="V463" s="39" t="s">
        <v>0</v>
      </c>
      <c r="W463" s="57">
        <v>690</v>
      </c>
      <c r="X463" s="54">
        <f t="shared" si="87"/>
        <v>691.68000000000006</v>
      </c>
      <c r="Y463" s="40">
        <f t="shared" si="88"/>
        <v>1.5667599999999999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737.0454545454545</v>
      </c>
      <c r="BM463" s="77">
        <f t="shared" si="90"/>
        <v>738.84</v>
      </c>
      <c r="BN463" s="77">
        <f t="shared" si="91"/>
        <v>1.2565559440559442</v>
      </c>
      <c r="BO463" s="77">
        <f t="shared" si="92"/>
        <v>1.2596153846153846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447">
        <v>4607091384437</v>
      </c>
      <c r="E464" s="447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71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49"/>
      <c r="Q464" s="449"/>
      <c r="R464" s="449"/>
      <c r="S464" s="45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447">
        <v>4680115884502</v>
      </c>
      <c r="E465" s="447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49"/>
      <c r="Q465" s="449"/>
      <c r="R465" s="449"/>
      <c r="S465" s="45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447">
        <v>4607091389104</v>
      </c>
      <c r="E466" s="44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49"/>
      <c r="Q466" s="449"/>
      <c r="R466" s="449"/>
      <c r="S466" s="450"/>
      <c r="T466" s="38" t="s">
        <v>48</v>
      </c>
      <c r="U466" s="38" t="s">
        <v>48</v>
      </c>
      <c r="V466" s="39" t="s">
        <v>0</v>
      </c>
      <c r="W466" s="57">
        <v>340</v>
      </c>
      <c r="X466" s="54">
        <f t="shared" si="87"/>
        <v>343.2</v>
      </c>
      <c r="Y466" s="40">
        <f t="shared" si="88"/>
        <v>0.77739999999999998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363.18181818181813</v>
      </c>
      <c r="BM466" s="77">
        <f t="shared" si="90"/>
        <v>366.59999999999997</v>
      </c>
      <c r="BN466" s="77">
        <f t="shared" si="91"/>
        <v>0.6191724941724942</v>
      </c>
      <c r="BO466" s="77">
        <f t="shared" si="92"/>
        <v>0.625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447">
        <v>4680115884519</v>
      </c>
      <c r="E467" s="447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7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49"/>
      <c r="Q467" s="449"/>
      <c r="R467" s="449"/>
      <c r="S467" s="45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447">
        <v>4680115880603</v>
      </c>
      <c r="E468" s="447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49"/>
      <c r="Q468" s="449"/>
      <c r="R468" s="449"/>
      <c r="S468" s="450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447">
        <v>4607091389999</v>
      </c>
      <c r="E469" s="447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7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49"/>
      <c r="Q469" s="449"/>
      <c r="R469" s="449"/>
      <c r="S469" s="450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447">
        <v>4680115882782</v>
      </c>
      <c r="E470" s="447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49"/>
      <c r="Q470" s="449"/>
      <c r="R470" s="449"/>
      <c r="S470" s="450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447">
        <v>4607091389098</v>
      </c>
      <c r="E471" s="447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7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49"/>
      <c r="Q471" s="449"/>
      <c r="R471" s="449"/>
      <c r="S471" s="450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447">
        <v>4607091389982</v>
      </c>
      <c r="E472" s="44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49"/>
      <c r="Q472" s="449"/>
      <c r="R472" s="449"/>
      <c r="S472" s="450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6"/>
      <c r="O473" s="452" t="s">
        <v>43</v>
      </c>
      <c r="P473" s="453"/>
      <c r="Q473" s="453"/>
      <c r="R473" s="453"/>
      <c r="S473" s="453"/>
      <c r="T473" s="453"/>
      <c r="U473" s="454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195.07575757575756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196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2.34416</v>
      </c>
      <c r="Z473" s="65"/>
      <c r="AA473" s="65"/>
    </row>
    <row r="474" spans="1:67" x14ac:dyDescent="0.2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6"/>
      <c r="O474" s="452" t="s">
        <v>43</v>
      </c>
      <c r="P474" s="453"/>
      <c r="Q474" s="453"/>
      <c r="R474" s="453"/>
      <c r="S474" s="453"/>
      <c r="T474" s="453"/>
      <c r="U474" s="454"/>
      <c r="V474" s="41" t="s">
        <v>0</v>
      </c>
      <c r="W474" s="42">
        <f>IFERROR(SUM(W461:W472),"0")</f>
        <v>1030</v>
      </c>
      <c r="X474" s="42">
        <f>IFERROR(SUM(X461:X472),"0")</f>
        <v>1034.8800000000001</v>
      </c>
      <c r="Y474" s="41"/>
      <c r="Z474" s="65"/>
      <c r="AA474" s="65"/>
    </row>
    <row r="475" spans="1:67" ht="14.25" customHeight="1" x14ac:dyDescent="0.25">
      <c r="A475" s="446" t="s">
        <v>113</v>
      </c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6"/>
      <c r="P475" s="446"/>
      <c r="Q475" s="446"/>
      <c r="R475" s="446"/>
      <c r="S475" s="446"/>
      <c r="T475" s="446"/>
      <c r="U475" s="446"/>
      <c r="V475" s="446"/>
      <c r="W475" s="446"/>
      <c r="X475" s="446"/>
      <c r="Y475" s="446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447">
        <v>4607091388930</v>
      </c>
      <c r="E476" s="44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49"/>
      <c r="Q476" s="449"/>
      <c r="R476" s="449"/>
      <c r="S476" s="450"/>
      <c r="T476" s="38" t="s">
        <v>48</v>
      </c>
      <c r="U476" s="38" t="s">
        <v>48</v>
      </c>
      <c r="V476" s="39" t="s">
        <v>0</v>
      </c>
      <c r="W476" s="57">
        <v>355</v>
      </c>
      <c r="X476" s="54">
        <f>IFERROR(IF(W476="",0,CEILING((W476/$H476),1)*$H476),"")</f>
        <v>359.04</v>
      </c>
      <c r="Y476" s="40">
        <f>IFERROR(IF(X476=0,"",ROUNDUP(X476/H476,0)*0.01196),"")</f>
        <v>0.81328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379.20454545454538</v>
      </c>
      <c r="BM476" s="77">
        <f>IFERROR(X476*I476/H476,"0")</f>
        <v>383.52</v>
      </c>
      <c r="BN476" s="77">
        <f>IFERROR(1/J476*(W476/H476),"0")</f>
        <v>0.64648892773892774</v>
      </c>
      <c r="BO476" s="77">
        <f>IFERROR(1/J476*(X476/H476),"0")</f>
        <v>0.65384615384615385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447">
        <v>4680115880054</v>
      </c>
      <c r="E477" s="447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49"/>
      <c r="Q477" s="449"/>
      <c r="R477" s="449"/>
      <c r="S477" s="450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6"/>
      <c r="O478" s="452" t="s">
        <v>43</v>
      </c>
      <c r="P478" s="453"/>
      <c r="Q478" s="453"/>
      <c r="R478" s="453"/>
      <c r="S478" s="453"/>
      <c r="T478" s="453"/>
      <c r="U478" s="454"/>
      <c r="V478" s="41" t="s">
        <v>42</v>
      </c>
      <c r="W478" s="42">
        <f>IFERROR(W476/H476,"0")+IFERROR(W477/H477,"0")</f>
        <v>67.234848484848484</v>
      </c>
      <c r="X478" s="42">
        <f>IFERROR(X476/H476,"0")+IFERROR(X477/H477,"0")</f>
        <v>68</v>
      </c>
      <c r="Y478" s="42">
        <f>IFERROR(IF(Y476="",0,Y476),"0")+IFERROR(IF(Y477="",0,Y477),"0")</f>
        <v>0.81328</v>
      </c>
      <c r="Z478" s="65"/>
      <c r="AA478" s="65"/>
    </row>
    <row r="479" spans="1:67" x14ac:dyDescent="0.2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6"/>
      <c r="O479" s="452" t="s">
        <v>43</v>
      </c>
      <c r="P479" s="453"/>
      <c r="Q479" s="453"/>
      <c r="R479" s="453"/>
      <c r="S479" s="453"/>
      <c r="T479" s="453"/>
      <c r="U479" s="454"/>
      <c r="V479" s="41" t="s">
        <v>0</v>
      </c>
      <c r="W479" s="42">
        <f>IFERROR(SUM(W476:W477),"0")</f>
        <v>355</v>
      </c>
      <c r="X479" s="42">
        <f>IFERROR(SUM(X476:X477),"0")</f>
        <v>359.04</v>
      </c>
      <c r="Y479" s="41"/>
      <c r="Z479" s="65"/>
      <c r="AA479" s="65"/>
    </row>
    <row r="480" spans="1:67" ht="14.25" customHeight="1" x14ac:dyDescent="0.25">
      <c r="A480" s="446" t="s">
        <v>77</v>
      </c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6"/>
      <c r="P480" s="446"/>
      <c r="Q480" s="446"/>
      <c r="R480" s="446"/>
      <c r="S480" s="446"/>
      <c r="T480" s="446"/>
      <c r="U480" s="446"/>
      <c r="V480" s="446"/>
      <c r="W480" s="446"/>
      <c r="X480" s="446"/>
      <c r="Y480" s="446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447">
        <v>4680115883116</v>
      </c>
      <c r="E481" s="44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49"/>
      <c r="Q481" s="449"/>
      <c r="R481" s="449"/>
      <c r="S481" s="450"/>
      <c r="T481" s="38" t="s">
        <v>48</v>
      </c>
      <c r="U481" s="38" t="s">
        <v>48</v>
      </c>
      <c r="V481" s="39" t="s">
        <v>0</v>
      </c>
      <c r="W481" s="57">
        <v>125</v>
      </c>
      <c r="X481" s="54">
        <f t="shared" ref="X481:X486" si="93">IFERROR(IF(W481="",0,CEILING((W481/$H481),1)*$H481),"")</f>
        <v>126.72</v>
      </c>
      <c r="Y481" s="40">
        <f>IFERROR(IF(X481=0,"",ROUNDUP(X481/H481,0)*0.01196),"")</f>
        <v>0.28704000000000002</v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133.52272727272728</v>
      </c>
      <c r="BM481" s="77">
        <f t="shared" ref="BM481:BM486" si="95">IFERROR(X481*I481/H481,"0")</f>
        <v>135.35999999999999</v>
      </c>
      <c r="BN481" s="77">
        <f t="shared" ref="BN481:BN486" si="96">IFERROR(1/J481*(W481/H481),"0")</f>
        <v>0.22763694638694637</v>
      </c>
      <c r="BO481" s="77">
        <f t="shared" ref="BO481:BO486" si="97">IFERROR(1/J481*(X481/H481),"0")</f>
        <v>0.23076923076923078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447">
        <v>4680115883093</v>
      </c>
      <c r="E482" s="447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49"/>
      <c r="Q482" s="449"/>
      <c r="R482" s="449"/>
      <c r="S482" s="450"/>
      <c r="T482" s="38" t="s">
        <v>48</v>
      </c>
      <c r="U482" s="38" t="s">
        <v>48</v>
      </c>
      <c r="V482" s="39" t="s">
        <v>0</v>
      </c>
      <c r="W482" s="57">
        <v>50</v>
      </c>
      <c r="X482" s="54">
        <f t="shared" si="93"/>
        <v>52.800000000000004</v>
      </c>
      <c r="Y482" s="40">
        <f>IFERROR(IF(X482=0,"",ROUNDUP(X482/H482,0)*0.01196),"")</f>
        <v>0.1196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53.409090909090907</v>
      </c>
      <c r="BM482" s="77">
        <f t="shared" si="95"/>
        <v>56.400000000000006</v>
      </c>
      <c r="BN482" s="77">
        <f t="shared" si="96"/>
        <v>9.1054778554778545E-2</v>
      </c>
      <c r="BO482" s="77">
        <f t="shared" si="97"/>
        <v>9.6153846153846159E-2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447">
        <v>4680115883109</v>
      </c>
      <c r="E483" s="447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49"/>
      <c r="Q483" s="449"/>
      <c r="R483" s="449"/>
      <c r="S483" s="450"/>
      <c r="T483" s="38" t="s">
        <v>48</v>
      </c>
      <c r="U483" s="38" t="s">
        <v>48</v>
      </c>
      <c r="V483" s="39" t="s">
        <v>0</v>
      </c>
      <c r="W483" s="57">
        <v>240</v>
      </c>
      <c r="X483" s="54">
        <f t="shared" si="93"/>
        <v>242.88000000000002</v>
      </c>
      <c r="Y483" s="40">
        <f>IFERROR(IF(X483=0,"",ROUNDUP(X483/H483,0)*0.01196),"")</f>
        <v>0.55015999999999998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256.36363636363632</v>
      </c>
      <c r="BM483" s="77">
        <f t="shared" si="95"/>
        <v>259.44</v>
      </c>
      <c r="BN483" s="77">
        <f t="shared" si="96"/>
        <v>0.43706293706293708</v>
      </c>
      <c r="BO483" s="77">
        <f t="shared" si="97"/>
        <v>0.44230769230769235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447">
        <v>4680115882072</v>
      </c>
      <c r="E484" s="44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49"/>
      <c r="Q484" s="449"/>
      <c r="R484" s="449"/>
      <c r="S484" s="45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447">
        <v>4680115882102</v>
      </c>
      <c r="E485" s="447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49"/>
      <c r="Q485" s="449"/>
      <c r="R485" s="449"/>
      <c r="S485" s="45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447">
        <v>4680115882096</v>
      </c>
      <c r="E486" s="447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49"/>
      <c r="Q486" s="449"/>
      <c r="R486" s="449"/>
      <c r="S486" s="45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6"/>
      <c r="O487" s="452" t="s">
        <v>43</v>
      </c>
      <c r="P487" s="453"/>
      <c r="Q487" s="453"/>
      <c r="R487" s="453"/>
      <c r="S487" s="453"/>
      <c r="T487" s="453"/>
      <c r="U487" s="454"/>
      <c r="V487" s="41" t="s">
        <v>42</v>
      </c>
      <c r="W487" s="42">
        <f>IFERROR(W481/H481,"0")+IFERROR(W482/H482,"0")+IFERROR(W483/H483,"0")+IFERROR(W484/H484,"0")+IFERROR(W485/H485,"0")+IFERROR(W486/H486,"0")</f>
        <v>78.598484848484844</v>
      </c>
      <c r="X487" s="42">
        <f>IFERROR(X481/H481,"0")+IFERROR(X482/H482,"0")+IFERROR(X483/H483,"0")+IFERROR(X484/H484,"0")+IFERROR(X485/H485,"0")+IFERROR(X486/H486,"0")</f>
        <v>80</v>
      </c>
      <c r="Y487" s="42">
        <f>IFERROR(IF(Y481="",0,Y481),"0")+IFERROR(IF(Y482="",0,Y482),"0")+IFERROR(IF(Y483="",0,Y483),"0")+IFERROR(IF(Y484="",0,Y484),"0")+IFERROR(IF(Y485="",0,Y485),"0")+IFERROR(IF(Y486="",0,Y486),"0")</f>
        <v>0.95679999999999998</v>
      </c>
      <c r="Z487" s="65"/>
      <c r="AA487" s="65"/>
    </row>
    <row r="488" spans="1:67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6"/>
      <c r="O488" s="452" t="s">
        <v>43</v>
      </c>
      <c r="P488" s="453"/>
      <c r="Q488" s="453"/>
      <c r="R488" s="453"/>
      <c r="S488" s="453"/>
      <c r="T488" s="453"/>
      <c r="U488" s="454"/>
      <c r="V488" s="41" t="s">
        <v>0</v>
      </c>
      <c r="W488" s="42">
        <f>IFERROR(SUM(W481:W486),"0")</f>
        <v>415</v>
      </c>
      <c r="X488" s="42">
        <f>IFERROR(SUM(X481:X486),"0")</f>
        <v>422.40000000000003</v>
      </c>
      <c r="Y488" s="41"/>
      <c r="Z488" s="65"/>
      <c r="AA488" s="65"/>
    </row>
    <row r="489" spans="1:67" ht="14.25" customHeight="1" x14ac:dyDescent="0.25">
      <c r="A489" s="446" t="s">
        <v>85</v>
      </c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6"/>
      <c r="P489" s="446"/>
      <c r="Q489" s="446"/>
      <c r="R489" s="446"/>
      <c r="S489" s="446"/>
      <c r="T489" s="446"/>
      <c r="U489" s="446"/>
      <c r="V489" s="446"/>
      <c r="W489" s="446"/>
      <c r="X489" s="446"/>
      <c r="Y489" s="446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447">
        <v>4607091383409</v>
      </c>
      <c r="E490" s="447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49"/>
      <c r="Q490" s="449"/>
      <c r="R490" s="449"/>
      <c r="S490" s="45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447">
        <v>4607091383416</v>
      </c>
      <c r="E491" s="447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49"/>
      <c r="Q491" s="449"/>
      <c r="R491" s="449"/>
      <c r="S491" s="45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447">
        <v>4680115883536</v>
      </c>
      <c r="E492" s="447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49"/>
      <c r="Q492" s="449"/>
      <c r="R492" s="449"/>
      <c r="S492" s="450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6"/>
      <c r="O493" s="452" t="s">
        <v>43</v>
      </c>
      <c r="P493" s="453"/>
      <c r="Q493" s="453"/>
      <c r="R493" s="453"/>
      <c r="S493" s="453"/>
      <c r="T493" s="453"/>
      <c r="U493" s="454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6"/>
      <c r="O494" s="452" t="s">
        <v>43</v>
      </c>
      <c r="P494" s="453"/>
      <c r="Q494" s="453"/>
      <c r="R494" s="453"/>
      <c r="S494" s="453"/>
      <c r="T494" s="453"/>
      <c r="U494" s="454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46" t="s">
        <v>219</v>
      </c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6"/>
      <c r="Y495" s="446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447">
        <v>4680115885035</v>
      </c>
      <c r="E496" s="447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49"/>
      <c r="Q496" s="449"/>
      <c r="R496" s="449"/>
      <c r="S496" s="450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6"/>
      <c r="O497" s="452" t="s">
        <v>43</v>
      </c>
      <c r="P497" s="453"/>
      <c r="Q497" s="453"/>
      <c r="R497" s="453"/>
      <c r="S497" s="453"/>
      <c r="T497" s="453"/>
      <c r="U497" s="454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6"/>
      <c r="O498" s="452" t="s">
        <v>43</v>
      </c>
      <c r="P498" s="453"/>
      <c r="Q498" s="453"/>
      <c r="R498" s="453"/>
      <c r="S498" s="453"/>
      <c r="T498" s="453"/>
      <c r="U498" s="454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44" t="s">
        <v>669</v>
      </c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53"/>
      <c r="AA499" s="53"/>
    </row>
    <row r="500" spans="1:67" ht="16.5" customHeight="1" x14ac:dyDescent="0.25">
      <c r="A500" s="445" t="s">
        <v>670</v>
      </c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63"/>
      <c r="AA500" s="63"/>
    </row>
    <row r="501" spans="1:67" ht="14.25" customHeight="1" x14ac:dyDescent="0.25">
      <c r="A501" s="446" t="s">
        <v>121</v>
      </c>
      <c r="B501" s="446"/>
      <c r="C501" s="446"/>
      <c r="D501" s="446"/>
      <c r="E501" s="446"/>
      <c r="F501" s="446"/>
      <c r="G501" s="446"/>
      <c r="H501" s="446"/>
      <c r="I501" s="446"/>
      <c r="J501" s="446"/>
      <c r="K501" s="446"/>
      <c r="L501" s="446"/>
      <c r="M501" s="446"/>
      <c r="N501" s="446"/>
      <c r="O501" s="446"/>
      <c r="P501" s="446"/>
      <c r="Q501" s="446"/>
      <c r="R501" s="446"/>
      <c r="S501" s="446"/>
      <c r="T501" s="446"/>
      <c r="U501" s="446"/>
      <c r="V501" s="446"/>
      <c r="W501" s="446"/>
      <c r="X501" s="446"/>
      <c r="Y501" s="446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447">
        <v>4640242181189</v>
      </c>
      <c r="E502" s="447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732" t="s">
        <v>673</v>
      </c>
      <c r="P502" s="449"/>
      <c r="Q502" s="449"/>
      <c r="R502" s="449"/>
      <c r="S502" s="45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447">
        <v>4640242181172</v>
      </c>
      <c r="E503" s="44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733" t="s">
        <v>676</v>
      </c>
      <c r="P503" s="449"/>
      <c r="Q503" s="449"/>
      <c r="R503" s="449"/>
      <c r="S503" s="45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447">
        <v>4640242181011</v>
      </c>
      <c r="E504" s="447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734" t="s">
        <v>679</v>
      </c>
      <c r="P504" s="449"/>
      <c r="Q504" s="449"/>
      <c r="R504" s="449"/>
      <c r="S504" s="450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447">
        <v>4640242180045</v>
      </c>
      <c r="E505" s="447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735" t="s">
        <v>682</v>
      </c>
      <c r="P505" s="449"/>
      <c r="Q505" s="449"/>
      <c r="R505" s="449"/>
      <c r="S505" s="450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447">
        <v>4640242180441</v>
      </c>
      <c r="E506" s="447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736" t="s">
        <v>685</v>
      </c>
      <c r="P506" s="449"/>
      <c r="Q506" s="449"/>
      <c r="R506" s="449"/>
      <c r="S506" s="450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447">
        <v>4640242180601</v>
      </c>
      <c r="E507" s="447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737" t="s">
        <v>688</v>
      </c>
      <c r="P507" s="449"/>
      <c r="Q507" s="449"/>
      <c r="R507" s="449"/>
      <c r="S507" s="450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447">
        <v>4640242180564</v>
      </c>
      <c r="E508" s="447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738" t="s">
        <v>691</v>
      </c>
      <c r="P508" s="449"/>
      <c r="Q508" s="449"/>
      <c r="R508" s="449"/>
      <c r="S508" s="450"/>
      <c r="T508" s="38" t="s">
        <v>48</v>
      </c>
      <c r="U508" s="38" t="s">
        <v>48</v>
      </c>
      <c r="V508" s="39" t="s">
        <v>0</v>
      </c>
      <c r="W508" s="57">
        <v>120</v>
      </c>
      <c r="X508" s="54">
        <f t="shared" si="98"/>
        <v>120</v>
      </c>
      <c r="Y508" s="40">
        <f t="shared" si="103"/>
        <v>0.21749999999999997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124.80000000000001</v>
      </c>
      <c r="BM508" s="77">
        <f t="shared" si="100"/>
        <v>124.80000000000001</v>
      </c>
      <c r="BN508" s="77">
        <f t="shared" si="101"/>
        <v>0.17857142857142855</v>
      </c>
      <c r="BO508" s="77">
        <f t="shared" si="102"/>
        <v>0.17857142857142855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447">
        <v>4640242180922</v>
      </c>
      <c r="E509" s="44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739" t="s">
        <v>694</v>
      </c>
      <c r="P509" s="449"/>
      <c r="Q509" s="449"/>
      <c r="R509" s="449"/>
      <c r="S509" s="450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447">
        <v>4640242180038</v>
      </c>
      <c r="E510" s="447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740" t="s">
        <v>697</v>
      </c>
      <c r="P510" s="449"/>
      <c r="Q510" s="449"/>
      <c r="R510" s="449"/>
      <c r="S510" s="450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6"/>
      <c r="O511" s="452" t="s">
        <v>43</v>
      </c>
      <c r="P511" s="453"/>
      <c r="Q511" s="453"/>
      <c r="R511" s="453"/>
      <c r="S511" s="453"/>
      <c r="T511" s="453"/>
      <c r="U511" s="454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10</v>
      </c>
      <c r="X511" s="42">
        <f>IFERROR(X502/H502,"0")+IFERROR(X503/H503,"0")+IFERROR(X504/H504,"0")+IFERROR(X505/H505,"0")+IFERROR(X506/H506,"0")+IFERROR(X507/H507,"0")+IFERROR(X508/H508,"0")+IFERROR(X509/H509,"0")+IFERROR(X510/H510,"0")</f>
        <v>10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0.21749999999999997</v>
      </c>
      <c r="Z511" s="65"/>
      <c r="AA511" s="65"/>
    </row>
    <row r="512" spans="1:67" x14ac:dyDescent="0.2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6"/>
      <c r="O512" s="452" t="s">
        <v>43</v>
      </c>
      <c r="P512" s="453"/>
      <c r="Q512" s="453"/>
      <c r="R512" s="453"/>
      <c r="S512" s="453"/>
      <c r="T512" s="453"/>
      <c r="U512" s="454"/>
      <c r="V512" s="41" t="s">
        <v>0</v>
      </c>
      <c r="W512" s="42">
        <f>IFERROR(SUM(W502:W510),"0")</f>
        <v>120</v>
      </c>
      <c r="X512" s="42">
        <f>IFERROR(SUM(X502:X510),"0")</f>
        <v>120</v>
      </c>
      <c r="Y512" s="41"/>
      <c r="Z512" s="65"/>
      <c r="AA512" s="65"/>
    </row>
    <row r="513" spans="1:67" ht="14.25" customHeight="1" x14ac:dyDescent="0.25">
      <c r="A513" s="446" t="s">
        <v>113</v>
      </c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6"/>
      <c r="P513" s="446"/>
      <c r="Q513" s="446"/>
      <c r="R513" s="446"/>
      <c r="S513" s="446"/>
      <c r="T513" s="446"/>
      <c r="U513" s="446"/>
      <c r="V513" s="446"/>
      <c r="W513" s="446"/>
      <c r="X513" s="446"/>
      <c r="Y513" s="446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447">
        <v>4640242181363</v>
      </c>
      <c r="E514" s="447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741" t="s">
        <v>700</v>
      </c>
      <c r="P514" s="449"/>
      <c r="Q514" s="449"/>
      <c r="R514" s="449"/>
      <c r="S514" s="450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447">
        <v>4640242180526</v>
      </c>
      <c r="E515" s="447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742" t="s">
        <v>703</v>
      </c>
      <c r="P515" s="449"/>
      <c r="Q515" s="449"/>
      <c r="R515" s="449"/>
      <c r="S515" s="450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447">
        <v>4640242180519</v>
      </c>
      <c r="E516" s="44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743" t="s">
        <v>706</v>
      </c>
      <c r="P516" s="449"/>
      <c r="Q516" s="449"/>
      <c r="R516" s="449"/>
      <c r="S516" s="450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447">
        <v>4640242180090</v>
      </c>
      <c r="E517" s="44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744" t="s">
        <v>709</v>
      </c>
      <c r="P517" s="449"/>
      <c r="Q517" s="449"/>
      <c r="R517" s="449"/>
      <c r="S517" s="450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447">
        <v>4640242180090</v>
      </c>
      <c r="E518" s="447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745" t="s">
        <v>712</v>
      </c>
      <c r="P518" s="449"/>
      <c r="Q518" s="449"/>
      <c r="R518" s="449"/>
      <c r="S518" s="450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6"/>
      <c r="O519" s="452" t="s">
        <v>43</v>
      </c>
      <c r="P519" s="453"/>
      <c r="Q519" s="453"/>
      <c r="R519" s="453"/>
      <c r="S519" s="453"/>
      <c r="T519" s="453"/>
      <c r="U519" s="454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6"/>
      <c r="O520" s="452" t="s">
        <v>43</v>
      </c>
      <c r="P520" s="453"/>
      <c r="Q520" s="453"/>
      <c r="R520" s="453"/>
      <c r="S520" s="453"/>
      <c r="T520" s="453"/>
      <c r="U520" s="454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46" t="s">
        <v>77</v>
      </c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6"/>
      <c r="P521" s="446"/>
      <c r="Q521" s="446"/>
      <c r="R521" s="446"/>
      <c r="S521" s="446"/>
      <c r="T521" s="446"/>
      <c r="U521" s="446"/>
      <c r="V521" s="446"/>
      <c r="W521" s="446"/>
      <c r="X521" s="446"/>
      <c r="Y521" s="446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447">
        <v>4640242180816</v>
      </c>
      <c r="E522" s="447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746" t="s">
        <v>715</v>
      </c>
      <c r="P522" s="449"/>
      <c r="Q522" s="449"/>
      <c r="R522" s="449"/>
      <c r="S522" s="450"/>
      <c r="T522" s="38" t="s">
        <v>48</v>
      </c>
      <c r="U522" s="38" t="s">
        <v>48</v>
      </c>
      <c r="V522" s="39" t="s">
        <v>0</v>
      </c>
      <c r="W522" s="57">
        <v>130</v>
      </c>
      <c r="X522" s="54">
        <f t="shared" ref="X522:X527" si="104">IFERROR(IF(W522="",0,CEILING((W522/$H522),1)*$H522),"")</f>
        <v>130.20000000000002</v>
      </c>
      <c r="Y522" s="40">
        <f>IFERROR(IF(X522=0,"",ROUNDUP(X522/H522,0)*0.00753),"")</f>
        <v>0.23343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138.04761904761904</v>
      </c>
      <c r="BM522" s="77">
        <f t="shared" ref="BM522:BM527" si="106">IFERROR(X522*I522/H522,"0")</f>
        <v>138.26000000000002</v>
      </c>
      <c r="BN522" s="77">
        <f t="shared" ref="BN522:BN527" si="107">IFERROR(1/J522*(W522/H522),"0")</f>
        <v>0.1984126984126984</v>
      </c>
      <c r="BO522" s="77">
        <f t="shared" ref="BO522:BO527" si="108">IFERROR(1/J522*(X522/H522),"0")</f>
        <v>0.19871794871794873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447">
        <v>4680115880856</v>
      </c>
      <c r="E523" s="447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7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49"/>
      <c r="Q523" s="449"/>
      <c r="R523" s="449"/>
      <c r="S523" s="450"/>
      <c r="T523" s="38" t="s">
        <v>48</v>
      </c>
      <c r="U523" s="38" t="s">
        <v>48</v>
      </c>
      <c r="V523" s="39" t="s">
        <v>0</v>
      </c>
      <c r="W523" s="57">
        <v>180</v>
      </c>
      <c r="X523" s="54">
        <f t="shared" si="104"/>
        <v>180.6</v>
      </c>
      <c r="Y523" s="40">
        <f>IFERROR(IF(X523=0,"",ROUNDUP(X523/H523,0)*0.00753),"")</f>
        <v>0.32379000000000002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191.14285714285711</v>
      </c>
      <c r="BM523" s="77">
        <f t="shared" si="106"/>
        <v>191.78</v>
      </c>
      <c r="BN523" s="77">
        <f t="shared" si="107"/>
        <v>0.27472527472527469</v>
      </c>
      <c r="BO523" s="77">
        <f t="shared" si="108"/>
        <v>0.27564102564102561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447">
        <v>4640242180595</v>
      </c>
      <c r="E524" s="447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748" t="s">
        <v>720</v>
      </c>
      <c r="P524" s="449"/>
      <c r="Q524" s="449"/>
      <c r="R524" s="449"/>
      <c r="S524" s="45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447">
        <v>4640242180076</v>
      </c>
      <c r="E525" s="447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749" t="s">
        <v>723</v>
      </c>
      <c r="P525" s="449"/>
      <c r="Q525" s="449"/>
      <c r="R525" s="449"/>
      <c r="S525" s="450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447">
        <v>4640242180908</v>
      </c>
      <c r="E526" s="447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750" t="s">
        <v>726</v>
      </c>
      <c r="P526" s="449"/>
      <c r="Q526" s="449"/>
      <c r="R526" s="449"/>
      <c r="S526" s="450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447">
        <v>4640242180489</v>
      </c>
      <c r="E527" s="447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751" t="s">
        <v>729</v>
      </c>
      <c r="P527" s="449"/>
      <c r="Q527" s="449"/>
      <c r="R527" s="449"/>
      <c r="S527" s="450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6"/>
      <c r="O528" s="452" t="s">
        <v>43</v>
      </c>
      <c r="P528" s="453"/>
      <c r="Q528" s="453"/>
      <c r="R528" s="453"/>
      <c r="S528" s="453"/>
      <c r="T528" s="453"/>
      <c r="U528" s="454"/>
      <c r="V528" s="41" t="s">
        <v>42</v>
      </c>
      <c r="W528" s="42">
        <f>IFERROR(W522/H522,"0")+IFERROR(W523/H523,"0")+IFERROR(W524/H524,"0")+IFERROR(W525/H525,"0")+IFERROR(W526/H526,"0")+IFERROR(W527/H527,"0")</f>
        <v>73.80952380952381</v>
      </c>
      <c r="X528" s="42">
        <f>IFERROR(X522/H522,"0")+IFERROR(X523/H523,"0")+IFERROR(X524/H524,"0")+IFERROR(X525/H525,"0")+IFERROR(X526/H526,"0")+IFERROR(X527/H527,"0")</f>
        <v>74</v>
      </c>
      <c r="Y528" s="42">
        <f>IFERROR(IF(Y522="",0,Y522),"0")+IFERROR(IF(Y523="",0,Y523),"0")+IFERROR(IF(Y524="",0,Y524),"0")+IFERROR(IF(Y525="",0,Y525),"0")+IFERROR(IF(Y526="",0,Y526),"0")+IFERROR(IF(Y527="",0,Y527),"0")</f>
        <v>0.55722000000000005</v>
      </c>
      <c r="Z528" s="65"/>
      <c r="AA528" s="65"/>
    </row>
    <row r="529" spans="1:67" x14ac:dyDescent="0.2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6"/>
      <c r="O529" s="452" t="s">
        <v>43</v>
      </c>
      <c r="P529" s="453"/>
      <c r="Q529" s="453"/>
      <c r="R529" s="453"/>
      <c r="S529" s="453"/>
      <c r="T529" s="453"/>
      <c r="U529" s="454"/>
      <c r="V529" s="41" t="s">
        <v>0</v>
      </c>
      <c r="W529" s="42">
        <f>IFERROR(SUM(W522:W527),"0")</f>
        <v>310</v>
      </c>
      <c r="X529" s="42">
        <f>IFERROR(SUM(X522:X527),"0")</f>
        <v>310.8</v>
      </c>
      <c r="Y529" s="41"/>
      <c r="Z529" s="65"/>
      <c r="AA529" s="65"/>
    </row>
    <row r="530" spans="1:67" ht="14.25" customHeight="1" x14ac:dyDescent="0.25">
      <c r="A530" s="446" t="s">
        <v>85</v>
      </c>
      <c r="B530" s="446"/>
      <c r="C530" s="446"/>
      <c r="D530" s="446"/>
      <c r="E530" s="446"/>
      <c r="F530" s="446"/>
      <c r="G530" s="446"/>
      <c r="H530" s="446"/>
      <c r="I530" s="446"/>
      <c r="J530" s="446"/>
      <c r="K530" s="446"/>
      <c r="L530" s="446"/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6"/>
      <c r="Y530" s="446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447">
        <v>4640242180533</v>
      </c>
      <c r="E531" s="447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752" t="s">
        <v>732</v>
      </c>
      <c r="P531" s="449"/>
      <c r="Q531" s="449"/>
      <c r="R531" s="449"/>
      <c r="S531" s="45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447">
        <v>4640242180106</v>
      </c>
      <c r="E532" s="44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753" t="s">
        <v>735</v>
      </c>
      <c r="P532" s="449"/>
      <c r="Q532" s="449"/>
      <c r="R532" s="449"/>
      <c r="S532" s="45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447">
        <v>4640242180540</v>
      </c>
      <c r="E533" s="447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754" t="s">
        <v>738</v>
      </c>
      <c r="P533" s="449"/>
      <c r="Q533" s="449"/>
      <c r="R533" s="449"/>
      <c r="S533" s="45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447">
        <v>4640242181233</v>
      </c>
      <c r="E534" s="447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55" t="s">
        <v>741</v>
      </c>
      <c r="P534" s="449"/>
      <c r="Q534" s="449"/>
      <c r="R534" s="449"/>
      <c r="S534" s="45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447">
        <v>4640242181226</v>
      </c>
      <c r="E535" s="447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756" t="s">
        <v>744</v>
      </c>
      <c r="P535" s="449"/>
      <c r="Q535" s="449"/>
      <c r="R535" s="449"/>
      <c r="S535" s="450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6"/>
      <c r="O536" s="452" t="s">
        <v>43</v>
      </c>
      <c r="P536" s="453"/>
      <c r="Q536" s="453"/>
      <c r="R536" s="453"/>
      <c r="S536" s="453"/>
      <c r="T536" s="453"/>
      <c r="U536" s="454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6"/>
      <c r="O537" s="452" t="s">
        <v>43</v>
      </c>
      <c r="P537" s="453"/>
      <c r="Q537" s="453"/>
      <c r="R537" s="453"/>
      <c r="S537" s="453"/>
      <c r="T537" s="453"/>
      <c r="U537" s="454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46" t="s">
        <v>219</v>
      </c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6"/>
      <c r="P538" s="446"/>
      <c r="Q538" s="446"/>
      <c r="R538" s="446"/>
      <c r="S538" s="446"/>
      <c r="T538" s="446"/>
      <c r="U538" s="446"/>
      <c r="V538" s="446"/>
      <c r="W538" s="446"/>
      <c r="X538" s="446"/>
      <c r="Y538" s="446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447">
        <v>4640242180120</v>
      </c>
      <c r="E539" s="447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757" t="s">
        <v>747</v>
      </c>
      <c r="P539" s="449"/>
      <c r="Q539" s="449"/>
      <c r="R539" s="449"/>
      <c r="S539" s="45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447">
        <v>4640242180120</v>
      </c>
      <c r="E540" s="447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758" t="s">
        <v>749</v>
      </c>
      <c r="P540" s="449"/>
      <c r="Q540" s="449"/>
      <c r="R540" s="449"/>
      <c r="S540" s="45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447">
        <v>4640242180137</v>
      </c>
      <c r="E541" s="447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760" t="s">
        <v>752</v>
      </c>
      <c r="P541" s="449"/>
      <c r="Q541" s="449"/>
      <c r="R541" s="449"/>
      <c r="S541" s="450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447">
        <v>4640242180137</v>
      </c>
      <c r="E542" s="447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761" t="s">
        <v>754</v>
      </c>
      <c r="P542" s="449"/>
      <c r="Q542" s="449"/>
      <c r="R542" s="449"/>
      <c r="S542" s="450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6"/>
      <c r="O543" s="452" t="s">
        <v>43</v>
      </c>
      <c r="P543" s="453"/>
      <c r="Q543" s="453"/>
      <c r="R543" s="453"/>
      <c r="S543" s="453"/>
      <c r="T543" s="453"/>
      <c r="U543" s="454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6"/>
      <c r="O544" s="452" t="s">
        <v>43</v>
      </c>
      <c r="P544" s="453"/>
      <c r="Q544" s="453"/>
      <c r="R544" s="453"/>
      <c r="S544" s="453"/>
      <c r="T544" s="453"/>
      <c r="U544" s="454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765"/>
      <c r="O545" s="762" t="s">
        <v>36</v>
      </c>
      <c r="P545" s="763"/>
      <c r="Q545" s="763"/>
      <c r="R545" s="763"/>
      <c r="S545" s="763"/>
      <c r="T545" s="763"/>
      <c r="U545" s="764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18033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18182.419999999998</v>
      </c>
      <c r="Y545" s="41"/>
      <c r="Z545" s="65"/>
      <c r="AA545" s="65"/>
    </row>
    <row r="546" spans="1:30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765"/>
      <c r="O546" s="762" t="s">
        <v>37</v>
      </c>
      <c r="P546" s="763"/>
      <c r="Q546" s="763"/>
      <c r="R546" s="763"/>
      <c r="S546" s="763"/>
      <c r="T546" s="763"/>
      <c r="U546" s="764"/>
      <c r="V546" s="41" t="s">
        <v>0</v>
      </c>
      <c r="W546" s="42">
        <f>IFERROR(SUM(BL22:BL542),"0")</f>
        <v>19041.921951425014</v>
      </c>
      <c r="X546" s="42">
        <f>IFERROR(SUM(BM22:BM542),"0")</f>
        <v>19200.821999999996</v>
      </c>
      <c r="Y546" s="41"/>
      <c r="Z546" s="65"/>
      <c r="AA546" s="65"/>
    </row>
    <row r="547" spans="1:30" x14ac:dyDescent="0.2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765"/>
      <c r="O547" s="762" t="s">
        <v>38</v>
      </c>
      <c r="P547" s="763"/>
      <c r="Q547" s="763"/>
      <c r="R547" s="763"/>
      <c r="S547" s="763"/>
      <c r="T547" s="763"/>
      <c r="U547" s="764"/>
      <c r="V547" s="41" t="s">
        <v>23</v>
      </c>
      <c r="W547" s="43">
        <f>ROUNDUP(SUM(BN22:BN542),0)</f>
        <v>33</v>
      </c>
      <c r="X547" s="43">
        <f>ROUNDUP(SUM(BO22:BO542),0)</f>
        <v>34</v>
      </c>
      <c r="Y547" s="41"/>
      <c r="Z547" s="65"/>
      <c r="AA547" s="65"/>
    </row>
    <row r="548" spans="1:30" x14ac:dyDescent="0.2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765"/>
      <c r="O548" s="762" t="s">
        <v>39</v>
      </c>
      <c r="P548" s="763"/>
      <c r="Q548" s="763"/>
      <c r="R548" s="763"/>
      <c r="S548" s="763"/>
      <c r="T548" s="763"/>
      <c r="U548" s="764"/>
      <c r="V548" s="41" t="s">
        <v>0</v>
      </c>
      <c r="W548" s="42">
        <f>GrossWeightTotal+PalletQtyTotal*25</f>
        <v>19866.921951425014</v>
      </c>
      <c r="X548" s="42">
        <f>GrossWeightTotalR+PalletQtyTotalR*25</f>
        <v>20050.821999999996</v>
      </c>
      <c r="Y548" s="41"/>
      <c r="Z548" s="65"/>
      <c r="AA548" s="65"/>
    </row>
    <row r="549" spans="1:30" x14ac:dyDescent="0.2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765"/>
      <c r="O549" s="762" t="s">
        <v>40</v>
      </c>
      <c r="P549" s="763"/>
      <c r="Q549" s="763"/>
      <c r="R549" s="763"/>
      <c r="S549" s="763"/>
      <c r="T549" s="763"/>
      <c r="U549" s="764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2617.0952941800642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2642</v>
      </c>
      <c r="Y549" s="41"/>
      <c r="Z549" s="65"/>
      <c r="AA549" s="65"/>
    </row>
    <row r="550" spans="1:30" ht="14.25" x14ac:dyDescent="0.2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765"/>
      <c r="O550" s="762" t="s">
        <v>41</v>
      </c>
      <c r="P550" s="763"/>
      <c r="Q550" s="763"/>
      <c r="R550" s="763"/>
      <c r="S550" s="763"/>
      <c r="T550" s="763"/>
      <c r="U550" s="764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38.628990000000002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759" t="s">
        <v>111</v>
      </c>
      <c r="D552" s="759" t="s">
        <v>111</v>
      </c>
      <c r="E552" s="759" t="s">
        <v>111</v>
      </c>
      <c r="F552" s="759" t="s">
        <v>111</v>
      </c>
      <c r="G552" s="759" t="s">
        <v>242</v>
      </c>
      <c r="H552" s="759" t="s">
        <v>242</v>
      </c>
      <c r="I552" s="759" t="s">
        <v>242</v>
      </c>
      <c r="J552" s="759" t="s">
        <v>242</v>
      </c>
      <c r="K552" s="766"/>
      <c r="L552" s="759" t="s">
        <v>242</v>
      </c>
      <c r="M552" s="766"/>
      <c r="N552" s="759" t="s">
        <v>242</v>
      </c>
      <c r="O552" s="759" t="s">
        <v>242</v>
      </c>
      <c r="P552" s="759" t="s">
        <v>242</v>
      </c>
      <c r="Q552" s="759" t="s">
        <v>474</v>
      </c>
      <c r="R552" s="759" t="s">
        <v>474</v>
      </c>
      <c r="S552" s="759" t="s">
        <v>535</v>
      </c>
      <c r="T552" s="759" t="s">
        <v>535</v>
      </c>
      <c r="U552" s="759" t="s">
        <v>535</v>
      </c>
      <c r="V552" s="759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767" t="s">
        <v>10</v>
      </c>
      <c r="B553" s="759" t="s">
        <v>76</v>
      </c>
      <c r="C553" s="759" t="s">
        <v>112</v>
      </c>
      <c r="D553" s="759" t="s">
        <v>120</v>
      </c>
      <c r="E553" s="759" t="s">
        <v>111</v>
      </c>
      <c r="F553" s="759" t="s">
        <v>232</v>
      </c>
      <c r="G553" s="759" t="s">
        <v>243</v>
      </c>
      <c r="H553" s="759" t="s">
        <v>250</v>
      </c>
      <c r="I553" s="759" t="s">
        <v>269</v>
      </c>
      <c r="J553" s="759" t="s">
        <v>339</v>
      </c>
      <c r="K553" s="1"/>
      <c r="L553" s="759" t="s">
        <v>369</v>
      </c>
      <c r="M553" s="1"/>
      <c r="N553" s="759" t="s">
        <v>369</v>
      </c>
      <c r="O553" s="759" t="s">
        <v>444</v>
      </c>
      <c r="P553" s="759" t="s">
        <v>461</v>
      </c>
      <c r="Q553" s="759" t="s">
        <v>475</v>
      </c>
      <c r="R553" s="759" t="s">
        <v>510</v>
      </c>
      <c r="S553" s="759" t="s">
        <v>536</v>
      </c>
      <c r="T553" s="759" t="s">
        <v>583</v>
      </c>
      <c r="U553" s="759" t="s">
        <v>609</v>
      </c>
      <c r="V553" s="759" t="s">
        <v>616</v>
      </c>
      <c r="W553" s="759" t="s">
        <v>620</v>
      </c>
      <c r="X553" s="759" t="s">
        <v>670</v>
      </c>
      <c r="AA553" s="9"/>
      <c r="AD553" s="1"/>
    </row>
    <row r="554" spans="1:30" ht="13.5" thickBot="1" x14ac:dyDescent="0.25">
      <c r="A554" s="768"/>
      <c r="B554" s="759"/>
      <c r="C554" s="759"/>
      <c r="D554" s="759"/>
      <c r="E554" s="759"/>
      <c r="F554" s="759"/>
      <c r="G554" s="759"/>
      <c r="H554" s="759"/>
      <c r="I554" s="759"/>
      <c r="J554" s="759"/>
      <c r="K554" s="1"/>
      <c r="L554" s="759"/>
      <c r="M554" s="1"/>
      <c r="N554" s="759"/>
      <c r="O554" s="759"/>
      <c r="P554" s="759"/>
      <c r="Q554" s="759"/>
      <c r="R554" s="759"/>
      <c r="S554" s="759"/>
      <c r="T554" s="759"/>
      <c r="U554" s="759"/>
      <c r="V554" s="759"/>
      <c r="W554" s="759"/>
      <c r="X554" s="759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67.5</v>
      </c>
      <c r="D555" s="51">
        <f>IFERROR(X57*1,"0")+IFERROR(X58*1,"0")+IFERROR(X59*1,"0")+IFERROR(X60*1,"0")</f>
        <v>121.5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240.29999999999998</v>
      </c>
      <c r="F555" s="51">
        <f>IFERROR(X134*1,"0")+IFERROR(X135*1,"0")+IFERROR(X136*1,"0")+IFERROR(X137*1,"0")+IFERROR(X138*1,"0")</f>
        <v>107.99999999999999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138.60000000000002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4086.0999999999995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O555" s="51">
        <f>IFERROR(X293*1,"0")+IFERROR(X294*1,"0")+IFERROR(X295*1,"0")+IFERROR(X296*1,"0")+IFERROR(X297*1,"0")+IFERROR(X298*1,"0")+IFERROR(X299*1,"0")+IFERROR(X303*1,"0")+IFERROR(X304*1,"0")</f>
        <v>10</v>
      </c>
      <c r="P555" s="51">
        <f>IFERROR(X309*1,"0")+IFERROR(X313*1,"0")+IFERROR(X314*1,"0")+IFERROR(X315*1,"0")+IFERROR(X319*1,"0")+IFERROR(X323*1,"0")</f>
        <v>189.3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8050.2000000000007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626.39999999999986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433.2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458.40000000000003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1816.3200000000002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430.8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2024-06-04T08:12:45Z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