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Пушкарный\"/>
    </mc:Choice>
  </mc:AlternateContent>
  <xr:revisionPtr revIDLastSave="0" documentId="13_ncr:1_{BA2D1E89-C1E6-4E4B-AC32-474D115EE2D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299" i="2" l="1"/>
  <c r="BM331" i="2"/>
  <c r="Y194" i="2"/>
  <c r="BM194" i="2"/>
  <c r="BO299" i="2"/>
  <c r="Y492" i="2"/>
  <c r="BM492" i="2"/>
  <c r="Y496" i="2"/>
  <c r="Y497" i="2" s="1"/>
  <c r="BM496" i="2"/>
  <c r="X498" i="2"/>
  <c r="BO79" i="2"/>
  <c r="Y79" i="2"/>
  <c r="C555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493" i="2" l="1"/>
  <c r="Y409" i="2"/>
  <c r="Y225" i="2"/>
  <c r="Y171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<sst xmlns="http://schemas.openxmlformats.org/spreadsheetml/2006/main" count="3674" uniqueCount="793">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</sst>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B538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8" t="s">
        <v>29</v>
      </c>
      <c r="E1" s="758"/>
      <c r="F1" s="758"/>
      <c r="G1" s="14" t="s">
        <v>67</v>
      </c>
      <c r="H1" s="758" t="s">
        <v>49</v>
      </c>
      <c r="I1" s="758"/>
      <c r="J1" s="758"/>
      <c r="K1" s="758"/>
      <c r="L1" s="758"/>
      <c r="M1" s="758"/>
      <c r="N1" s="758"/>
      <c r="O1" s="758"/>
      <c r="P1" s="758"/>
      <c r="Q1" s="759" t="s">
        <v>68</v>
      </c>
      <c r="R1" s="760"/>
      <c r="S1" s="76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1"/>
      <c r="Q2" s="761"/>
      <c r="R2" s="761"/>
      <c r="S2" s="761"/>
      <c r="T2" s="761"/>
      <c r="U2" s="761"/>
      <c r="V2" s="76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1"/>
      <c r="P3" s="761"/>
      <c r="Q3" s="761"/>
      <c r="R3" s="761"/>
      <c r="S3" s="761"/>
      <c r="T3" s="761"/>
      <c r="U3" s="761"/>
      <c r="V3" s="76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40" t="s">
        <v>8</v>
      </c>
      <c r="B5" s="740"/>
      <c r="C5" s="740"/>
      <c r="D5" s="762"/>
      <c r="E5" s="762"/>
      <c r="F5" s="763" t="s">
        <v>14</v>
      </c>
      <c r="G5" s="763"/>
      <c r="H5" s="762"/>
      <c r="I5" s="762"/>
      <c r="J5" s="762"/>
      <c r="K5" s="762"/>
      <c r="L5" s="762"/>
      <c r="M5" s="70"/>
      <c r="O5" s="26" t="s">
        <v>4</v>
      </c>
      <c r="P5" s="764">
        <v>45444</v>
      </c>
      <c r="Q5" s="764"/>
      <c r="S5" s="765" t="s">
        <v>3</v>
      </c>
      <c r="T5" s="766"/>
      <c r="U5" s="767" t="s">
        <v>757</v>
      </c>
      <c r="V5" s="768"/>
      <c r="AA5" s="58"/>
      <c r="AB5" s="58"/>
      <c r="AC5" s="58"/>
    </row>
    <row r="6" spans="1:30" s="17" customFormat="1" ht="24" customHeight="1" x14ac:dyDescent="0.2">
      <c r="A6" s="740" t="s">
        <v>1</v>
      </c>
      <c r="B6" s="740"/>
      <c r="C6" s="740"/>
      <c r="D6" s="741" t="s">
        <v>770</v>
      </c>
      <c r="E6" s="741"/>
      <c r="F6" s="741"/>
      <c r="G6" s="741"/>
      <c r="H6" s="741"/>
      <c r="I6" s="741"/>
      <c r="J6" s="741"/>
      <c r="K6" s="741"/>
      <c r="L6" s="741"/>
      <c r="M6" s="71"/>
      <c r="O6" s="26" t="s">
        <v>30</v>
      </c>
      <c r="P6" s="742" t="str">
        <f>IF(P5=0," ",CHOOSE(WEEKDAY(P5,2),"Понедельник","Вторник","Среда","Четверг","Пятница","Суббота","Воскресенье"))</f>
        <v>Суббота</v>
      </c>
      <c r="Q6" s="742"/>
      <c r="S6" s="743" t="s">
        <v>5</v>
      </c>
      <c r="T6" s="744"/>
      <c r="U6" s="745" t="s">
        <v>70</v>
      </c>
      <c r="V6" s="74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51" t="str">
        <f>IFERROR(VLOOKUP(DeliveryAddress,Table,3,0),1)</f>
        <v>5</v>
      </c>
      <c r="E7" s="752"/>
      <c r="F7" s="752"/>
      <c r="G7" s="752"/>
      <c r="H7" s="752"/>
      <c r="I7" s="752"/>
      <c r="J7" s="752"/>
      <c r="K7" s="752"/>
      <c r="L7" s="753"/>
      <c r="M7" s="72"/>
      <c r="O7" s="26"/>
      <c r="P7" s="47"/>
      <c r="Q7" s="47"/>
      <c r="S7" s="743"/>
      <c r="T7" s="744"/>
      <c r="U7" s="747"/>
      <c r="V7" s="748"/>
      <c r="AA7" s="58"/>
      <c r="AB7" s="58"/>
      <c r="AC7" s="58"/>
    </row>
    <row r="8" spans="1:30" s="17" customFormat="1" ht="25.5" customHeight="1" x14ac:dyDescent="0.2">
      <c r="A8" s="754" t="s">
        <v>60</v>
      </c>
      <c r="B8" s="754"/>
      <c r="C8" s="754"/>
      <c r="D8" s="755"/>
      <c r="E8" s="755"/>
      <c r="F8" s="755"/>
      <c r="G8" s="755"/>
      <c r="H8" s="755"/>
      <c r="I8" s="755"/>
      <c r="J8" s="755"/>
      <c r="K8" s="755"/>
      <c r="L8" s="755"/>
      <c r="M8" s="73"/>
      <c r="O8" s="26" t="s">
        <v>11</v>
      </c>
      <c r="P8" s="738">
        <v>0.41666666666666669</v>
      </c>
      <c r="Q8" s="738"/>
      <c r="S8" s="743"/>
      <c r="T8" s="744"/>
      <c r="U8" s="747"/>
      <c r="V8" s="748"/>
      <c r="AA8" s="58"/>
      <c r="AB8" s="58"/>
      <c r="AC8" s="58"/>
    </row>
    <row r="9" spans="1:30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56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68"/>
      <c r="O9" s="29" t="s">
        <v>15</v>
      </c>
      <c r="P9" s="757"/>
      <c r="Q9" s="757"/>
      <c r="S9" s="743"/>
      <c r="T9" s="744"/>
      <c r="U9" s="749"/>
      <c r="V9" s="75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69"/>
      <c r="O10" s="29" t="s">
        <v>35</v>
      </c>
      <c r="P10" s="734"/>
      <c r="Q10" s="734"/>
      <c r="T10" s="26" t="s">
        <v>12</v>
      </c>
      <c r="U10" s="735" t="s">
        <v>71</v>
      </c>
      <c r="V10" s="73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7"/>
      <c r="Q11" s="737"/>
      <c r="T11" s="26" t="s">
        <v>31</v>
      </c>
      <c r="U11" s="722" t="s">
        <v>57</v>
      </c>
      <c r="V11" s="7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21" t="s">
        <v>72</v>
      </c>
      <c r="B12" s="721"/>
      <c r="C12" s="721"/>
      <c r="D12" s="721"/>
      <c r="E12" s="721"/>
      <c r="F12" s="721"/>
      <c r="G12" s="721"/>
      <c r="H12" s="721"/>
      <c r="I12" s="721"/>
      <c r="J12" s="721"/>
      <c r="K12" s="721"/>
      <c r="L12" s="721"/>
      <c r="M12" s="74"/>
      <c r="O12" s="26" t="s">
        <v>33</v>
      </c>
      <c r="P12" s="738"/>
      <c r="Q12" s="738"/>
      <c r="R12" s="27"/>
      <c r="S12"/>
      <c r="T12" s="26" t="s">
        <v>48</v>
      </c>
      <c r="U12" s="739"/>
      <c r="V12" s="739"/>
      <c r="W12"/>
      <c r="AA12" s="58"/>
      <c r="AB12" s="58"/>
      <c r="AC12" s="58"/>
    </row>
    <row r="13" spans="1:30" s="17" customFormat="1" ht="23.25" customHeight="1" x14ac:dyDescent="0.2">
      <c r="A13" s="721" t="s">
        <v>73</v>
      </c>
      <c r="B13" s="721"/>
      <c r="C13" s="721"/>
      <c r="D13" s="721"/>
      <c r="E13" s="721"/>
      <c r="F13" s="721"/>
      <c r="G13" s="721"/>
      <c r="H13" s="721"/>
      <c r="I13" s="721"/>
      <c r="J13" s="721"/>
      <c r="K13" s="721"/>
      <c r="L13" s="721"/>
      <c r="M13" s="74"/>
      <c r="N13" s="29"/>
      <c r="O13" s="29" t="s">
        <v>34</v>
      </c>
      <c r="P13" s="722"/>
      <c r="Q13" s="7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21" t="s">
        <v>74</v>
      </c>
      <c r="B14" s="721"/>
      <c r="C14" s="721"/>
      <c r="D14" s="721"/>
      <c r="E14" s="721"/>
      <c r="F14" s="721"/>
      <c r="G14" s="721"/>
      <c r="H14" s="721"/>
      <c r="I14" s="721"/>
      <c r="J14" s="721"/>
      <c r="K14" s="721"/>
      <c r="L14" s="72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23" t="s">
        <v>75</v>
      </c>
      <c r="B15" s="723"/>
      <c r="C15" s="723"/>
      <c r="D15" s="723"/>
      <c r="E15" s="723"/>
      <c r="F15" s="723"/>
      <c r="G15" s="723"/>
      <c r="H15" s="723"/>
      <c r="I15" s="723"/>
      <c r="J15" s="723"/>
      <c r="K15" s="723"/>
      <c r="L15" s="723"/>
      <c r="M15" s="75"/>
      <c r="N15"/>
      <c r="O15" s="724" t="s">
        <v>63</v>
      </c>
      <c r="P15" s="724"/>
      <c r="Q15" s="724"/>
      <c r="R15" s="724"/>
      <c r="S15" s="72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5"/>
      <c r="P16" s="725"/>
      <c r="Q16" s="725"/>
      <c r="R16" s="725"/>
      <c r="S16" s="72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09" t="s">
        <v>61</v>
      </c>
      <c r="B17" s="709" t="s">
        <v>51</v>
      </c>
      <c r="C17" s="727" t="s">
        <v>50</v>
      </c>
      <c r="D17" s="709" t="s">
        <v>52</v>
      </c>
      <c r="E17" s="709"/>
      <c r="F17" s="709" t="s">
        <v>24</v>
      </c>
      <c r="G17" s="709" t="s">
        <v>27</v>
      </c>
      <c r="H17" s="709" t="s">
        <v>25</v>
      </c>
      <c r="I17" s="709" t="s">
        <v>26</v>
      </c>
      <c r="J17" s="728" t="s">
        <v>16</v>
      </c>
      <c r="K17" s="728" t="s">
        <v>65</v>
      </c>
      <c r="L17" s="728" t="s">
        <v>2</v>
      </c>
      <c r="M17" s="728" t="s">
        <v>66</v>
      </c>
      <c r="N17" s="709" t="s">
        <v>28</v>
      </c>
      <c r="O17" s="709" t="s">
        <v>17</v>
      </c>
      <c r="P17" s="709"/>
      <c r="Q17" s="709"/>
      <c r="R17" s="709"/>
      <c r="S17" s="709"/>
      <c r="T17" s="726" t="s">
        <v>58</v>
      </c>
      <c r="U17" s="709"/>
      <c r="V17" s="709" t="s">
        <v>6</v>
      </c>
      <c r="W17" s="709" t="s">
        <v>44</v>
      </c>
      <c r="X17" s="710" t="s">
        <v>56</v>
      </c>
      <c r="Y17" s="709" t="s">
        <v>18</v>
      </c>
      <c r="Z17" s="712" t="s">
        <v>62</v>
      </c>
      <c r="AA17" s="712" t="s">
        <v>19</v>
      </c>
      <c r="AB17" s="713" t="s">
        <v>59</v>
      </c>
      <c r="AC17" s="714"/>
      <c r="AD17" s="715"/>
      <c r="AE17" s="719"/>
      <c r="BB17" s="720" t="s">
        <v>64</v>
      </c>
    </row>
    <row r="18" spans="1:67" ht="14.25" customHeight="1" x14ac:dyDescent="0.2">
      <c r="A18" s="709"/>
      <c r="B18" s="709"/>
      <c r="C18" s="727"/>
      <c r="D18" s="709"/>
      <c r="E18" s="709"/>
      <c r="F18" s="709" t="s">
        <v>20</v>
      </c>
      <c r="G18" s="709" t="s">
        <v>21</v>
      </c>
      <c r="H18" s="709" t="s">
        <v>22</v>
      </c>
      <c r="I18" s="709" t="s">
        <v>22</v>
      </c>
      <c r="J18" s="729"/>
      <c r="K18" s="729"/>
      <c r="L18" s="729"/>
      <c r="M18" s="729"/>
      <c r="N18" s="709"/>
      <c r="O18" s="709"/>
      <c r="P18" s="709"/>
      <c r="Q18" s="709"/>
      <c r="R18" s="709"/>
      <c r="S18" s="709"/>
      <c r="T18" s="34" t="s">
        <v>47</v>
      </c>
      <c r="U18" s="34" t="s">
        <v>46</v>
      </c>
      <c r="V18" s="709"/>
      <c r="W18" s="709"/>
      <c r="X18" s="711"/>
      <c r="Y18" s="709"/>
      <c r="Z18" s="712"/>
      <c r="AA18" s="712"/>
      <c r="AB18" s="716"/>
      <c r="AC18" s="717"/>
      <c r="AD18" s="718"/>
      <c r="AE18" s="719"/>
      <c r="BB18" s="720"/>
    </row>
    <row r="19" spans="1:67" ht="27.75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3"/>
      <c r="AA19" s="53"/>
    </row>
    <row r="20" spans="1:67" ht="16.5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3"/>
      <c r="AA20" s="63"/>
    </row>
    <row r="21" spans="1:67" ht="14.25" customHeight="1" x14ac:dyDescent="0.25">
      <c r="A21" s="403" t="s">
        <v>77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88">
        <v>4607091389258</v>
      </c>
      <c r="E22" s="388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88">
        <v>4680115885004</v>
      </c>
      <c r="E23" s="388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0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393" t="s">
        <v>43</v>
      </c>
      <c r="P24" s="394"/>
      <c r="Q24" s="394"/>
      <c r="R24" s="394"/>
      <c r="S24" s="394"/>
      <c r="T24" s="394"/>
      <c r="U24" s="39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393" t="s">
        <v>43</v>
      </c>
      <c r="P25" s="394"/>
      <c r="Q25" s="394"/>
      <c r="R25" s="394"/>
      <c r="S25" s="394"/>
      <c r="T25" s="394"/>
      <c r="U25" s="39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03" t="s">
        <v>85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88">
        <v>4607091383881</v>
      </c>
      <c r="E27" s="38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88">
        <v>4607091388237</v>
      </c>
      <c r="E28" s="38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388">
        <v>4607091383935</v>
      </c>
      <c r="E29" s="38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388">
        <v>4607091383935</v>
      </c>
      <c r="E30" s="38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388">
        <v>4680115881853</v>
      </c>
      <c r="E31" s="38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0"/>
      <c r="Q31" s="390"/>
      <c r="R31" s="390"/>
      <c r="S31" s="39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388">
        <v>4607091383911</v>
      </c>
      <c r="E32" s="38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0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0"/>
      <c r="Q32" s="390"/>
      <c r="R32" s="390"/>
      <c r="S32" s="39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388">
        <v>4607091388244</v>
      </c>
      <c r="E33" s="38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0"/>
      <c r="Q33" s="390"/>
      <c r="R33" s="390"/>
      <c r="S33" s="39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96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393" t="s">
        <v>43</v>
      </c>
      <c r="P34" s="394"/>
      <c r="Q34" s="394"/>
      <c r="R34" s="394"/>
      <c r="S34" s="394"/>
      <c r="T34" s="394"/>
      <c r="U34" s="39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393" t="s">
        <v>43</v>
      </c>
      <c r="P35" s="394"/>
      <c r="Q35" s="394"/>
      <c r="R35" s="394"/>
      <c r="S35" s="394"/>
      <c r="T35" s="394"/>
      <c r="U35" s="39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03" t="s">
        <v>99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388">
        <v>4607091388503</v>
      </c>
      <c r="E37" s="38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0"/>
      <c r="Q37" s="390"/>
      <c r="R37" s="390"/>
      <c r="S37" s="39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96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393" t="s">
        <v>43</v>
      </c>
      <c r="P38" s="394"/>
      <c r="Q38" s="394"/>
      <c r="R38" s="394"/>
      <c r="S38" s="394"/>
      <c r="T38" s="394"/>
      <c r="U38" s="39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393" t="s">
        <v>43</v>
      </c>
      <c r="P39" s="394"/>
      <c r="Q39" s="394"/>
      <c r="R39" s="394"/>
      <c r="S39" s="394"/>
      <c r="T39" s="394"/>
      <c r="U39" s="39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03" t="s">
        <v>104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388">
        <v>4607091388282</v>
      </c>
      <c r="E41" s="38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0"/>
      <c r="Q41" s="390"/>
      <c r="R41" s="390"/>
      <c r="S41" s="39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96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393" t="s">
        <v>43</v>
      </c>
      <c r="P42" s="394"/>
      <c r="Q42" s="394"/>
      <c r="R42" s="394"/>
      <c r="S42" s="394"/>
      <c r="T42" s="394"/>
      <c r="U42" s="39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393" t="s">
        <v>43</v>
      </c>
      <c r="P43" s="394"/>
      <c r="Q43" s="394"/>
      <c r="R43" s="394"/>
      <c r="S43" s="394"/>
      <c r="T43" s="394"/>
      <c r="U43" s="39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03" t="s">
        <v>108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64"/>
      <c r="AA44" s="64"/>
    </row>
    <row r="45" spans="1:67" ht="27" customHeight="1" x14ac:dyDescent="0.25">
      <c r="A45" s="61" t="s">
        <v>109</v>
      </c>
      <c r="B45" s="61" t="s">
        <v>110</v>
      </c>
      <c r="C45" s="35">
        <v>4301170002</v>
      </c>
      <c r="D45" s="388">
        <v>4607091389111</v>
      </c>
      <c r="E45" s="38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6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0"/>
      <c r="Q45" s="390"/>
      <c r="R45" s="390"/>
      <c r="S45" s="39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396"/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7"/>
      <c r="O46" s="393" t="s">
        <v>43</v>
      </c>
      <c r="P46" s="394"/>
      <c r="Q46" s="394"/>
      <c r="R46" s="394"/>
      <c r="S46" s="394"/>
      <c r="T46" s="394"/>
      <c r="U46" s="39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396"/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7"/>
      <c r="O47" s="393" t="s">
        <v>43</v>
      </c>
      <c r="P47" s="394"/>
      <c r="Q47" s="394"/>
      <c r="R47" s="394"/>
      <c r="S47" s="394"/>
      <c r="T47" s="394"/>
      <c r="U47" s="39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31" t="s">
        <v>111</v>
      </c>
      <c r="B48" s="431"/>
      <c r="C48" s="431"/>
      <c r="D48" s="431"/>
      <c r="E48" s="431"/>
      <c r="F48" s="431"/>
      <c r="G48" s="431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1"/>
      <c r="W48" s="431"/>
      <c r="X48" s="431"/>
      <c r="Y48" s="431"/>
      <c r="Z48" s="53"/>
      <c r="AA48" s="53"/>
    </row>
    <row r="49" spans="1:67" ht="16.5" customHeight="1" x14ac:dyDescent="0.25">
      <c r="A49" s="432" t="s">
        <v>112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  <c r="X49" s="432"/>
      <c r="Y49" s="432"/>
      <c r="Z49" s="63"/>
      <c r="AA49" s="63"/>
    </row>
    <row r="50" spans="1:67" ht="14.25" customHeight="1" x14ac:dyDescent="0.25">
      <c r="A50" s="403" t="s">
        <v>113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388">
        <v>4680115881440</v>
      </c>
      <c r="E51" s="38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0"/>
      <c r="Q51" s="390"/>
      <c r="R51" s="390"/>
      <c r="S51" s="391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388">
        <v>4680115881433</v>
      </c>
      <c r="E52" s="38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6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0"/>
      <c r="Q52" s="390"/>
      <c r="R52" s="390"/>
      <c r="S52" s="391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396"/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7"/>
      <c r="O53" s="393" t="s">
        <v>43</v>
      </c>
      <c r="P53" s="394"/>
      <c r="Q53" s="394"/>
      <c r="R53" s="394"/>
      <c r="S53" s="394"/>
      <c r="T53" s="394"/>
      <c r="U53" s="395"/>
      <c r="V53" s="41" t="s">
        <v>42</v>
      </c>
      <c r="W53" s="42">
        <f>IFERROR(W51/H51,"0")+IFERROR(W52/H52,"0")</f>
        <v>267.03703703703701</v>
      </c>
      <c r="X53" s="42">
        <f>IFERROR(X51/H51,"0")+IFERROR(X52/H52,"0")</f>
        <v>268</v>
      </c>
      <c r="Y53" s="42">
        <f>IFERROR(IF(Y51="",0,Y51),"0")+IFERROR(IF(Y52="",0,Y52),"0")</f>
        <v>3.6106799999999999</v>
      </c>
      <c r="Z53" s="65"/>
      <c r="AA53" s="65"/>
    </row>
    <row r="54" spans="1:67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7"/>
      <c r="O54" s="393" t="s">
        <v>43</v>
      </c>
      <c r="P54" s="394"/>
      <c r="Q54" s="394"/>
      <c r="R54" s="394"/>
      <c r="S54" s="394"/>
      <c r="T54" s="394"/>
      <c r="U54" s="395"/>
      <c r="V54" s="41" t="s">
        <v>0</v>
      </c>
      <c r="W54" s="42">
        <f>IFERROR(SUM(W51:W52),"0")</f>
        <v>1621</v>
      </c>
      <c r="X54" s="42">
        <f>IFERROR(SUM(X51:X52),"0")</f>
        <v>1630.8000000000002</v>
      </c>
      <c r="Y54" s="41"/>
      <c r="Z54" s="65"/>
      <c r="AA54" s="65"/>
    </row>
    <row r="55" spans="1:67" ht="16.5" customHeight="1" x14ac:dyDescent="0.25">
      <c r="A55" s="432" t="s">
        <v>120</v>
      </c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432"/>
      <c r="Y55" s="432"/>
      <c r="Z55" s="63"/>
      <c r="AA55" s="63"/>
    </row>
    <row r="56" spans="1:67" ht="14.25" customHeight="1" x14ac:dyDescent="0.25">
      <c r="A56" s="403" t="s">
        <v>121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388">
        <v>4680115881426</v>
      </c>
      <c r="E57" s="38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0"/>
      <c r="Q57" s="390"/>
      <c r="R57" s="390"/>
      <c r="S57" s="391"/>
      <c r="T57" s="38" t="s">
        <v>48</v>
      </c>
      <c r="U57" s="38" t="s">
        <v>48</v>
      </c>
      <c r="V57" s="39" t="s">
        <v>0</v>
      </c>
      <c r="W57" s="57">
        <v>600</v>
      </c>
      <c r="X57" s="54">
        <f>IFERROR(IF(W57="",0,CEILING((W57/$H57),1)*$H57),"")</f>
        <v>604.80000000000007</v>
      </c>
      <c r="Y57" s="40">
        <f>IFERROR(IF(X57=0,"",ROUNDUP(X57/H57,0)*0.02175),"")</f>
        <v>1.218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626.66666666666663</v>
      </c>
      <c r="BM57" s="77">
        <f>IFERROR(X57*I57/H57,"0")</f>
        <v>631.67999999999995</v>
      </c>
      <c r="BN57" s="77">
        <f>IFERROR(1/J57*(W57/H57),"0")</f>
        <v>0.99206349206349187</v>
      </c>
      <c r="BO57" s="77">
        <f>IFERROR(1/J57*(X57/H57),"0")</f>
        <v>1</v>
      </c>
    </row>
    <row r="58" spans="1:67" ht="27" customHeight="1" x14ac:dyDescent="0.25">
      <c r="A58" s="61" t="s">
        <v>122</v>
      </c>
      <c r="B58" s="61" t="s">
        <v>124</v>
      </c>
      <c r="C58" s="35">
        <v>4301011481</v>
      </c>
      <c r="D58" s="388">
        <v>4680115881426</v>
      </c>
      <c r="E58" s="38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0"/>
      <c r="Q58" s="390"/>
      <c r="R58" s="390"/>
      <c r="S58" s="39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388">
        <v>4680115881419</v>
      </c>
      <c r="E59" s="38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0"/>
      <c r="Q59" s="390"/>
      <c r="R59" s="390"/>
      <c r="S59" s="391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128</v>
      </c>
      <c r="B60" s="61" t="s">
        <v>129</v>
      </c>
      <c r="C60" s="35">
        <v>4301011458</v>
      </c>
      <c r="D60" s="388">
        <v>4680115881525</v>
      </c>
      <c r="E60" s="38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694" t="s">
        <v>130</v>
      </c>
      <c r="P60" s="390"/>
      <c r="Q60" s="390"/>
      <c r="R60" s="390"/>
      <c r="S60" s="39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96"/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7"/>
      <c r="O61" s="393" t="s">
        <v>43</v>
      </c>
      <c r="P61" s="394"/>
      <c r="Q61" s="394"/>
      <c r="R61" s="394"/>
      <c r="S61" s="394"/>
      <c r="T61" s="394"/>
      <c r="U61" s="395"/>
      <c r="V61" s="41" t="s">
        <v>42</v>
      </c>
      <c r="W61" s="42">
        <f>IFERROR(W57/H57,"0")+IFERROR(W58/H58,"0")+IFERROR(W59/H59,"0")+IFERROR(W60/H60,"0")</f>
        <v>55.55555555555555</v>
      </c>
      <c r="X61" s="42">
        <f>IFERROR(X57/H57,"0")+IFERROR(X58/H58,"0")+IFERROR(X59/H59,"0")+IFERROR(X60/H60,"0")</f>
        <v>56</v>
      </c>
      <c r="Y61" s="42">
        <f>IFERROR(IF(Y57="",0,Y57),"0")+IFERROR(IF(Y58="",0,Y58),"0")+IFERROR(IF(Y59="",0,Y59),"0")+IFERROR(IF(Y60="",0,Y60),"0")</f>
        <v>1.218</v>
      </c>
      <c r="Z61" s="65"/>
      <c r="AA61" s="65"/>
    </row>
    <row r="62" spans="1:67" x14ac:dyDescent="0.2">
      <c r="A62" s="396"/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7"/>
      <c r="O62" s="393" t="s">
        <v>43</v>
      </c>
      <c r="P62" s="394"/>
      <c r="Q62" s="394"/>
      <c r="R62" s="394"/>
      <c r="S62" s="394"/>
      <c r="T62" s="394"/>
      <c r="U62" s="395"/>
      <c r="V62" s="41" t="s">
        <v>0</v>
      </c>
      <c r="W62" s="42">
        <f>IFERROR(SUM(W57:W60),"0")</f>
        <v>600</v>
      </c>
      <c r="X62" s="42">
        <f>IFERROR(SUM(X57:X60),"0")</f>
        <v>604.80000000000007</v>
      </c>
      <c r="Y62" s="41"/>
      <c r="Z62" s="65"/>
      <c r="AA62" s="65"/>
    </row>
    <row r="63" spans="1:67" ht="16.5" customHeight="1" x14ac:dyDescent="0.25">
      <c r="A63" s="432" t="s">
        <v>111</v>
      </c>
      <c r="B63" s="432"/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63"/>
      <c r="AA63" s="63"/>
    </row>
    <row r="64" spans="1:67" ht="14.25" customHeight="1" x14ac:dyDescent="0.25">
      <c r="A64" s="403" t="s">
        <v>121</v>
      </c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64"/>
      <c r="AA64" s="64"/>
    </row>
    <row r="65" spans="1:67" ht="27" customHeight="1" x14ac:dyDescent="0.25">
      <c r="A65" s="61" t="s">
        <v>131</v>
      </c>
      <c r="B65" s="61" t="s">
        <v>132</v>
      </c>
      <c r="C65" s="35">
        <v>4301011623</v>
      </c>
      <c r="D65" s="388">
        <v>4607091382945</v>
      </c>
      <c r="E65" s="38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0"/>
      <c r="Q65" s="390"/>
      <c r="R65" s="390"/>
      <c r="S65" s="39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133</v>
      </c>
      <c r="B66" s="61" t="s">
        <v>134</v>
      </c>
      <c r="C66" s="35">
        <v>4301011540</v>
      </c>
      <c r="D66" s="388">
        <v>4607091385670</v>
      </c>
      <c r="E66" s="388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6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0"/>
      <c r="Q66" s="390"/>
      <c r="R66" s="390"/>
      <c r="S66" s="39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388">
        <v>4607091385670</v>
      </c>
      <c r="E67" s="38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0"/>
      <c r="Q67" s="390"/>
      <c r="R67" s="390"/>
      <c r="S67" s="391"/>
      <c r="T67" s="38" t="s">
        <v>48</v>
      </c>
      <c r="U67" s="38" t="s">
        <v>48</v>
      </c>
      <c r="V67" s="39" t="s">
        <v>0</v>
      </c>
      <c r="W67" s="57">
        <v>400</v>
      </c>
      <c r="X67" s="54">
        <f t="shared" si="6"/>
        <v>410.40000000000003</v>
      </c>
      <c r="Y67" s="40">
        <f t="shared" si="7"/>
        <v>0.8264999999999999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417.77777777777777</v>
      </c>
      <c r="BM67" s="77">
        <f t="shared" si="9"/>
        <v>428.64</v>
      </c>
      <c r="BN67" s="77">
        <f t="shared" si="10"/>
        <v>0.66137566137566139</v>
      </c>
      <c r="BO67" s="77">
        <f t="shared" si="11"/>
        <v>0.67857142857142849</v>
      </c>
    </row>
    <row r="68" spans="1:67" ht="27" customHeight="1" x14ac:dyDescent="0.25">
      <c r="A68" s="61" t="s">
        <v>137</v>
      </c>
      <c r="B68" s="61" t="s">
        <v>138</v>
      </c>
      <c r="C68" s="35">
        <v>4301011625</v>
      </c>
      <c r="D68" s="388">
        <v>4680115883956</v>
      </c>
      <c r="E68" s="38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6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0"/>
      <c r="Q68" s="390"/>
      <c r="R68" s="390"/>
      <c r="S68" s="39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388">
        <v>4680115881327</v>
      </c>
      <c r="E69" s="38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6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0"/>
      <c r="Q69" s="390"/>
      <c r="R69" s="390"/>
      <c r="S69" s="391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205.20000000000002</v>
      </c>
      <c r="Y69" s="40">
        <f t="shared" si="7"/>
        <v>0.41324999999999995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208.88888888888889</v>
      </c>
      <c r="BM69" s="77">
        <f t="shared" si="9"/>
        <v>214.32</v>
      </c>
      <c r="BN69" s="77">
        <f t="shared" si="10"/>
        <v>0.3306878306878307</v>
      </c>
      <c r="BO69" s="77">
        <f t="shared" si="11"/>
        <v>0.33928571428571425</v>
      </c>
    </row>
    <row r="70" spans="1:67" ht="16.5" customHeight="1" x14ac:dyDescent="0.25">
      <c r="A70" s="61" t="s">
        <v>142</v>
      </c>
      <c r="B70" s="61" t="s">
        <v>143</v>
      </c>
      <c r="C70" s="35">
        <v>4301011514</v>
      </c>
      <c r="D70" s="388">
        <v>4680115882133</v>
      </c>
      <c r="E70" s="388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6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0"/>
      <c r="Q70" s="390"/>
      <c r="R70" s="390"/>
      <c r="S70" s="39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142</v>
      </c>
      <c r="B71" s="61" t="s">
        <v>144</v>
      </c>
      <c r="C71" s="35">
        <v>4301011703</v>
      </c>
      <c r="D71" s="388">
        <v>4680115882133</v>
      </c>
      <c r="E71" s="388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0"/>
      <c r="Q71" s="390"/>
      <c r="R71" s="390"/>
      <c r="S71" s="39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388">
        <v>4607091382952</v>
      </c>
      <c r="E72" s="38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0"/>
      <c r="Q72" s="390"/>
      <c r="R72" s="390"/>
      <c r="S72" s="391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customHeight="1" x14ac:dyDescent="0.25">
      <c r="A73" s="61" t="s">
        <v>147</v>
      </c>
      <c r="B73" s="61" t="s">
        <v>148</v>
      </c>
      <c r="C73" s="35">
        <v>4301011565</v>
      </c>
      <c r="D73" s="388">
        <v>4680115882539</v>
      </c>
      <c r="E73" s="388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0"/>
      <c r="Q73" s="390"/>
      <c r="R73" s="390"/>
      <c r="S73" s="39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388">
        <v>4607091385687</v>
      </c>
      <c r="E74" s="388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6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0"/>
      <c r="Q74" s="390"/>
      <c r="R74" s="390"/>
      <c r="S74" s="391"/>
      <c r="T74" s="38" t="s">
        <v>48</v>
      </c>
      <c r="U74" s="38" t="s">
        <v>48</v>
      </c>
      <c r="V74" s="39" t="s">
        <v>0</v>
      </c>
      <c r="W74" s="57">
        <v>120</v>
      </c>
      <c r="X74" s="54">
        <f t="shared" si="6"/>
        <v>120</v>
      </c>
      <c r="Y74" s="40">
        <f t="shared" si="12"/>
        <v>0.28110000000000002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127.2</v>
      </c>
      <c r="BM74" s="77">
        <f t="shared" si="9"/>
        <v>127.2</v>
      </c>
      <c r="BN74" s="77">
        <f t="shared" si="10"/>
        <v>0.25</v>
      </c>
      <c r="BO74" s="77">
        <f t="shared" si="11"/>
        <v>0.25</v>
      </c>
    </row>
    <row r="75" spans="1:67" ht="27" customHeight="1" x14ac:dyDescent="0.25">
      <c r="A75" s="61" t="s">
        <v>151</v>
      </c>
      <c r="B75" s="61" t="s">
        <v>152</v>
      </c>
      <c r="C75" s="35">
        <v>4301011705</v>
      </c>
      <c r="D75" s="388">
        <v>4607091384604</v>
      </c>
      <c r="E75" s="38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0"/>
      <c r="Q75" s="390"/>
      <c r="R75" s="390"/>
      <c r="S75" s="39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153</v>
      </c>
      <c r="B76" s="61" t="s">
        <v>154</v>
      </c>
      <c r="C76" s="35">
        <v>4301011386</v>
      </c>
      <c r="D76" s="388">
        <v>4680115880283</v>
      </c>
      <c r="E76" s="38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6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0"/>
      <c r="Q76" s="390"/>
      <c r="R76" s="390"/>
      <c r="S76" s="39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155</v>
      </c>
      <c r="B77" s="61" t="s">
        <v>156</v>
      </c>
      <c r="C77" s="35">
        <v>4301011624</v>
      </c>
      <c r="D77" s="388">
        <v>4680115883949</v>
      </c>
      <c r="E77" s="38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6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0"/>
      <c r="Q77" s="390"/>
      <c r="R77" s="390"/>
      <c r="S77" s="39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157</v>
      </c>
      <c r="B78" s="61" t="s">
        <v>158</v>
      </c>
      <c r="C78" s="35">
        <v>4301011476</v>
      </c>
      <c r="D78" s="388">
        <v>4680115881518</v>
      </c>
      <c r="E78" s="38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6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0"/>
      <c r="Q78" s="390"/>
      <c r="R78" s="390"/>
      <c r="S78" s="39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388">
        <v>4680115881303</v>
      </c>
      <c r="E79" s="38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0"/>
      <c r="Q79" s="390"/>
      <c r="R79" s="390"/>
      <c r="S79" s="391"/>
      <c r="T79" s="38" t="s">
        <v>48</v>
      </c>
      <c r="U79" s="38" t="s">
        <v>48</v>
      </c>
      <c r="V79" s="39" t="s">
        <v>0</v>
      </c>
      <c r="W79" s="57">
        <v>225</v>
      </c>
      <c r="X79" s="54">
        <f t="shared" si="6"/>
        <v>225</v>
      </c>
      <c r="Y79" s="40">
        <f t="shared" si="12"/>
        <v>0.46849999999999997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235.5</v>
      </c>
      <c r="BM79" s="77">
        <f t="shared" si="9"/>
        <v>235.5</v>
      </c>
      <c r="BN79" s="77">
        <f t="shared" si="10"/>
        <v>0.41666666666666669</v>
      </c>
      <c r="BO79" s="77">
        <f t="shared" si="11"/>
        <v>0.41666666666666669</v>
      </c>
    </row>
    <row r="80" spans="1:67" ht="27" customHeight="1" x14ac:dyDescent="0.25">
      <c r="A80" s="61" t="s">
        <v>161</v>
      </c>
      <c r="B80" s="61" t="s">
        <v>162</v>
      </c>
      <c r="C80" s="35">
        <v>4301011562</v>
      </c>
      <c r="D80" s="388">
        <v>4680115882577</v>
      </c>
      <c r="E80" s="38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6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0"/>
      <c r="Q80" s="390"/>
      <c r="R80" s="390"/>
      <c r="S80" s="39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161</v>
      </c>
      <c r="B81" s="61" t="s">
        <v>163</v>
      </c>
      <c r="C81" s="35">
        <v>4301011564</v>
      </c>
      <c r="D81" s="388">
        <v>4680115882577</v>
      </c>
      <c r="E81" s="38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0"/>
      <c r="Q81" s="390"/>
      <c r="R81" s="390"/>
      <c r="S81" s="39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164</v>
      </c>
      <c r="B82" s="61" t="s">
        <v>165</v>
      </c>
      <c r="C82" s="35">
        <v>4301011432</v>
      </c>
      <c r="D82" s="388">
        <v>4680115882720</v>
      </c>
      <c r="E82" s="38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6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0"/>
      <c r="Q82" s="390"/>
      <c r="R82" s="390"/>
      <c r="S82" s="39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167</v>
      </c>
      <c r="C83" s="35">
        <v>4301011417</v>
      </c>
      <c r="D83" s="388">
        <v>4680115880269</v>
      </c>
      <c r="E83" s="38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6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0"/>
      <c r="Q83" s="390"/>
      <c r="R83" s="390"/>
      <c r="S83" s="39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168</v>
      </c>
      <c r="B84" s="61" t="s">
        <v>169</v>
      </c>
      <c r="C84" s="35">
        <v>4301011415</v>
      </c>
      <c r="D84" s="388">
        <v>4680115880429</v>
      </c>
      <c r="E84" s="38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6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0"/>
      <c r="Q84" s="390"/>
      <c r="R84" s="390"/>
      <c r="S84" s="39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170</v>
      </c>
      <c r="B85" s="61" t="s">
        <v>171</v>
      </c>
      <c r="C85" s="35">
        <v>4301011462</v>
      </c>
      <c r="D85" s="388">
        <v>4680115881457</v>
      </c>
      <c r="E85" s="38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6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0"/>
      <c r="Q85" s="390"/>
      <c r="R85" s="390"/>
      <c r="S85" s="39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7"/>
      <c r="O86" s="393" t="s">
        <v>43</v>
      </c>
      <c r="P86" s="394"/>
      <c r="Q86" s="394"/>
      <c r="R86" s="394"/>
      <c r="S86" s="394"/>
      <c r="T86" s="394"/>
      <c r="U86" s="39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145.55555555555554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147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2.0646499999999999</v>
      </c>
      <c r="Z86" s="65"/>
      <c r="AA86" s="65"/>
    </row>
    <row r="87" spans="1:67" x14ac:dyDescent="0.2">
      <c r="A87" s="396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7"/>
      <c r="O87" s="393" t="s">
        <v>43</v>
      </c>
      <c r="P87" s="394"/>
      <c r="Q87" s="394"/>
      <c r="R87" s="394"/>
      <c r="S87" s="394"/>
      <c r="T87" s="394"/>
      <c r="U87" s="395"/>
      <c r="V87" s="41" t="s">
        <v>0</v>
      </c>
      <c r="W87" s="42">
        <f>IFERROR(SUM(W65:W85),"0")</f>
        <v>975</v>
      </c>
      <c r="X87" s="42">
        <f>IFERROR(SUM(X65:X85),"0")</f>
        <v>990.6</v>
      </c>
      <c r="Y87" s="41"/>
      <c r="Z87" s="65"/>
      <c r="AA87" s="65"/>
    </row>
    <row r="88" spans="1:67" ht="14.25" customHeight="1" x14ac:dyDescent="0.25">
      <c r="A88" s="403" t="s">
        <v>113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64"/>
      <c r="AA88" s="64"/>
    </row>
    <row r="89" spans="1:67" ht="16.5" customHeight="1" x14ac:dyDescent="0.25">
      <c r="A89" s="61" t="s">
        <v>172</v>
      </c>
      <c r="B89" s="61" t="s">
        <v>173</v>
      </c>
      <c r="C89" s="35">
        <v>4301020235</v>
      </c>
      <c r="D89" s="388">
        <v>4680115881488</v>
      </c>
      <c r="E89" s="38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0"/>
      <c r="Q89" s="390"/>
      <c r="R89" s="390"/>
      <c r="S89" s="39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174</v>
      </c>
      <c r="B90" s="61" t="s">
        <v>175</v>
      </c>
      <c r="C90" s="35">
        <v>4301020228</v>
      </c>
      <c r="D90" s="388">
        <v>4680115882751</v>
      </c>
      <c r="E90" s="38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6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0"/>
      <c r="Q90" s="390"/>
      <c r="R90" s="390"/>
      <c r="S90" s="39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176</v>
      </c>
      <c r="B91" s="61" t="s">
        <v>177</v>
      </c>
      <c r="C91" s="35">
        <v>4301020258</v>
      </c>
      <c r="D91" s="388">
        <v>4680115882775</v>
      </c>
      <c r="E91" s="38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6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0"/>
      <c r="Q91" s="390"/>
      <c r="R91" s="390"/>
      <c r="S91" s="39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178</v>
      </c>
      <c r="B92" s="61" t="s">
        <v>179</v>
      </c>
      <c r="C92" s="35">
        <v>4301020217</v>
      </c>
      <c r="D92" s="388">
        <v>4680115880658</v>
      </c>
      <c r="E92" s="38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6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0"/>
      <c r="Q92" s="390"/>
      <c r="R92" s="390"/>
      <c r="S92" s="39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7"/>
      <c r="O93" s="393" t="s">
        <v>43</v>
      </c>
      <c r="P93" s="394"/>
      <c r="Q93" s="394"/>
      <c r="R93" s="394"/>
      <c r="S93" s="394"/>
      <c r="T93" s="394"/>
      <c r="U93" s="39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7"/>
      <c r="O94" s="393" t="s">
        <v>43</v>
      </c>
      <c r="P94" s="394"/>
      <c r="Q94" s="394"/>
      <c r="R94" s="394"/>
      <c r="S94" s="394"/>
      <c r="T94" s="394"/>
      <c r="U94" s="39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03" t="s">
        <v>77</v>
      </c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388">
        <v>4607091387667</v>
      </c>
      <c r="E96" s="38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0"/>
      <c r="Q96" s="390"/>
      <c r="R96" s="390"/>
      <c r="S96" s="391"/>
      <c r="T96" s="38" t="s">
        <v>48</v>
      </c>
      <c r="U96" s="38" t="s">
        <v>48</v>
      </c>
      <c r="V96" s="39" t="s">
        <v>0</v>
      </c>
      <c r="W96" s="57">
        <v>150</v>
      </c>
      <c r="X96" s="54">
        <f t="shared" ref="X96:X102" si="13">IFERROR(IF(W96="",0,CEILING((W96/$H96),1)*$H96),"")</f>
        <v>153</v>
      </c>
      <c r="Y96" s="40">
        <f>IFERROR(IF(X96=0,"",ROUNDUP(X96/H96,0)*0.02175),"")</f>
        <v>0.36974999999999997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160.50000000000003</v>
      </c>
      <c r="BM96" s="77">
        <f t="shared" ref="BM96:BM102" si="15">IFERROR(X96*I96/H96,"0")</f>
        <v>163.71</v>
      </c>
      <c r="BN96" s="77">
        <f t="shared" ref="BN96:BN102" si="16">IFERROR(1/J96*(W96/H96),"0")</f>
        <v>0.29761904761904762</v>
      </c>
      <c r="BO96" s="77">
        <f t="shared" ref="BO96:BO102" si="17">IFERROR(1/J96*(X96/H96),"0")</f>
        <v>0.30357142857142855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388">
        <v>4607091387636</v>
      </c>
      <c r="E97" s="38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0"/>
      <c r="Q97" s="390"/>
      <c r="R97" s="390"/>
      <c r="S97" s="391"/>
      <c r="T97" s="38" t="s">
        <v>48</v>
      </c>
      <c r="U97" s="38" t="s">
        <v>48</v>
      </c>
      <c r="V97" s="39" t="s">
        <v>0</v>
      </c>
      <c r="W97" s="57">
        <v>42</v>
      </c>
      <c r="X97" s="54">
        <f t="shared" si="13"/>
        <v>42</v>
      </c>
      <c r="Y97" s="40">
        <f>IFERROR(IF(X97=0,"",ROUNDUP(X97/H97,0)*0.00937),"")</f>
        <v>9.3700000000000006E-2</v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45</v>
      </c>
      <c r="BM97" s="77">
        <f t="shared" si="15"/>
        <v>45</v>
      </c>
      <c r="BN97" s="77">
        <f t="shared" si="16"/>
        <v>8.3333333333333329E-2</v>
      </c>
      <c r="BO97" s="77">
        <f t="shared" si="17"/>
        <v>8.3333333333333329E-2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388">
        <v>4607091382426</v>
      </c>
      <c r="E98" s="38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0"/>
      <c r="Q98" s="390"/>
      <c r="R98" s="390"/>
      <c r="S98" s="391"/>
      <c r="T98" s="38" t="s">
        <v>48</v>
      </c>
      <c r="U98" s="38" t="s">
        <v>48</v>
      </c>
      <c r="V98" s="39" t="s">
        <v>0</v>
      </c>
      <c r="W98" s="57">
        <v>300</v>
      </c>
      <c r="X98" s="54">
        <f t="shared" si="13"/>
        <v>306</v>
      </c>
      <c r="Y98" s="40">
        <f>IFERROR(IF(X98=0,"",ROUNDUP(X98/H98,0)*0.02175),"")</f>
        <v>0.73949999999999994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321.00000000000006</v>
      </c>
      <c r="BM98" s="77">
        <f t="shared" si="15"/>
        <v>327.42</v>
      </c>
      <c r="BN98" s="77">
        <f t="shared" si="16"/>
        <v>0.59523809523809523</v>
      </c>
      <c r="BO98" s="77">
        <f t="shared" si="17"/>
        <v>0.6071428571428571</v>
      </c>
    </row>
    <row r="99" spans="1:67" ht="27" customHeight="1" x14ac:dyDescent="0.25">
      <c r="A99" s="61" t="s">
        <v>186</v>
      </c>
      <c r="B99" s="61" t="s">
        <v>187</v>
      </c>
      <c r="C99" s="35">
        <v>4301030962</v>
      </c>
      <c r="D99" s="388">
        <v>4607091386547</v>
      </c>
      <c r="E99" s="38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0"/>
      <c r="Q99" s="390"/>
      <c r="R99" s="390"/>
      <c r="S99" s="39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188</v>
      </c>
      <c r="B100" s="61" t="s">
        <v>189</v>
      </c>
      <c r="C100" s="35">
        <v>4301030964</v>
      </c>
      <c r="D100" s="388">
        <v>4607091382464</v>
      </c>
      <c r="E100" s="38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0"/>
      <c r="Q100" s="390"/>
      <c r="R100" s="390"/>
      <c r="S100" s="39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190</v>
      </c>
      <c r="B101" s="61" t="s">
        <v>191</v>
      </c>
      <c r="C101" s="35">
        <v>4301031234</v>
      </c>
      <c r="D101" s="388">
        <v>4680115883444</v>
      </c>
      <c r="E101" s="38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6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0"/>
      <c r="Q101" s="390"/>
      <c r="R101" s="390"/>
      <c r="S101" s="39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190</v>
      </c>
      <c r="B102" s="61" t="s">
        <v>192</v>
      </c>
      <c r="C102" s="35">
        <v>4301031235</v>
      </c>
      <c r="D102" s="388">
        <v>4680115883444</v>
      </c>
      <c r="E102" s="38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6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96"/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7"/>
      <c r="O103" s="393" t="s">
        <v>43</v>
      </c>
      <c r="P103" s="394"/>
      <c r="Q103" s="394"/>
      <c r="R103" s="394"/>
      <c r="S103" s="394"/>
      <c r="T103" s="394"/>
      <c r="U103" s="395"/>
      <c r="V103" s="41" t="s">
        <v>42</v>
      </c>
      <c r="W103" s="42">
        <f>IFERROR(W96/H96,"0")+IFERROR(W97/H97,"0")+IFERROR(W98/H98,"0")+IFERROR(W99/H99,"0")+IFERROR(W100/H100,"0")+IFERROR(W101/H101,"0")+IFERROR(W102/H102,"0")</f>
        <v>60</v>
      </c>
      <c r="X103" s="42">
        <f>IFERROR(X96/H96,"0")+IFERROR(X97/H97,"0")+IFERROR(X98/H98,"0")+IFERROR(X99/H99,"0")+IFERROR(X100/H100,"0")+IFERROR(X101/H101,"0")+IFERROR(X102/H102,"0")</f>
        <v>61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1.20295</v>
      </c>
      <c r="Z103" s="65"/>
      <c r="AA103" s="65"/>
    </row>
    <row r="104" spans="1:67" x14ac:dyDescent="0.2">
      <c r="A104" s="396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7"/>
      <c r="O104" s="393" t="s">
        <v>43</v>
      </c>
      <c r="P104" s="394"/>
      <c r="Q104" s="394"/>
      <c r="R104" s="394"/>
      <c r="S104" s="394"/>
      <c r="T104" s="394"/>
      <c r="U104" s="395"/>
      <c r="V104" s="41" t="s">
        <v>0</v>
      </c>
      <c r="W104" s="42">
        <f>IFERROR(SUM(W96:W102),"0")</f>
        <v>492</v>
      </c>
      <c r="X104" s="42">
        <f>IFERROR(SUM(X96:X102),"0")</f>
        <v>501</v>
      </c>
      <c r="Y104" s="41"/>
      <c r="Z104" s="65"/>
      <c r="AA104" s="65"/>
    </row>
    <row r="105" spans="1:67" ht="14.25" customHeight="1" x14ac:dyDescent="0.25">
      <c r="A105" s="403" t="s">
        <v>85</v>
      </c>
      <c r="B105" s="403"/>
      <c r="C105" s="403"/>
      <c r="D105" s="403"/>
      <c r="E105" s="403"/>
      <c r="F105" s="403"/>
      <c r="G105" s="403"/>
      <c r="H105" s="403"/>
      <c r="I105" s="403"/>
      <c r="J105" s="403"/>
      <c r="K105" s="403"/>
      <c r="L105" s="403"/>
      <c r="M105" s="403"/>
      <c r="N105" s="403"/>
      <c r="O105" s="403"/>
      <c r="P105" s="403"/>
      <c r="Q105" s="403"/>
      <c r="R105" s="403"/>
      <c r="S105" s="403"/>
      <c r="T105" s="403"/>
      <c r="U105" s="403"/>
      <c r="V105" s="403"/>
      <c r="W105" s="403"/>
      <c r="X105" s="403"/>
      <c r="Y105" s="403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388">
        <v>4607091386967</v>
      </c>
      <c r="E106" s="388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0"/>
      <c r="Q106" s="390"/>
      <c r="R106" s="390"/>
      <c r="S106" s="391"/>
      <c r="T106" s="38" t="s">
        <v>48</v>
      </c>
      <c r="U106" s="38" t="s">
        <v>48</v>
      </c>
      <c r="V106" s="39" t="s">
        <v>0</v>
      </c>
      <c r="W106" s="57">
        <v>200</v>
      </c>
      <c r="X106" s="54">
        <f t="shared" ref="X106:X119" si="18">IFERROR(IF(W106="",0,CEILING((W106/$H106),1)*$H106),"")</f>
        <v>201.60000000000002</v>
      </c>
      <c r="Y106" s="40">
        <f>IFERROR(IF(X106=0,"",ROUNDUP(X106/H106,0)*0.02175),"")</f>
        <v>0.52200000000000002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213.42857142857144</v>
      </c>
      <c r="BM106" s="77">
        <f t="shared" ref="BM106:BM119" si="20">IFERROR(X106*I106/H106,"0")</f>
        <v>215.13600000000002</v>
      </c>
      <c r="BN106" s="77">
        <f t="shared" ref="BN106:BN119" si="21">IFERROR(1/J106*(W106/H106),"0")</f>
        <v>0.42517006802721086</v>
      </c>
      <c r="BO106" s="77">
        <f t="shared" ref="BO106:BO119" si="22">IFERROR(1/J106*(X106/H106),"0")</f>
        <v>0.42857142857142855</v>
      </c>
    </row>
    <row r="107" spans="1:67" ht="27" customHeight="1" x14ac:dyDescent="0.25">
      <c r="A107" s="61" t="s">
        <v>193</v>
      </c>
      <c r="B107" s="61" t="s">
        <v>195</v>
      </c>
      <c r="C107" s="35">
        <v>4301051437</v>
      </c>
      <c r="D107" s="388">
        <v>4607091386967</v>
      </c>
      <c r="E107" s="38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6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388">
        <v>4607091385304</v>
      </c>
      <c r="E108" s="38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6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0"/>
      <c r="Q108" s="390"/>
      <c r="R108" s="390"/>
      <c r="S108" s="391"/>
      <c r="T108" s="38" t="s">
        <v>48</v>
      </c>
      <c r="U108" s="38" t="s">
        <v>48</v>
      </c>
      <c r="V108" s="39" t="s">
        <v>0</v>
      </c>
      <c r="W108" s="57">
        <v>280</v>
      </c>
      <c r="X108" s="54">
        <f t="shared" si="18"/>
        <v>285.60000000000002</v>
      </c>
      <c r="Y108" s="40">
        <f>IFERROR(IF(X108=0,"",ROUNDUP(X108/H108,0)*0.02175),"")</f>
        <v>0.73949999999999994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298.8</v>
      </c>
      <c r="BM108" s="77">
        <f t="shared" si="20"/>
        <v>304.77600000000001</v>
      </c>
      <c r="BN108" s="77">
        <f t="shared" si="21"/>
        <v>0.59523809523809512</v>
      </c>
      <c r="BO108" s="77">
        <f t="shared" si="22"/>
        <v>0.6071428571428571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388">
        <v>4607091386264</v>
      </c>
      <c r="E109" s="388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6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0"/>
      <c r="Q109" s="390"/>
      <c r="R109" s="390"/>
      <c r="S109" s="391"/>
      <c r="T109" s="38" t="s">
        <v>48</v>
      </c>
      <c r="U109" s="38" t="s">
        <v>48</v>
      </c>
      <c r="V109" s="39" t="s">
        <v>0</v>
      </c>
      <c r="W109" s="57">
        <v>30</v>
      </c>
      <c r="X109" s="54">
        <f t="shared" si="18"/>
        <v>30</v>
      </c>
      <c r="Y109" s="40">
        <f>IFERROR(IF(X109=0,"",ROUNDUP(X109/H109,0)*0.00753),"")</f>
        <v>7.5300000000000006E-2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32.78</v>
      </c>
      <c r="BM109" s="77">
        <f t="shared" si="20"/>
        <v>32.78</v>
      </c>
      <c r="BN109" s="77">
        <f t="shared" si="21"/>
        <v>6.4102564102564097E-2</v>
      </c>
      <c r="BO109" s="77">
        <f t="shared" si="22"/>
        <v>6.4102564102564097E-2</v>
      </c>
    </row>
    <row r="110" spans="1:67" ht="16.5" customHeight="1" x14ac:dyDescent="0.25">
      <c r="A110" s="61" t="s">
        <v>200</v>
      </c>
      <c r="B110" s="61" t="s">
        <v>201</v>
      </c>
      <c r="C110" s="35">
        <v>4301051476</v>
      </c>
      <c r="D110" s="388">
        <v>4680115882584</v>
      </c>
      <c r="E110" s="388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0"/>
      <c r="Q110" s="390"/>
      <c r="R110" s="390"/>
      <c r="S110" s="39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200</v>
      </c>
      <c r="B111" s="61" t="s">
        <v>202</v>
      </c>
      <c r="C111" s="35">
        <v>4301051477</v>
      </c>
      <c r="D111" s="388">
        <v>4680115882584</v>
      </c>
      <c r="E111" s="388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6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customHeight="1" x14ac:dyDescent="0.25">
      <c r="A112" s="61" t="s">
        <v>203</v>
      </c>
      <c r="B112" s="61" t="s">
        <v>204</v>
      </c>
      <c r="C112" s="35">
        <v>4301051436</v>
      </c>
      <c r="D112" s="388">
        <v>4607091385731</v>
      </c>
      <c r="E112" s="388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0"/>
      <c r="Q112" s="390"/>
      <c r="R112" s="390"/>
      <c r="S112" s="39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388">
        <v>4680115880214</v>
      </c>
      <c r="E113" s="388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0"/>
      <c r="Q113" s="390"/>
      <c r="R113" s="390"/>
      <c r="S113" s="39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IFERROR(IF(X113=0,"",ROUNDUP(X113/H113,0)*0.00937),"")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207</v>
      </c>
      <c r="B114" s="61" t="s">
        <v>208</v>
      </c>
      <c r="C114" s="35">
        <v>4301051438</v>
      </c>
      <c r="D114" s="388">
        <v>4680115880894</v>
      </c>
      <c r="E114" s="388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65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209</v>
      </c>
      <c r="B115" s="61" t="s">
        <v>210</v>
      </c>
      <c r="C115" s="35">
        <v>4301051693</v>
      </c>
      <c r="D115" s="388">
        <v>4680115884915</v>
      </c>
      <c r="E115" s="388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0"/>
      <c r="Q115" s="390"/>
      <c r="R115" s="390"/>
      <c r="S115" s="39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211</v>
      </c>
      <c r="B116" s="61" t="s">
        <v>212</v>
      </c>
      <c r="C116" s="35">
        <v>4301051313</v>
      </c>
      <c r="D116" s="388">
        <v>4607091385427</v>
      </c>
      <c r="E116" s="388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6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0"/>
      <c r="Q116" s="390"/>
      <c r="R116" s="390"/>
      <c r="S116" s="39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213</v>
      </c>
      <c r="B117" s="61" t="s">
        <v>214</v>
      </c>
      <c r="C117" s="35">
        <v>4301051480</v>
      </c>
      <c r="D117" s="388">
        <v>4680115882645</v>
      </c>
      <c r="E117" s="388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6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0"/>
      <c r="Q117" s="390"/>
      <c r="R117" s="390"/>
      <c r="S117" s="39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215</v>
      </c>
      <c r="B118" s="61" t="s">
        <v>216</v>
      </c>
      <c r="C118" s="35">
        <v>4301051395</v>
      </c>
      <c r="D118" s="388">
        <v>4680115884311</v>
      </c>
      <c r="E118" s="388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0"/>
      <c r="Q118" s="390"/>
      <c r="R118" s="390"/>
      <c r="S118" s="39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217</v>
      </c>
      <c r="B119" s="61" t="s">
        <v>218</v>
      </c>
      <c r="C119" s="35">
        <v>4301051641</v>
      </c>
      <c r="D119" s="388">
        <v>4680115884403</v>
      </c>
      <c r="E119" s="38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64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0"/>
      <c r="Q119" s="390"/>
      <c r="R119" s="390"/>
      <c r="S119" s="39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96"/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7"/>
      <c r="O120" s="393" t="s">
        <v>43</v>
      </c>
      <c r="P120" s="394"/>
      <c r="Q120" s="394"/>
      <c r="R120" s="394"/>
      <c r="S120" s="394"/>
      <c r="T120" s="394"/>
      <c r="U120" s="39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67.142857142857139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68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1.3367999999999998</v>
      </c>
      <c r="Z120" s="65"/>
      <c r="AA120" s="65"/>
    </row>
    <row r="121" spans="1:67" x14ac:dyDescent="0.2">
      <c r="A121" s="396"/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7"/>
      <c r="O121" s="393" t="s">
        <v>43</v>
      </c>
      <c r="P121" s="394"/>
      <c r="Q121" s="394"/>
      <c r="R121" s="394"/>
      <c r="S121" s="394"/>
      <c r="T121" s="394"/>
      <c r="U121" s="395"/>
      <c r="V121" s="41" t="s">
        <v>0</v>
      </c>
      <c r="W121" s="42">
        <f>IFERROR(SUM(W106:W119),"0")</f>
        <v>510</v>
      </c>
      <c r="X121" s="42">
        <f>IFERROR(SUM(X106:X119),"0")</f>
        <v>517.20000000000005</v>
      </c>
      <c r="Y121" s="41"/>
      <c r="Z121" s="65"/>
      <c r="AA121" s="65"/>
    </row>
    <row r="122" spans="1:67" ht="14.25" customHeight="1" x14ac:dyDescent="0.25">
      <c r="A122" s="403" t="s">
        <v>219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64"/>
      <c r="AA122" s="64"/>
    </row>
    <row r="123" spans="1:67" ht="27" customHeight="1" x14ac:dyDescent="0.25">
      <c r="A123" s="61" t="s">
        <v>220</v>
      </c>
      <c r="B123" s="61" t="s">
        <v>221</v>
      </c>
      <c r="C123" s="35">
        <v>4301060296</v>
      </c>
      <c r="D123" s="388">
        <v>4607091383065</v>
      </c>
      <c r="E123" s="38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6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0"/>
      <c r="Q123" s="390"/>
      <c r="R123" s="390"/>
      <c r="S123" s="39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388">
        <v>4680115881532</v>
      </c>
      <c r="E124" s="388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0"/>
      <c r="Q124" s="390"/>
      <c r="R124" s="390"/>
      <c r="S124" s="39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27" customHeight="1" x14ac:dyDescent="0.25">
      <c r="A125" s="61" t="s">
        <v>222</v>
      </c>
      <c r="B125" s="61" t="s">
        <v>224</v>
      </c>
      <c r="C125" s="35">
        <v>4301060371</v>
      </c>
      <c r="D125" s="388">
        <v>4680115881532</v>
      </c>
      <c r="E125" s="38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64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222</v>
      </c>
      <c r="B126" s="61" t="s">
        <v>225</v>
      </c>
      <c r="C126" s="35">
        <v>4301060366</v>
      </c>
      <c r="D126" s="388">
        <v>4680115881532</v>
      </c>
      <c r="E126" s="388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63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customHeight="1" x14ac:dyDescent="0.25">
      <c r="A127" s="61" t="s">
        <v>226</v>
      </c>
      <c r="B127" s="61" t="s">
        <v>227</v>
      </c>
      <c r="C127" s="35">
        <v>4301060356</v>
      </c>
      <c r="D127" s="388">
        <v>4680115882652</v>
      </c>
      <c r="E127" s="38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customHeight="1" x14ac:dyDescent="0.25">
      <c r="A128" s="61" t="s">
        <v>228</v>
      </c>
      <c r="B128" s="61" t="s">
        <v>229</v>
      </c>
      <c r="C128" s="35">
        <v>4301060309</v>
      </c>
      <c r="D128" s="388">
        <v>4680115880238</v>
      </c>
      <c r="E128" s="38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customHeight="1" x14ac:dyDescent="0.25">
      <c r="A129" s="61" t="s">
        <v>230</v>
      </c>
      <c r="B129" s="61" t="s">
        <v>231</v>
      </c>
      <c r="C129" s="35">
        <v>4301060351</v>
      </c>
      <c r="D129" s="388">
        <v>4680115881464</v>
      </c>
      <c r="E129" s="38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7"/>
      <c r="O130" s="393" t="s">
        <v>43</v>
      </c>
      <c r="P130" s="394"/>
      <c r="Q130" s="394"/>
      <c r="R130" s="394"/>
      <c r="S130" s="394"/>
      <c r="T130" s="394"/>
      <c r="U130" s="39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7"/>
      <c r="O131" s="393" t="s">
        <v>43</v>
      </c>
      <c r="P131" s="394"/>
      <c r="Q131" s="394"/>
      <c r="R131" s="394"/>
      <c r="S131" s="394"/>
      <c r="T131" s="394"/>
      <c r="U131" s="39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32" t="s">
        <v>232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3"/>
      <c r="AA132" s="63"/>
    </row>
    <row r="133" spans="1:67" ht="14.25" customHeight="1" x14ac:dyDescent="0.25">
      <c r="A133" s="403" t="s">
        <v>85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03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388">
        <v>4607091385168</v>
      </c>
      <c r="E134" s="388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8" t="s">
        <v>48</v>
      </c>
      <c r="U134" s="38" t="s">
        <v>48</v>
      </c>
      <c r="V134" s="39" t="s">
        <v>0</v>
      </c>
      <c r="W134" s="57">
        <v>100</v>
      </c>
      <c r="X134" s="54">
        <f>IFERROR(IF(W134="",0,CEILING((W134/$H134),1)*$H134),"")</f>
        <v>105.3</v>
      </c>
      <c r="Y134" s="40">
        <f>IFERROR(IF(X134=0,"",ROUNDUP(X134/H134,0)*0.02175),"")</f>
        <v>0.28275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106.88888888888889</v>
      </c>
      <c r="BM134" s="77">
        <f>IFERROR(X134*I134/H134,"0")</f>
        <v>112.55399999999999</v>
      </c>
      <c r="BN134" s="77">
        <f>IFERROR(1/J134*(W134/H134),"0")</f>
        <v>0.22045855379188711</v>
      </c>
      <c r="BO134" s="77">
        <f>IFERROR(1/J134*(X134/H134),"0")</f>
        <v>0.23214285714285712</v>
      </c>
    </row>
    <row r="135" spans="1:67" ht="27" customHeight="1" x14ac:dyDescent="0.25">
      <c r="A135" s="61" t="s">
        <v>233</v>
      </c>
      <c r="B135" s="61" t="s">
        <v>235</v>
      </c>
      <c r="C135" s="35">
        <v>4301051612</v>
      </c>
      <c r="D135" s="388">
        <v>4607091385168</v>
      </c>
      <c r="E135" s="388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236</v>
      </c>
      <c r="B136" s="61" t="s">
        <v>237</v>
      </c>
      <c r="C136" s="35">
        <v>4301051362</v>
      </c>
      <c r="D136" s="388">
        <v>4607091383256</v>
      </c>
      <c r="E136" s="38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6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388">
        <v>4607091385748</v>
      </c>
      <c r="E137" s="38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240</v>
      </c>
      <c r="B138" s="61" t="s">
        <v>241</v>
      </c>
      <c r="C138" s="35">
        <v>4301051738</v>
      </c>
      <c r="D138" s="388">
        <v>4680115884533</v>
      </c>
      <c r="E138" s="38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7"/>
      <c r="O139" s="393" t="s">
        <v>43</v>
      </c>
      <c r="P139" s="394"/>
      <c r="Q139" s="394"/>
      <c r="R139" s="394"/>
      <c r="S139" s="394"/>
      <c r="T139" s="394"/>
      <c r="U139" s="395"/>
      <c r="V139" s="41" t="s">
        <v>42</v>
      </c>
      <c r="W139" s="42">
        <f>IFERROR(W134/H134,"0")+IFERROR(W135/H135,"0")+IFERROR(W136/H136,"0")+IFERROR(W137/H137,"0")+IFERROR(W138/H138,"0")</f>
        <v>12.345679012345679</v>
      </c>
      <c r="X139" s="42">
        <f>IFERROR(X134/H134,"0")+IFERROR(X135/H135,"0")+IFERROR(X136/H136,"0")+IFERROR(X137/H137,"0")+IFERROR(X138/H138,"0")</f>
        <v>13</v>
      </c>
      <c r="Y139" s="42">
        <f>IFERROR(IF(Y134="",0,Y134),"0")+IFERROR(IF(Y135="",0,Y135),"0")+IFERROR(IF(Y136="",0,Y136),"0")+IFERROR(IF(Y137="",0,Y137),"0")+IFERROR(IF(Y138="",0,Y138),"0")</f>
        <v>0.28275</v>
      </c>
      <c r="Z139" s="65"/>
      <c r="AA139" s="65"/>
    </row>
    <row r="140" spans="1:67" x14ac:dyDescent="0.2">
      <c r="A140" s="396"/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7"/>
      <c r="O140" s="393" t="s">
        <v>43</v>
      </c>
      <c r="P140" s="394"/>
      <c r="Q140" s="394"/>
      <c r="R140" s="394"/>
      <c r="S140" s="394"/>
      <c r="T140" s="394"/>
      <c r="U140" s="395"/>
      <c r="V140" s="41" t="s">
        <v>0</v>
      </c>
      <c r="W140" s="42">
        <f>IFERROR(SUM(W134:W138),"0")</f>
        <v>100</v>
      </c>
      <c r="X140" s="42">
        <f>IFERROR(SUM(X134:X138),"0")</f>
        <v>105.3</v>
      </c>
      <c r="Y140" s="41"/>
      <c r="Z140" s="65"/>
      <c r="AA140" s="65"/>
    </row>
    <row r="141" spans="1:67" ht="27.75" customHeight="1" x14ac:dyDescent="0.2">
      <c r="A141" s="431" t="s">
        <v>242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3"/>
      <c r="AA141" s="53"/>
    </row>
    <row r="142" spans="1:67" ht="16.5" customHeight="1" x14ac:dyDescent="0.25">
      <c r="A142" s="432" t="s">
        <v>243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3"/>
      <c r="AA142" s="63"/>
    </row>
    <row r="143" spans="1:67" ht="14.25" customHeight="1" x14ac:dyDescent="0.25">
      <c r="A143" s="403" t="s">
        <v>121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64"/>
      <c r="AA143" s="64"/>
    </row>
    <row r="144" spans="1:67" ht="27" customHeight="1" x14ac:dyDescent="0.25">
      <c r="A144" s="61" t="s">
        <v>244</v>
      </c>
      <c r="B144" s="61" t="s">
        <v>245</v>
      </c>
      <c r="C144" s="35">
        <v>4301011223</v>
      </c>
      <c r="D144" s="388">
        <v>4607091383423</v>
      </c>
      <c r="E144" s="38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6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246</v>
      </c>
      <c r="B145" s="61" t="s">
        <v>247</v>
      </c>
      <c r="C145" s="35">
        <v>4301011338</v>
      </c>
      <c r="D145" s="388">
        <v>4607091381405</v>
      </c>
      <c r="E145" s="38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6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0"/>
      <c r="Q145" s="390"/>
      <c r="R145" s="390"/>
      <c r="S145" s="39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248</v>
      </c>
      <c r="B146" s="61" t="s">
        <v>249</v>
      </c>
      <c r="C146" s="35">
        <v>4301011333</v>
      </c>
      <c r="D146" s="388">
        <v>4607091386516</v>
      </c>
      <c r="E146" s="38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6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0"/>
      <c r="Q146" s="390"/>
      <c r="R146" s="390"/>
      <c r="S146" s="39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7"/>
      <c r="O147" s="393" t="s">
        <v>43</v>
      </c>
      <c r="P147" s="394"/>
      <c r="Q147" s="394"/>
      <c r="R147" s="394"/>
      <c r="S147" s="394"/>
      <c r="T147" s="394"/>
      <c r="U147" s="39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396"/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7"/>
      <c r="O148" s="393" t="s">
        <v>43</v>
      </c>
      <c r="P148" s="394"/>
      <c r="Q148" s="394"/>
      <c r="R148" s="394"/>
      <c r="S148" s="394"/>
      <c r="T148" s="394"/>
      <c r="U148" s="39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32" t="s">
        <v>250</v>
      </c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63"/>
      <c r="AA149" s="63"/>
    </row>
    <row r="150" spans="1:67" ht="14.25" customHeight="1" x14ac:dyDescent="0.25">
      <c r="A150" s="403" t="s">
        <v>77</v>
      </c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3"/>
      <c r="P150" s="403"/>
      <c r="Q150" s="403"/>
      <c r="R150" s="403"/>
      <c r="S150" s="403"/>
      <c r="T150" s="403"/>
      <c r="U150" s="403"/>
      <c r="V150" s="403"/>
      <c r="W150" s="403"/>
      <c r="X150" s="403"/>
      <c r="Y150" s="403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388">
        <v>4680115880993</v>
      </c>
      <c r="E151" s="38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0"/>
      <c r="Q151" s="390"/>
      <c r="R151" s="390"/>
      <c r="S151" s="39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9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0</v>
      </c>
      <c r="BM151" s="77">
        <f t="shared" ref="BM151:BM159" si="31">IFERROR(X151*I151/H151,"0")</f>
        <v>0</v>
      </c>
      <c r="BN151" s="77">
        <f t="shared" ref="BN151:BN159" si="32">IFERROR(1/J151*(W151/H151),"0")</f>
        <v>0</v>
      </c>
      <c r="BO151" s="77">
        <f t="shared" ref="BO151:BO159" si="33">IFERROR(1/J151*(X151/H151),"0")</f>
        <v>0</v>
      </c>
    </row>
    <row r="152" spans="1:67" ht="27" customHeight="1" x14ac:dyDescent="0.25">
      <c r="A152" s="61" t="s">
        <v>253</v>
      </c>
      <c r="B152" s="61" t="s">
        <v>254</v>
      </c>
      <c r="C152" s="35">
        <v>4301031204</v>
      </c>
      <c r="D152" s="388">
        <v>4680115881761</v>
      </c>
      <c r="E152" s="38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0"/>
      <c r="Q152" s="390"/>
      <c r="R152" s="390"/>
      <c r="S152" s="39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388">
        <v>4680115881563</v>
      </c>
      <c r="E153" s="38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0"/>
      <c r="Q153" s="390"/>
      <c r="R153" s="390"/>
      <c r="S153" s="391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257</v>
      </c>
      <c r="B154" s="61" t="s">
        <v>258</v>
      </c>
      <c r="C154" s="35">
        <v>4301031199</v>
      </c>
      <c r="D154" s="388">
        <v>4680115880986</v>
      </c>
      <c r="E154" s="38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0"/>
      <c r="Q154" s="390"/>
      <c r="R154" s="390"/>
      <c r="S154" s="39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259</v>
      </c>
      <c r="B155" s="61" t="s">
        <v>260</v>
      </c>
      <c r="C155" s="35">
        <v>4301031190</v>
      </c>
      <c r="D155" s="388">
        <v>4680115880207</v>
      </c>
      <c r="E155" s="38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0"/>
      <c r="Q155" s="390"/>
      <c r="R155" s="390"/>
      <c r="S155" s="39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261</v>
      </c>
      <c r="B156" s="61" t="s">
        <v>262</v>
      </c>
      <c r="C156" s="35">
        <v>4301031205</v>
      </c>
      <c r="D156" s="388">
        <v>4680115881785</v>
      </c>
      <c r="E156" s="38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0"/>
      <c r="Q156" s="390"/>
      <c r="R156" s="390"/>
      <c r="S156" s="39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customHeight="1" x14ac:dyDescent="0.25">
      <c r="A157" s="61" t="s">
        <v>263</v>
      </c>
      <c r="B157" s="61" t="s">
        <v>264</v>
      </c>
      <c r="C157" s="35">
        <v>4301031202</v>
      </c>
      <c r="D157" s="388">
        <v>4680115881679</v>
      </c>
      <c r="E157" s="38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0"/>
      <c r="Q157" s="390"/>
      <c r="R157" s="390"/>
      <c r="S157" s="39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customHeight="1" x14ac:dyDescent="0.25">
      <c r="A158" s="61" t="s">
        <v>265</v>
      </c>
      <c r="B158" s="61" t="s">
        <v>266</v>
      </c>
      <c r="C158" s="35">
        <v>4301031158</v>
      </c>
      <c r="D158" s="388">
        <v>4680115880191</v>
      </c>
      <c r="E158" s="38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0"/>
      <c r="Q158" s="390"/>
      <c r="R158" s="390"/>
      <c r="S158" s="39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customHeight="1" x14ac:dyDescent="0.25">
      <c r="A159" s="61" t="s">
        <v>267</v>
      </c>
      <c r="B159" s="61" t="s">
        <v>268</v>
      </c>
      <c r="C159" s="35">
        <v>4301031245</v>
      </c>
      <c r="D159" s="388">
        <v>4680115883963</v>
      </c>
      <c r="E159" s="38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0"/>
      <c r="Q159" s="390"/>
      <c r="R159" s="390"/>
      <c r="S159" s="39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7"/>
      <c r="O160" s="393" t="s">
        <v>43</v>
      </c>
      <c r="P160" s="394"/>
      <c r="Q160" s="394"/>
      <c r="R160" s="394"/>
      <c r="S160" s="394"/>
      <c r="T160" s="394"/>
      <c r="U160" s="39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7"/>
      <c r="O161" s="393" t="s">
        <v>43</v>
      </c>
      <c r="P161" s="394"/>
      <c r="Q161" s="394"/>
      <c r="R161" s="394"/>
      <c r="S161" s="394"/>
      <c r="T161" s="394"/>
      <c r="U161" s="395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32" t="s">
        <v>269</v>
      </c>
      <c r="B162" s="432"/>
      <c r="C162" s="432"/>
      <c r="D162" s="432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Z162" s="63"/>
      <c r="AA162" s="63"/>
    </row>
    <row r="163" spans="1:67" ht="14.25" customHeight="1" x14ac:dyDescent="0.25">
      <c r="A163" s="403" t="s">
        <v>121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64"/>
      <c r="AA163" s="64"/>
    </row>
    <row r="164" spans="1:67" ht="16.5" customHeight="1" x14ac:dyDescent="0.25">
      <c r="A164" s="61" t="s">
        <v>270</v>
      </c>
      <c r="B164" s="61" t="s">
        <v>271</v>
      </c>
      <c r="C164" s="35">
        <v>4301011450</v>
      </c>
      <c r="D164" s="388">
        <v>4680115881402</v>
      </c>
      <c r="E164" s="38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0"/>
      <c r="Q164" s="390"/>
      <c r="R164" s="390"/>
      <c r="S164" s="39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388">
        <v>4680115881396</v>
      </c>
      <c r="E165" s="38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0"/>
      <c r="Q165" s="390"/>
      <c r="R165" s="390"/>
      <c r="S165" s="391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7"/>
      <c r="O166" s="393" t="s">
        <v>43</v>
      </c>
      <c r="P166" s="394"/>
      <c r="Q166" s="394"/>
      <c r="R166" s="394"/>
      <c r="S166" s="394"/>
      <c r="T166" s="394"/>
      <c r="U166" s="395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7"/>
      <c r="O167" s="393" t="s">
        <v>43</v>
      </c>
      <c r="P167" s="394"/>
      <c r="Q167" s="394"/>
      <c r="R167" s="394"/>
      <c r="S167" s="394"/>
      <c r="T167" s="394"/>
      <c r="U167" s="395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03" t="s">
        <v>113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64"/>
      <c r="AA168" s="64"/>
    </row>
    <row r="169" spans="1:67" ht="16.5" customHeight="1" x14ac:dyDescent="0.25">
      <c r="A169" s="61" t="s">
        <v>274</v>
      </c>
      <c r="B169" s="61" t="s">
        <v>275</v>
      </c>
      <c r="C169" s="35">
        <v>4301020262</v>
      </c>
      <c r="D169" s="388">
        <v>4680115882935</v>
      </c>
      <c r="E169" s="38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0"/>
      <c r="Q169" s="390"/>
      <c r="R169" s="390"/>
      <c r="S169" s="39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276</v>
      </c>
      <c r="B170" s="61" t="s">
        <v>277</v>
      </c>
      <c r="C170" s="35">
        <v>4301020220</v>
      </c>
      <c r="D170" s="388">
        <v>4680115880764</v>
      </c>
      <c r="E170" s="38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0"/>
      <c r="Q170" s="390"/>
      <c r="R170" s="390"/>
      <c r="S170" s="39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96"/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7"/>
      <c r="O171" s="393" t="s">
        <v>43</v>
      </c>
      <c r="P171" s="394"/>
      <c r="Q171" s="394"/>
      <c r="R171" s="394"/>
      <c r="S171" s="394"/>
      <c r="T171" s="394"/>
      <c r="U171" s="39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7"/>
      <c r="O172" s="393" t="s">
        <v>43</v>
      </c>
      <c r="P172" s="394"/>
      <c r="Q172" s="394"/>
      <c r="R172" s="394"/>
      <c r="S172" s="394"/>
      <c r="T172" s="394"/>
      <c r="U172" s="39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03" t="s">
        <v>77</v>
      </c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03"/>
      <c r="P173" s="403"/>
      <c r="Q173" s="403"/>
      <c r="R173" s="403"/>
      <c r="S173" s="403"/>
      <c r="T173" s="403"/>
      <c r="U173" s="403"/>
      <c r="V173" s="403"/>
      <c r="W173" s="403"/>
      <c r="X173" s="403"/>
      <c r="Y173" s="403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388">
        <v>4680115882683</v>
      </c>
      <c r="E174" s="38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0"/>
      <c r="Q174" s="390"/>
      <c r="R174" s="390"/>
      <c r="S174" s="391"/>
      <c r="T174" s="38" t="s">
        <v>48</v>
      </c>
      <c r="U174" s="38" t="s">
        <v>48</v>
      </c>
      <c r="V174" s="39" t="s">
        <v>0</v>
      </c>
      <c r="W174" s="57">
        <v>200</v>
      </c>
      <c r="X174" s="54">
        <f>IFERROR(IF(W174="",0,CEILING((W174/$H174),1)*$H174),"")</f>
        <v>205.20000000000002</v>
      </c>
      <c r="Y174" s="40">
        <f>IFERROR(IF(X174=0,"",ROUNDUP(X174/H174,0)*0.00937),"")</f>
        <v>0.35605999999999999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207.77777777777777</v>
      </c>
      <c r="BM174" s="77">
        <f>IFERROR(X174*I174/H174,"0")</f>
        <v>213.18000000000004</v>
      </c>
      <c r="BN174" s="77">
        <f>IFERROR(1/J174*(W174/H174),"0")</f>
        <v>0.30864197530864196</v>
      </c>
      <c r="BO174" s="77">
        <f>IFERROR(1/J174*(X174/H174),"0")</f>
        <v>0.31666666666666665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388">
        <v>4680115882690</v>
      </c>
      <c r="E175" s="38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0"/>
      <c r="Q175" s="390"/>
      <c r="R175" s="390"/>
      <c r="S175" s="391"/>
      <c r="T175" s="38" t="s">
        <v>48</v>
      </c>
      <c r="U175" s="38" t="s">
        <v>48</v>
      </c>
      <c r="V175" s="39" t="s">
        <v>0</v>
      </c>
      <c r="W175" s="57">
        <v>100</v>
      </c>
      <c r="X175" s="54">
        <f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103.88888888888889</v>
      </c>
      <c r="BM175" s="77">
        <f>IFERROR(X175*I175/H175,"0")</f>
        <v>106.59000000000002</v>
      </c>
      <c r="BN175" s="77">
        <f>IFERROR(1/J175*(W175/H175),"0")</f>
        <v>0.15432098765432098</v>
      </c>
      <c r="BO175" s="77">
        <f>IFERROR(1/J175*(X175/H175),"0")</f>
        <v>0.15833333333333333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388">
        <v>4680115882669</v>
      </c>
      <c r="E176" s="38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0"/>
      <c r="Q176" s="390"/>
      <c r="R176" s="390"/>
      <c r="S176" s="391"/>
      <c r="T176" s="38" t="s">
        <v>48</v>
      </c>
      <c r="U176" s="38" t="s">
        <v>48</v>
      </c>
      <c r="V176" s="39" t="s">
        <v>0</v>
      </c>
      <c r="W176" s="57">
        <v>300</v>
      </c>
      <c r="X176" s="54">
        <f>IFERROR(IF(W176="",0,CEILING((W176/$H176),1)*$H176),"")</f>
        <v>302.40000000000003</v>
      </c>
      <c r="Y176" s="40">
        <f>IFERROR(IF(X176=0,"",ROUNDUP(X176/H176,0)*0.00937),"")</f>
        <v>0.52471999999999996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311.66666666666663</v>
      </c>
      <c r="BM176" s="77">
        <f>IFERROR(X176*I176/H176,"0")</f>
        <v>314.16000000000003</v>
      </c>
      <c r="BN176" s="77">
        <f>IFERROR(1/J176*(W176/H176),"0")</f>
        <v>0.46296296296296291</v>
      </c>
      <c r="BO176" s="77">
        <f>IFERROR(1/J176*(X176/H176),"0")</f>
        <v>0.46666666666666667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388">
        <v>4680115882676</v>
      </c>
      <c r="E177" s="38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0"/>
      <c r="Q177" s="390"/>
      <c r="R177" s="390"/>
      <c r="S177" s="391"/>
      <c r="T177" s="38" t="s">
        <v>48</v>
      </c>
      <c r="U177" s="38" t="s">
        <v>48</v>
      </c>
      <c r="V177" s="39" t="s">
        <v>0</v>
      </c>
      <c r="W177" s="57">
        <v>100</v>
      </c>
      <c r="X177" s="54">
        <f>IFERROR(IF(W177="",0,CEILING((W177/$H177),1)*$H177),"")</f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103.88888888888889</v>
      </c>
      <c r="BM177" s="77">
        <f>IFERROR(X177*I177/H177,"0")</f>
        <v>106.59000000000002</v>
      </c>
      <c r="BN177" s="77">
        <f>IFERROR(1/J177*(W177/H177),"0")</f>
        <v>0.15432098765432098</v>
      </c>
      <c r="BO177" s="77">
        <f>IFERROR(1/J177*(X177/H177),"0")</f>
        <v>0.15833333333333333</v>
      </c>
    </row>
    <row r="178" spans="1:67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7"/>
      <c r="O178" s="393" t="s">
        <v>43</v>
      </c>
      <c r="P178" s="394"/>
      <c r="Q178" s="394"/>
      <c r="R178" s="394"/>
      <c r="S178" s="394"/>
      <c r="T178" s="394"/>
      <c r="U178" s="395"/>
      <c r="V178" s="41" t="s">
        <v>42</v>
      </c>
      <c r="W178" s="42">
        <f>IFERROR(W174/H174,"0")+IFERROR(W175/H175,"0")+IFERROR(W176/H176,"0")+IFERROR(W177/H177,"0")</f>
        <v>129.62962962962962</v>
      </c>
      <c r="X178" s="42">
        <f>IFERROR(X174/H174,"0")+IFERROR(X175/H175,"0")+IFERROR(X176/H176,"0")+IFERROR(X177/H177,"0")</f>
        <v>132</v>
      </c>
      <c r="Y178" s="42">
        <f>IFERROR(IF(Y174="",0,Y174),"0")+IFERROR(IF(Y175="",0,Y175),"0")+IFERROR(IF(Y176="",0,Y176),"0")+IFERROR(IF(Y177="",0,Y177),"0")</f>
        <v>1.2368399999999997</v>
      </c>
      <c r="Z178" s="65"/>
      <c r="AA178" s="65"/>
    </row>
    <row r="179" spans="1:67" x14ac:dyDescent="0.2">
      <c r="A179" s="396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393" t="s">
        <v>43</v>
      </c>
      <c r="P179" s="394"/>
      <c r="Q179" s="394"/>
      <c r="R179" s="394"/>
      <c r="S179" s="394"/>
      <c r="T179" s="394"/>
      <c r="U179" s="395"/>
      <c r="V179" s="41" t="s">
        <v>0</v>
      </c>
      <c r="W179" s="42">
        <f>IFERROR(SUM(W174:W177),"0")</f>
        <v>700</v>
      </c>
      <c r="X179" s="42">
        <f>IFERROR(SUM(X174:X177),"0")</f>
        <v>712.80000000000007</v>
      </c>
      <c r="Y179" s="41"/>
      <c r="Z179" s="65"/>
      <c r="AA179" s="65"/>
    </row>
    <row r="180" spans="1:67" ht="14.25" customHeight="1" x14ac:dyDescent="0.25">
      <c r="A180" s="403" t="s">
        <v>85</v>
      </c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3"/>
      <c r="P180" s="403"/>
      <c r="Q180" s="403"/>
      <c r="R180" s="403"/>
      <c r="S180" s="403"/>
      <c r="T180" s="403"/>
      <c r="U180" s="403"/>
      <c r="V180" s="403"/>
      <c r="W180" s="403"/>
      <c r="X180" s="403"/>
      <c r="Y180" s="403"/>
      <c r="Z180" s="64"/>
      <c r="AA180" s="64"/>
    </row>
    <row r="181" spans="1:67" ht="27" customHeight="1" x14ac:dyDescent="0.25">
      <c r="A181" s="61" t="s">
        <v>286</v>
      </c>
      <c r="B181" s="61" t="s">
        <v>287</v>
      </c>
      <c r="C181" s="35">
        <v>4301051409</v>
      </c>
      <c r="D181" s="388">
        <v>4680115881556</v>
      </c>
      <c r="E181" s="38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0"/>
      <c r="Q181" s="390"/>
      <c r="R181" s="390"/>
      <c r="S181" s="39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388">
        <v>4680115881594</v>
      </c>
      <c r="E182" s="38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0"/>
      <c r="Q182" s="390"/>
      <c r="R182" s="390"/>
      <c r="S182" s="39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4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0</v>
      </c>
      <c r="BM182" s="77">
        <f t="shared" si="36"/>
        <v>0</v>
      </c>
      <c r="BN182" s="77">
        <f t="shared" si="37"/>
        <v>0</v>
      </c>
      <c r="BO182" s="77">
        <f t="shared" si="38"/>
        <v>0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388">
        <v>4680115881587</v>
      </c>
      <c r="E183" s="38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6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0"/>
      <c r="Q183" s="390"/>
      <c r="R183" s="390"/>
      <c r="S183" s="39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4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0</v>
      </c>
      <c r="BM183" s="77">
        <f t="shared" si="36"/>
        <v>0</v>
      </c>
      <c r="BN183" s="77">
        <f t="shared" si="37"/>
        <v>0</v>
      </c>
      <c r="BO183" s="77">
        <f t="shared" si="38"/>
        <v>0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388">
        <v>4680115880962</v>
      </c>
      <c r="E184" s="38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6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0"/>
      <c r="Q184" s="390"/>
      <c r="R184" s="390"/>
      <c r="S184" s="391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4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0</v>
      </c>
      <c r="BM184" s="77">
        <f t="shared" si="36"/>
        <v>0</v>
      </c>
      <c r="BN184" s="77">
        <f t="shared" si="37"/>
        <v>0</v>
      </c>
      <c r="BO184" s="77">
        <f t="shared" si="38"/>
        <v>0</v>
      </c>
    </row>
    <row r="185" spans="1:67" ht="16.5" customHeight="1" x14ac:dyDescent="0.25">
      <c r="A185" s="61" t="s">
        <v>292</v>
      </c>
      <c r="B185" s="61" t="s">
        <v>294</v>
      </c>
      <c r="C185" s="35">
        <v>4301051754</v>
      </c>
      <c r="D185" s="388">
        <v>4680115880962</v>
      </c>
      <c r="E185" s="388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604" t="s">
        <v>295</v>
      </c>
      <c r="P185" s="390"/>
      <c r="Q185" s="390"/>
      <c r="R185" s="390"/>
      <c r="S185" s="39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customHeight="1" x14ac:dyDescent="0.25">
      <c r="A186" s="61" t="s">
        <v>296</v>
      </c>
      <c r="B186" s="61" t="s">
        <v>297</v>
      </c>
      <c r="C186" s="35">
        <v>4301051411</v>
      </c>
      <c r="D186" s="388">
        <v>4680115881617</v>
      </c>
      <c r="E186" s="388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6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0"/>
      <c r="Q186" s="390"/>
      <c r="R186" s="390"/>
      <c r="S186" s="39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388">
        <v>4680115880573</v>
      </c>
      <c r="E187" s="388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60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0"/>
      <c r="Q187" s="390"/>
      <c r="R187" s="390"/>
      <c r="S187" s="39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0</v>
      </c>
      <c r="BM187" s="77">
        <f t="shared" si="36"/>
        <v>0</v>
      </c>
      <c r="BN187" s="77">
        <f t="shared" si="37"/>
        <v>0</v>
      </c>
      <c r="BO187" s="77">
        <f t="shared" si="38"/>
        <v>0</v>
      </c>
    </row>
    <row r="188" spans="1:67" ht="16.5" customHeight="1" x14ac:dyDescent="0.25">
      <c r="A188" s="61" t="s">
        <v>298</v>
      </c>
      <c r="B188" s="61" t="s">
        <v>301</v>
      </c>
      <c r="C188" s="35">
        <v>4301051632</v>
      </c>
      <c r="D188" s="388">
        <v>4680115880573</v>
      </c>
      <c r="E188" s="388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607" t="s">
        <v>302</v>
      </c>
      <c r="P188" s="390"/>
      <c r="Q188" s="390"/>
      <c r="R188" s="390"/>
      <c r="S188" s="391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customHeight="1" x14ac:dyDescent="0.25">
      <c r="A189" s="61" t="s">
        <v>303</v>
      </c>
      <c r="B189" s="61" t="s">
        <v>304</v>
      </c>
      <c r="C189" s="35">
        <v>4301051487</v>
      </c>
      <c r="D189" s="388">
        <v>4680115881228</v>
      </c>
      <c r="E189" s="388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0"/>
      <c r="Q189" s="390"/>
      <c r="R189" s="390"/>
      <c r="S189" s="39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customHeight="1" x14ac:dyDescent="0.25">
      <c r="A190" s="61" t="s">
        <v>305</v>
      </c>
      <c r="B190" s="61" t="s">
        <v>306</v>
      </c>
      <c r="C190" s="35">
        <v>4301051506</v>
      </c>
      <c r="D190" s="388">
        <v>4680115881037</v>
      </c>
      <c r="E190" s="388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0"/>
      <c r="Q190" s="390"/>
      <c r="R190" s="390"/>
      <c r="S190" s="39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388">
        <v>4680115881211</v>
      </c>
      <c r="E191" s="388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0"/>
      <c r="Q191" s="390"/>
      <c r="R191" s="390"/>
      <c r="S191" s="391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4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0</v>
      </c>
      <c r="BM191" s="77">
        <f t="shared" si="36"/>
        <v>0</v>
      </c>
      <c r="BN191" s="77">
        <f t="shared" si="37"/>
        <v>0</v>
      </c>
      <c r="BO191" s="77">
        <f t="shared" si="38"/>
        <v>0</v>
      </c>
    </row>
    <row r="192" spans="1:67" ht="27" customHeight="1" x14ac:dyDescent="0.25">
      <c r="A192" s="61" t="s">
        <v>309</v>
      </c>
      <c r="B192" s="61" t="s">
        <v>310</v>
      </c>
      <c r="C192" s="35">
        <v>4301051378</v>
      </c>
      <c r="D192" s="388">
        <v>4680115881020</v>
      </c>
      <c r="E192" s="388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6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0"/>
      <c r="Q192" s="390"/>
      <c r="R192" s="390"/>
      <c r="S192" s="39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388">
        <v>4680115882195</v>
      </c>
      <c r="E193" s="388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6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0"/>
      <c r="Q193" s="390"/>
      <c r="R193" s="390"/>
      <c r="S193" s="391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4"/>
        <v>0</v>
      </c>
      <c r="Y193" s="40" t="str">
        <f t="shared" ref="Y193:Y200" si="39"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0</v>
      </c>
      <c r="BM193" s="77">
        <f t="shared" si="36"/>
        <v>0</v>
      </c>
      <c r="BN193" s="77">
        <f t="shared" si="37"/>
        <v>0</v>
      </c>
      <c r="BO193" s="77">
        <f t="shared" si="38"/>
        <v>0</v>
      </c>
    </row>
    <row r="194" spans="1:67" ht="27" customHeight="1" x14ac:dyDescent="0.25">
      <c r="A194" s="61" t="s">
        <v>313</v>
      </c>
      <c r="B194" s="61" t="s">
        <v>314</v>
      </c>
      <c r="C194" s="35">
        <v>4301051468</v>
      </c>
      <c r="D194" s="388">
        <v>4680115880092</v>
      </c>
      <c r="E194" s="38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0"/>
      <c r="Q194" s="390"/>
      <c r="R194" s="390"/>
      <c r="S194" s="39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customHeight="1" x14ac:dyDescent="0.25">
      <c r="A195" s="61" t="s">
        <v>313</v>
      </c>
      <c r="B195" s="61" t="s">
        <v>315</v>
      </c>
      <c r="C195" s="35">
        <v>4301051630</v>
      </c>
      <c r="D195" s="388">
        <v>4680115880092</v>
      </c>
      <c r="E195" s="388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94" t="s">
        <v>316</v>
      </c>
      <c r="P195" s="390"/>
      <c r="Q195" s="390"/>
      <c r="R195" s="390"/>
      <c r="S195" s="39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customHeight="1" x14ac:dyDescent="0.25">
      <c r="A196" s="61" t="s">
        <v>317</v>
      </c>
      <c r="B196" s="61" t="s">
        <v>318</v>
      </c>
      <c r="C196" s="35">
        <v>4301051469</v>
      </c>
      <c r="D196" s="388">
        <v>4680115880221</v>
      </c>
      <c r="E196" s="38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0"/>
      <c r="Q196" s="390"/>
      <c r="R196" s="390"/>
      <c r="S196" s="39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customHeight="1" x14ac:dyDescent="0.25">
      <c r="A197" s="61" t="s">
        <v>317</v>
      </c>
      <c r="B197" s="61" t="s">
        <v>319</v>
      </c>
      <c r="C197" s="35">
        <v>4301051631</v>
      </c>
      <c r="D197" s="388">
        <v>4680115880221</v>
      </c>
      <c r="E197" s="388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6" t="s">
        <v>320</v>
      </c>
      <c r="P197" s="390"/>
      <c r="Q197" s="390"/>
      <c r="R197" s="390"/>
      <c r="S197" s="39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customHeight="1" x14ac:dyDescent="0.25">
      <c r="A198" s="61" t="s">
        <v>321</v>
      </c>
      <c r="B198" s="61" t="s">
        <v>322</v>
      </c>
      <c r="C198" s="35">
        <v>4301051326</v>
      </c>
      <c r="D198" s="388">
        <v>4680115880504</v>
      </c>
      <c r="E198" s="388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0"/>
      <c r="Q198" s="390"/>
      <c r="R198" s="390"/>
      <c r="S198" s="391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customHeight="1" x14ac:dyDescent="0.25">
      <c r="A199" s="61" t="s">
        <v>321</v>
      </c>
      <c r="B199" s="61" t="s">
        <v>323</v>
      </c>
      <c r="C199" s="35">
        <v>4301051753</v>
      </c>
      <c r="D199" s="388">
        <v>4680115880504</v>
      </c>
      <c r="E199" s="388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98" t="s">
        <v>324</v>
      </c>
      <c r="P199" s="390"/>
      <c r="Q199" s="390"/>
      <c r="R199" s="390"/>
      <c r="S199" s="391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388">
        <v>4680115882164</v>
      </c>
      <c r="E200" s="388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0"/>
      <c r="Q200" s="390"/>
      <c r="R200" s="390"/>
      <c r="S200" s="391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4"/>
        <v>0</v>
      </c>
      <c r="Y200" s="40" t="str">
        <f t="shared" si="39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0</v>
      </c>
      <c r="BM200" s="77">
        <f t="shared" si="36"/>
        <v>0</v>
      </c>
      <c r="BN200" s="77">
        <f t="shared" si="37"/>
        <v>0</v>
      </c>
      <c r="BO200" s="77">
        <f t="shared" si="38"/>
        <v>0</v>
      </c>
    </row>
    <row r="201" spans="1:67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7"/>
      <c r="O201" s="393" t="s">
        <v>43</v>
      </c>
      <c r="P201" s="394"/>
      <c r="Q201" s="394"/>
      <c r="R201" s="394"/>
      <c r="S201" s="394"/>
      <c r="T201" s="394"/>
      <c r="U201" s="395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5"/>
      <c r="AA201" s="65"/>
    </row>
    <row r="202" spans="1:67" x14ac:dyDescent="0.2">
      <c r="A202" s="396"/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7"/>
      <c r="O202" s="393" t="s">
        <v>43</v>
      </c>
      <c r="P202" s="394"/>
      <c r="Q202" s="394"/>
      <c r="R202" s="394"/>
      <c r="S202" s="394"/>
      <c r="T202" s="394"/>
      <c r="U202" s="395"/>
      <c r="V202" s="41" t="s">
        <v>0</v>
      </c>
      <c r="W202" s="42">
        <f>IFERROR(SUM(W181:W200),"0")</f>
        <v>0</v>
      </c>
      <c r="X202" s="42">
        <f>IFERROR(SUM(X181:X200),"0")</f>
        <v>0</v>
      </c>
      <c r="Y202" s="41"/>
      <c r="Z202" s="65"/>
      <c r="AA202" s="65"/>
    </row>
    <row r="203" spans="1:67" ht="14.25" customHeight="1" x14ac:dyDescent="0.25">
      <c r="A203" s="403" t="s">
        <v>219</v>
      </c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3"/>
      <c r="P203" s="403"/>
      <c r="Q203" s="403"/>
      <c r="R203" s="403"/>
      <c r="S203" s="403"/>
      <c r="T203" s="403"/>
      <c r="U203" s="403"/>
      <c r="V203" s="403"/>
      <c r="W203" s="403"/>
      <c r="X203" s="403"/>
      <c r="Y203" s="403"/>
      <c r="Z203" s="64"/>
      <c r="AA203" s="64"/>
    </row>
    <row r="204" spans="1:67" ht="16.5" customHeight="1" x14ac:dyDescent="0.25">
      <c r="A204" s="61" t="s">
        <v>327</v>
      </c>
      <c r="B204" s="61" t="s">
        <v>328</v>
      </c>
      <c r="C204" s="35">
        <v>4301060360</v>
      </c>
      <c r="D204" s="388">
        <v>4680115882874</v>
      </c>
      <c r="E204" s="388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0"/>
      <c r="Q204" s="390"/>
      <c r="R204" s="390"/>
      <c r="S204" s="391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388">
        <v>4680115884434</v>
      </c>
      <c r="E205" s="388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0"/>
      <c r="Q205" s="390"/>
      <c r="R205" s="390"/>
      <c r="S205" s="391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40"/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0</v>
      </c>
      <c r="BM205" s="77">
        <f t="shared" si="42"/>
        <v>0</v>
      </c>
      <c r="BN205" s="77">
        <f t="shared" si="43"/>
        <v>0</v>
      </c>
      <c r="BO205" s="77">
        <f t="shared" si="44"/>
        <v>0</v>
      </c>
    </row>
    <row r="206" spans="1:67" ht="27" customHeight="1" x14ac:dyDescent="0.25">
      <c r="A206" s="61" t="s">
        <v>331</v>
      </c>
      <c r="B206" s="61" t="s">
        <v>332</v>
      </c>
      <c r="C206" s="35">
        <v>4301060339</v>
      </c>
      <c r="D206" s="388">
        <v>4680115880818</v>
      </c>
      <c r="E206" s="388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0"/>
      <c r="Q206" s="390"/>
      <c r="R206" s="390"/>
      <c r="S206" s="391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388">
        <v>4680115880818</v>
      </c>
      <c r="E207" s="388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8" t="s">
        <v>334</v>
      </c>
      <c r="P207" s="390"/>
      <c r="Q207" s="390"/>
      <c r="R207" s="390"/>
      <c r="S207" s="391"/>
      <c r="T207" s="38" t="s">
        <v>48</v>
      </c>
      <c r="U207" s="38" t="s">
        <v>48</v>
      </c>
      <c r="V207" s="39" t="s">
        <v>0</v>
      </c>
      <c r="W207" s="57">
        <v>0</v>
      </c>
      <c r="X207" s="54">
        <f t="shared" si="40"/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0</v>
      </c>
      <c r="BM207" s="77">
        <f t="shared" si="42"/>
        <v>0</v>
      </c>
      <c r="BN207" s="77">
        <f t="shared" si="43"/>
        <v>0</v>
      </c>
      <c r="BO207" s="77">
        <f t="shared" si="44"/>
        <v>0</v>
      </c>
    </row>
    <row r="208" spans="1:67" ht="16.5" customHeight="1" x14ac:dyDescent="0.25">
      <c r="A208" s="61" t="s">
        <v>335</v>
      </c>
      <c r="B208" s="61" t="s">
        <v>336</v>
      </c>
      <c r="C208" s="35">
        <v>4301060338</v>
      </c>
      <c r="D208" s="388">
        <v>4680115880801</v>
      </c>
      <c r="E208" s="388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0"/>
      <c r="Q208" s="390"/>
      <c r="R208" s="390"/>
      <c r="S208" s="391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customHeight="1" x14ac:dyDescent="0.25">
      <c r="A209" s="61" t="s">
        <v>335</v>
      </c>
      <c r="B209" s="61" t="s">
        <v>337</v>
      </c>
      <c r="C209" s="35">
        <v>4301060389</v>
      </c>
      <c r="D209" s="388">
        <v>4680115880801</v>
      </c>
      <c r="E209" s="388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90" t="s">
        <v>338</v>
      </c>
      <c r="P209" s="390"/>
      <c r="Q209" s="390"/>
      <c r="R209" s="390"/>
      <c r="S209" s="39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7"/>
      <c r="O210" s="393" t="s">
        <v>43</v>
      </c>
      <c r="P210" s="394"/>
      <c r="Q210" s="394"/>
      <c r="R210" s="394"/>
      <c r="S210" s="394"/>
      <c r="T210" s="394"/>
      <c r="U210" s="395"/>
      <c r="V210" s="41" t="s">
        <v>42</v>
      </c>
      <c r="W210" s="42">
        <f>IFERROR(W204/H204,"0")+IFERROR(W205/H205,"0")+IFERROR(W206/H206,"0")+IFERROR(W207/H207,"0")+IFERROR(W208/H208,"0")+IFERROR(W209/H209,"0")</f>
        <v>0</v>
      </c>
      <c r="X210" s="42">
        <f>IFERROR(X204/H204,"0")+IFERROR(X205/H205,"0")+IFERROR(X206/H206,"0")+IFERROR(X207/H207,"0")+IFERROR(X208/H208,"0")+IFERROR(X209/H209,"0")</f>
        <v>0</v>
      </c>
      <c r="Y210" s="42">
        <f>IFERROR(IF(Y204="",0,Y204),"0")+IFERROR(IF(Y205="",0,Y205),"0")+IFERROR(IF(Y206="",0,Y206),"0")+IFERROR(IF(Y207="",0,Y207),"0")+IFERROR(IF(Y208="",0,Y208),"0")+IFERROR(IF(Y209="",0,Y209),"0")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7"/>
      <c r="O211" s="393" t="s">
        <v>43</v>
      </c>
      <c r="P211" s="394"/>
      <c r="Q211" s="394"/>
      <c r="R211" s="394"/>
      <c r="S211" s="394"/>
      <c r="T211" s="394"/>
      <c r="U211" s="395"/>
      <c r="V211" s="41" t="s">
        <v>0</v>
      </c>
      <c r="W211" s="42">
        <f>IFERROR(SUM(W204:W209),"0")</f>
        <v>0</v>
      </c>
      <c r="X211" s="42">
        <f>IFERROR(SUM(X204:X209),"0")</f>
        <v>0</v>
      </c>
      <c r="Y211" s="41"/>
      <c r="Z211" s="65"/>
      <c r="AA211" s="65"/>
    </row>
    <row r="212" spans="1:67" ht="16.5" customHeight="1" x14ac:dyDescent="0.25">
      <c r="A212" s="432" t="s">
        <v>339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3"/>
      <c r="AA212" s="63"/>
    </row>
    <row r="213" spans="1:67" ht="14.25" customHeight="1" x14ac:dyDescent="0.25">
      <c r="A213" s="403" t="s">
        <v>121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64"/>
      <c r="AA213" s="64"/>
    </row>
    <row r="214" spans="1:67" ht="27" customHeight="1" x14ac:dyDescent="0.25">
      <c r="A214" s="61" t="s">
        <v>340</v>
      </c>
      <c r="B214" s="61" t="s">
        <v>341</v>
      </c>
      <c r="C214" s="35">
        <v>4301011717</v>
      </c>
      <c r="D214" s="388">
        <v>4680115884274</v>
      </c>
      <c r="E214" s="388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customHeight="1" x14ac:dyDescent="0.25">
      <c r="A215" s="61" t="s">
        <v>342</v>
      </c>
      <c r="B215" s="61" t="s">
        <v>343</v>
      </c>
      <c r="C215" s="35">
        <v>4301011719</v>
      </c>
      <c r="D215" s="388">
        <v>4680115884298</v>
      </c>
      <c r="E215" s="388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0"/>
      <c r="Q215" s="390"/>
      <c r="R215" s="390"/>
      <c r="S215" s="391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344</v>
      </c>
      <c r="B216" s="61" t="s">
        <v>345</v>
      </c>
      <c r="C216" s="35">
        <v>4301011733</v>
      </c>
      <c r="D216" s="388">
        <v>4680115884250</v>
      </c>
      <c r="E216" s="388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0"/>
      <c r="Q216" s="390"/>
      <c r="R216" s="390"/>
      <c r="S216" s="391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346</v>
      </c>
      <c r="B217" s="61" t="s">
        <v>347</v>
      </c>
      <c r="C217" s="35">
        <v>4301011718</v>
      </c>
      <c r="D217" s="388">
        <v>4680115884281</v>
      </c>
      <c r="E217" s="388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0"/>
      <c r="Q217" s="390"/>
      <c r="R217" s="390"/>
      <c r="S217" s="391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348</v>
      </c>
      <c r="B218" s="61" t="s">
        <v>349</v>
      </c>
      <c r="C218" s="35">
        <v>4301011720</v>
      </c>
      <c r="D218" s="388">
        <v>4680115884199</v>
      </c>
      <c r="E218" s="388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0"/>
      <c r="Q218" s="390"/>
      <c r="R218" s="390"/>
      <c r="S218" s="391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350</v>
      </c>
      <c r="B219" s="61" t="s">
        <v>351</v>
      </c>
      <c r="C219" s="35">
        <v>4301011716</v>
      </c>
      <c r="D219" s="388">
        <v>4680115884267</v>
      </c>
      <c r="E219" s="388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0"/>
      <c r="Q219" s="390"/>
      <c r="R219" s="390"/>
      <c r="S219" s="391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396"/>
      <c r="B220" s="396"/>
      <c r="C220" s="396"/>
      <c r="D220" s="396"/>
      <c r="E220" s="396"/>
      <c r="F220" s="396"/>
      <c r="G220" s="396"/>
      <c r="H220" s="396"/>
      <c r="I220" s="396"/>
      <c r="J220" s="396"/>
      <c r="K220" s="396"/>
      <c r="L220" s="396"/>
      <c r="M220" s="396"/>
      <c r="N220" s="397"/>
      <c r="O220" s="393" t="s">
        <v>43</v>
      </c>
      <c r="P220" s="394"/>
      <c r="Q220" s="394"/>
      <c r="R220" s="394"/>
      <c r="S220" s="394"/>
      <c r="T220" s="394"/>
      <c r="U220" s="395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393" t="s">
        <v>43</v>
      </c>
      <c r="P221" s="394"/>
      <c r="Q221" s="394"/>
      <c r="R221" s="394"/>
      <c r="S221" s="394"/>
      <c r="T221" s="394"/>
      <c r="U221" s="395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customHeight="1" x14ac:dyDescent="0.25">
      <c r="A222" s="403" t="s">
        <v>77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64"/>
      <c r="AA222" s="64"/>
    </row>
    <row r="223" spans="1:67" ht="27" customHeight="1" x14ac:dyDescent="0.25">
      <c r="A223" s="61" t="s">
        <v>352</v>
      </c>
      <c r="B223" s="61" t="s">
        <v>353</v>
      </c>
      <c r="C223" s="35">
        <v>4301031151</v>
      </c>
      <c r="D223" s="388">
        <v>4607091389845</v>
      </c>
      <c r="E223" s="388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0"/>
      <c r="Q223" s="390"/>
      <c r="R223" s="390"/>
      <c r="S223" s="391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354</v>
      </c>
      <c r="B224" s="61" t="s">
        <v>355</v>
      </c>
      <c r="C224" s="35">
        <v>4301031259</v>
      </c>
      <c r="D224" s="388">
        <v>4680115882881</v>
      </c>
      <c r="E224" s="388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7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0"/>
      <c r="Q224" s="390"/>
      <c r="R224" s="390"/>
      <c r="S224" s="391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x14ac:dyDescent="0.2">
      <c r="A225" s="396"/>
      <c r="B225" s="396"/>
      <c r="C225" s="396"/>
      <c r="D225" s="396"/>
      <c r="E225" s="396"/>
      <c r="F225" s="396"/>
      <c r="G225" s="396"/>
      <c r="H225" s="396"/>
      <c r="I225" s="396"/>
      <c r="J225" s="396"/>
      <c r="K225" s="396"/>
      <c r="L225" s="396"/>
      <c r="M225" s="396"/>
      <c r="N225" s="397"/>
      <c r="O225" s="393" t="s">
        <v>43</v>
      </c>
      <c r="P225" s="394"/>
      <c r="Q225" s="394"/>
      <c r="R225" s="394"/>
      <c r="S225" s="394"/>
      <c r="T225" s="394"/>
      <c r="U225" s="395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x14ac:dyDescent="0.2">
      <c r="A226" s="396"/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397"/>
      <c r="O226" s="393" t="s">
        <v>43</v>
      </c>
      <c r="P226" s="394"/>
      <c r="Q226" s="394"/>
      <c r="R226" s="394"/>
      <c r="S226" s="394"/>
      <c r="T226" s="394"/>
      <c r="U226" s="395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customHeight="1" x14ac:dyDescent="0.25">
      <c r="A227" s="432" t="s">
        <v>356</v>
      </c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63"/>
      <c r="AA227" s="63"/>
    </row>
    <row r="228" spans="1:67" ht="14.25" customHeight="1" x14ac:dyDescent="0.25">
      <c r="A228" s="403" t="s">
        <v>121</v>
      </c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3"/>
      <c r="P228" s="403"/>
      <c r="Q228" s="403"/>
      <c r="R228" s="403"/>
      <c r="S228" s="403"/>
      <c r="T228" s="403"/>
      <c r="U228" s="403"/>
      <c r="V228" s="403"/>
      <c r="W228" s="403"/>
      <c r="X228" s="403"/>
      <c r="Y228" s="403"/>
      <c r="Z228" s="64"/>
      <c r="AA228" s="64"/>
    </row>
    <row r="229" spans="1:67" ht="27" customHeight="1" x14ac:dyDescent="0.25">
      <c r="A229" s="61" t="s">
        <v>357</v>
      </c>
      <c r="B229" s="61" t="s">
        <v>358</v>
      </c>
      <c r="C229" s="35">
        <v>4301011826</v>
      </c>
      <c r="D229" s="388">
        <v>4680115884137</v>
      </c>
      <c r="E229" s="388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0"/>
      <c r="Q229" s="390"/>
      <c r="R229" s="390"/>
      <c r="S229" s="39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customHeight="1" x14ac:dyDescent="0.25">
      <c r="A230" s="61" t="s">
        <v>359</v>
      </c>
      <c r="B230" s="61" t="s">
        <v>360</v>
      </c>
      <c r="C230" s="35">
        <v>4301011724</v>
      </c>
      <c r="D230" s="388">
        <v>4680115884236</v>
      </c>
      <c r="E230" s="388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0"/>
      <c r="Q230" s="390"/>
      <c r="R230" s="390"/>
      <c r="S230" s="391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customHeight="1" x14ac:dyDescent="0.25">
      <c r="A231" s="61" t="s">
        <v>361</v>
      </c>
      <c r="B231" s="61" t="s">
        <v>362</v>
      </c>
      <c r="C231" s="35">
        <v>4301011721</v>
      </c>
      <c r="D231" s="388">
        <v>4680115884175</v>
      </c>
      <c r="E231" s="388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0"/>
      <c r="Q231" s="390"/>
      <c r="R231" s="390"/>
      <c r="S231" s="391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363</v>
      </c>
      <c r="B232" s="61" t="s">
        <v>364</v>
      </c>
      <c r="C232" s="35">
        <v>4301011824</v>
      </c>
      <c r="D232" s="388">
        <v>4680115884144</v>
      </c>
      <c r="E232" s="388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0"/>
      <c r="Q232" s="390"/>
      <c r="R232" s="390"/>
      <c r="S232" s="391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365</v>
      </c>
      <c r="B233" s="61" t="s">
        <v>366</v>
      </c>
      <c r="C233" s="35">
        <v>4301011726</v>
      </c>
      <c r="D233" s="388">
        <v>4680115884182</v>
      </c>
      <c r="E233" s="388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0"/>
      <c r="Q233" s="390"/>
      <c r="R233" s="390"/>
      <c r="S233" s="391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367</v>
      </c>
      <c r="B234" s="61" t="s">
        <v>368</v>
      </c>
      <c r="C234" s="35">
        <v>4301011722</v>
      </c>
      <c r="D234" s="388">
        <v>4680115884205</v>
      </c>
      <c r="E234" s="388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0"/>
      <c r="Q234" s="390"/>
      <c r="R234" s="390"/>
      <c r="S234" s="39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x14ac:dyDescent="0.2">
      <c r="A235" s="396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7"/>
      <c r="O235" s="393" t="s">
        <v>43</v>
      </c>
      <c r="P235" s="394"/>
      <c r="Q235" s="394"/>
      <c r="R235" s="394"/>
      <c r="S235" s="394"/>
      <c r="T235" s="394"/>
      <c r="U235" s="395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7"/>
      <c r="O236" s="393" t="s">
        <v>43</v>
      </c>
      <c r="P236" s="394"/>
      <c r="Q236" s="394"/>
      <c r="R236" s="394"/>
      <c r="S236" s="394"/>
      <c r="T236" s="394"/>
      <c r="U236" s="395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customHeight="1" x14ac:dyDescent="0.25">
      <c r="A237" s="432" t="s">
        <v>369</v>
      </c>
      <c r="B237" s="432"/>
      <c r="C237" s="432"/>
      <c r="D237" s="432"/>
      <c r="E237" s="432"/>
      <c r="F237" s="432"/>
      <c r="G237" s="432"/>
      <c r="H237" s="432"/>
      <c r="I237" s="432"/>
      <c r="J237" s="432"/>
      <c r="K237" s="432"/>
      <c r="L237" s="432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63"/>
      <c r="AA237" s="63"/>
    </row>
    <row r="238" spans="1:67" ht="14.25" customHeight="1" x14ac:dyDescent="0.25">
      <c r="A238" s="403" t="s">
        <v>121</v>
      </c>
      <c r="B238" s="403"/>
      <c r="C238" s="403"/>
      <c r="D238" s="403"/>
      <c r="E238" s="403"/>
      <c r="F238" s="403"/>
      <c r="G238" s="403"/>
      <c r="H238" s="403"/>
      <c r="I238" s="403"/>
      <c r="J238" s="403"/>
      <c r="K238" s="403"/>
      <c r="L238" s="403"/>
      <c r="M238" s="403"/>
      <c r="N238" s="403"/>
      <c r="O238" s="403"/>
      <c r="P238" s="403"/>
      <c r="Q238" s="403"/>
      <c r="R238" s="403"/>
      <c r="S238" s="403"/>
      <c r="T238" s="403"/>
      <c r="U238" s="403"/>
      <c r="V238" s="403"/>
      <c r="W238" s="403"/>
      <c r="X238" s="403"/>
      <c r="Y238" s="403"/>
      <c r="Z238" s="64"/>
      <c r="AA238" s="64"/>
    </row>
    <row r="239" spans="1:67" ht="27" customHeight="1" x14ac:dyDescent="0.25">
      <c r="A239" s="61" t="s">
        <v>370</v>
      </c>
      <c r="B239" s="61" t="s">
        <v>371</v>
      </c>
      <c r="C239" s="35">
        <v>4301011346</v>
      </c>
      <c r="D239" s="388">
        <v>4607091387445</v>
      </c>
      <c r="E239" s="388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0"/>
      <c r="Q239" s="390"/>
      <c r="R239" s="390"/>
      <c r="S239" s="39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388">
        <v>4607091386004</v>
      </c>
      <c r="E240" s="38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0"/>
      <c r="Q240" s="390"/>
      <c r="R240" s="390"/>
      <c r="S240" s="391"/>
      <c r="T240" s="38" t="s">
        <v>48</v>
      </c>
      <c r="U240" s="38" t="s">
        <v>48</v>
      </c>
      <c r="V240" s="39" t="s">
        <v>0</v>
      </c>
      <c r="W240" s="57">
        <v>600</v>
      </c>
      <c r="X240" s="54">
        <f t="shared" si="55"/>
        <v>604.80000000000007</v>
      </c>
      <c r="Y240" s="40">
        <f>IFERROR(IF(X240=0,"",ROUNDUP(X240/H240,0)*0.02175),"")</f>
        <v>1.218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626.66666666666663</v>
      </c>
      <c r="BM240" s="77">
        <f t="shared" si="57"/>
        <v>631.67999999999995</v>
      </c>
      <c r="BN240" s="77">
        <f t="shared" si="58"/>
        <v>0.99206349206349187</v>
      </c>
      <c r="BO240" s="77">
        <f t="shared" si="59"/>
        <v>1</v>
      </c>
    </row>
    <row r="241" spans="1:67" ht="27" customHeight="1" x14ac:dyDescent="0.25">
      <c r="A241" s="61" t="s">
        <v>372</v>
      </c>
      <c r="B241" s="61" t="s">
        <v>374</v>
      </c>
      <c r="C241" s="35">
        <v>4301011362</v>
      </c>
      <c r="D241" s="388">
        <v>4607091386004</v>
      </c>
      <c r="E241" s="388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0"/>
      <c r="Q241" s="390"/>
      <c r="R241" s="390"/>
      <c r="S241" s="39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375</v>
      </c>
      <c r="B242" s="61" t="s">
        <v>376</v>
      </c>
      <c r="C242" s="35">
        <v>4301011347</v>
      </c>
      <c r="D242" s="388">
        <v>4607091386073</v>
      </c>
      <c r="E242" s="388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0"/>
      <c r="Q242" s="390"/>
      <c r="R242" s="390"/>
      <c r="S242" s="39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388">
        <v>4607091387322</v>
      </c>
      <c r="E243" s="388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0"/>
      <c r="Q243" s="390"/>
      <c r="R243" s="390"/>
      <c r="S243" s="391"/>
      <c r="T243" s="38" t="s">
        <v>48</v>
      </c>
      <c r="U243" s="38" t="s">
        <v>48</v>
      </c>
      <c r="V243" s="39" t="s">
        <v>0</v>
      </c>
      <c r="W243" s="57">
        <v>400</v>
      </c>
      <c r="X243" s="54">
        <f t="shared" si="55"/>
        <v>410.40000000000003</v>
      </c>
      <c r="Y243" s="40">
        <f>IFERROR(IF(X243=0,"",ROUNDUP(X243/H243,0)*0.02175),"")</f>
        <v>0.8264999999999999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417.77777777777777</v>
      </c>
      <c r="BM243" s="77">
        <f t="shared" si="57"/>
        <v>428.64</v>
      </c>
      <c r="BN243" s="77">
        <f t="shared" si="58"/>
        <v>0.66137566137566139</v>
      </c>
      <c r="BO243" s="77">
        <f t="shared" si="59"/>
        <v>0.67857142857142849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388">
        <v>4607091387377</v>
      </c>
      <c r="E244" s="388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0"/>
      <c r="Q244" s="390"/>
      <c r="R244" s="390"/>
      <c r="S244" s="391"/>
      <c r="T244" s="38" t="s">
        <v>48</v>
      </c>
      <c r="U244" s="38" t="s">
        <v>48</v>
      </c>
      <c r="V244" s="39" t="s">
        <v>0</v>
      </c>
      <c r="W244" s="57">
        <v>400</v>
      </c>
      <c r="X244" s="54">
        <f t="shared" si="55"/>
        <v>410.40000000000003</v>
      </c>
      <c r="Y244" s="40">
        <f>IFERROR(IF(X244=0,"",ROUNDUP(X244/H244,0)*0.02175),"")</f>
        <v>0.8264999999999999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417.77777777777777</v>
      </c>
      <c r="BM244" s="77">
        <f t="shared" si="57"/>
        <v>428.64</v>
      </c>
      <c r="BN244" s="77">
        <f t="shared" si="58"/>
        <v>0.66137566137566139</v>
      </c>
      <c r="BO244" s="77">
        <f t="shared" si="59"/>
        <v>0.67857142857142849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388">
        <v>4607091387353</v>
      </c>
      <c r="E245" s="388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0"/>
      <c r="Q245" s="390"/>
      <c r="R245" s="390"/>
      <c r="S245" s="391"/>
      <c r="T245" s="38" t="s">
        <v>48</v>
      </c>
      <c r="U245" s="38" t="s">
        <v>48</v>
      </c>
      <c r="V245" s="39" t="s">
        <v>0</v>
      </c>
      <c r="W245" s="57">
        <v>200</v>
      </c>
      <c r="X245" s="54">
        <f t="shared" si="55"/>
        <v>205.20000000000002</v>
      </c>
      <c r="Y245" s="40">
        <f>IFERROR(IF(X245=0,"",ROUNDUP(X245/H245,0)*0.02175),"")</f>
        <v>0.41324999999999995</v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208.88888888888889</v>
      </c>
      <c r="BM245" s="77">
        <f t="shared" si="57"/>
        <v>214.32</v>
      </c>
      <c r="BN245" s="77">
        <f t="shared" si="58"/>
        <v>0.3306878306878307</v>
      </c>
      <c r="BO245" s="77">
        <f t="shared" si="59"/>
        <v>0.33928571428571425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388">
        <v>4607091386011</v>
      </c>
      <c r="E246" s="388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0"/>
      <c r="Q246" s="390"/>
      <c r="R246" s="390"/>
      <c r="S246" s="391"/>
      <c r="T246" s="38" t="s">
        <v>48</v>
      </c>
      <c r="U246" s="38" t="s">
        <v>48</v>
      </c>
      <c r="V246" s="39" t="s">
        <v>0</v>
      </c>
      <c r="W246" s="57">
        <v>600</v>
      </c>
      <c r="X246" s="54">
        <f t="shared" si="55"/>
        <v>600</v>
      </c>
      <c r="Y246" s="40">
        <f t="shared" ref="Y246:Y251" si="60">IFERROR(IF(X246=0,"",ROUNDUP(X246/H246,0)*0.00937),"")</f>
        <v>1.1244000000000001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625.20000000000005</v>
      </c>
      <c r="BM246" s="77">
        <f t="shared" si="57"/>
        <v>625.20000000000005</v>
      </c>
      <c r="BN246" s="77">
        <f t="shared" si="58"/>
        <v>1</v>
      </c>
      <c r="BO246" s="77">
        <f t="shared" si="59"/>
        <v>1</v>
      </c>
    </row>
    <row r="247" spans="1:67" ht="27" customHeight="1" x14ac:dyDescent="0.25">
      <c r="A247" s="61" t="s">
        <v>385</v>
      </c>
      <c r="B247" s="61" t="s">
        <v>386</v>
      </c>
      <c r="C247" s="35">
        <v>4301011329</v>
      </c>
      <c r="D247" s="388">
        <v>4607091387308</v>
      </c>
      <c r="E247" s="388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0"/>
      <c r="Q247" s="390"/>
      <c r="R247" s="390"/>
      <c r="S247" s="39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388">
        <v>4607091387339</v>
      </c>
      <c r="E248" s="388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0"/>
      <c r="Q248" s="390"/>
      <c r="R248" s="390"/>
      <c r="S248" s="391"/>
      <c r="T248" s="38" t="s">
        <v>48</v>
      </c>
      <c r="U248" s="38" t="s">
        <v>48</v>
      </c>
      <c r="V248" s="39" t="s">
        <v>0</v>
      </c>
      <c r="W248" s="57">
        <v>100</v>
      </c>
      <c r="X248" s="54">
        <f t="shared" si="55"/>
        <v>100</v>
      </c>
      <c r="Y248" s="40">
        <f t="shared" si="60"/>
        <v>0.18740000000000001</v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104.8</v>
      </c>
      <c r="BM248" s="77">
        <f t="shared" si="57"/>
        <v>104.8</v>
      </c>
      <c r="BN248" s="77">
        <f t="shared" si="58"/>
        <v>0.16666666666666666</v>
      </c>
      <c r="BO248" s="77">
        <f t="shared" si="59"/>
        <v>0.16666666666666666</v>
      </c>
    </row>
    <row r="249" spans="1:67" ht="27" customHeight="1" x14ac:dyDescent="0.25">
      <c r="A249" s="61" t="s">
        <v>389</v>
      </c>
      <c r="B249" s="61" t="s">
        <v>390</v>
      </c>
      <c r="C249" s="35">
        <v>4301011573</v>
      </c>
      <c r="D249" s="388">
        <v>4680115881938</v>
      </c>
      <c r="E249" s="388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0"/>
      <c r="Q249" s="390"/>
      <c r="R249" s="390"/>
      <c r="S249" s="391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388">
        <v>4607091387346</v>
      </c>
      <c r="E250" s="388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0"/>
      <c r="Q250" s="390"/>
      <c r="R250" s="390"/>
      <c r="S250" s="391"/>
      <c r="T250" s="38" t="s">
        <v>48</v>
      </c>
      <c r="U250" s="38" t="s">
        <v>48</v>
      </c>
      <c r="V250" s="39" t="s">
        <v>0</v>
      </c>
      <c r="W250" s="57">
        <v>40</v>
      </c>
      <c r="X250" s="54">
        <f t="shared" si="55"/>
        <v>40</v>
      </c>
      <c r="Y250" s="40">
        <f t="shared" si="60"/>
        <v>9.3700000000000006E-2</v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42.400000000000006</v>
      </c>
      <c r="BM250" s="77">
        <f t="shared" si="57"/>
        <v>42.400000000000006</v>
      </c>
      <c r="BN250" s="77">
        <f t="shared" si="58"/>
        <v>8.3333333333333329E-2</v>
      </c>
      <c r="BO250" s="77">
        <f t="shared" si="59"/>
        <v>8.3333333333333329E-2</v>
      </c>
    </row>
    <row r="251" spans="1:67" ht="27" customHeight="1" x14ac:dyDescent="0.25">
      <c r="A251" s="61" t="s">
        <v>393</v>
      </c>
      <c r="B251" s="61" t="s">
        <v>394</v>
      </c>
      <c r="C251" s="35">
        <v>4301011353</v>
      </c>
      <c r="D251" s="388">
        <v>4607091389807</v>
      </c>
      <c r="E251" s="38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0"/>
      <c r="Q251" s="390"/>
      <c r="R251" s="390"/>
      <c r="S251" s="391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396"/>
      <c r="B252" s="396"/>
      <c r="C252" s="396"/>
      <c r="D252" s="396"/>
      <c r="E252" s="396"/>
      <c r="F252" s="396"/>
      <c r="G252" s="396"/>
      <c r="H252" s="396"/>
      <c r="I252" s="396"/>
      <c r="J252" s="396"/>
      <c r="K252" s="396"/>
      <c r="L252" s="396"/>
      <c r="M252" s="396"/>
      <c r="N252" s="397"/>
      <c r="O252" s="393" t="s">
        <v>43</v>
      </c>
      <c r="P252" s="394"/>
      <c r="Q252" s="394"/>
      <c r="R252" s="394"/>
      <c r="S252" s="394"/>
      <c r="T252" s="394"/>
      <c r="U252" s="395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298.14814814814815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301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4.6897500000000001</v>
      </c>
      <c r="Z252" s="65"/>
      <c r="AA252" s="65"/>
    </row>
    <row r="253" spans="1:67" x14ac:dyDescent="0.2">
      <c r="A253" s="396"/>
      <c r="B253" s="396"/>
      <c r="C253" s="396"/>
      <c r="D253" s="396"/>
      <c r="E253" s="396"/>
      <c r="F253" s="396"/>
      <c r="G253" s="396"/>
      <c r="H253" s="396"/>
      <c r="I253" s="396"/>
      <c r="J253" s="396"/>
      <c r="K253" s="396"/>
      <c r="L253" s="396"/>
      <c r="M253" s="396"/>
      <c r="N253" s="397"/>
      <c r="O253" s="393" t="s">
        <v>43</v>
      </c>
      <c r="P253" s="394"/>
      <c r="Q253" s="394"/>
      <c r="R253" s="394"/>
      <c r="S253" s="394"/>
      <c r="T253" s="394"/>
      <c r="U253" s="395"/>
      <c r="V253" s="41" t="s">
        <v>0</v>
      </c>
      <c r="W253" s="42">
        <f>IFERROR(SUM(W239:W251),"0")</f>
        <v>2340</v>
      </c>
      <c r="X253" s="42">
        <f>IFERROR(SUM(X239:X251),"0")</f>
        <v>2370.8000000000002</v>
      </c>
      <c r="Y253" s="41"/>
      <c r="Z253" s="65"/>
      <c r="AA253" s="65"/>
    </row>
    <row r="254" spans="1:67" ht="14.25" customHeight="1" x14ac:dyDescent="0.25">
      <c r="A254" s="403" t="s">
        <v>77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388">
        <v>4607091387193</v>
      </c>
      <c r="E255" s="38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0"/>
      <c r="Q255" s="390"/>
      <c r="R255" s="390"/>
      <c r="S255" s="391"/>
      <c r="T255" s="38" t="s">
        <v>48</v>
      </c>
      <c r="U255" s="38" t="s">
        <v>48</v>
      </c>
      <c r="V255" s="39" t="s">
        <v>0</v>
      </c>
      <c r="W255" s="57">
        <v>300</v>
      </c>
      <c r="X255" s="54">
        <f>IFERROR(IF(W255="",0,CEILING((W255/$H255),1)*$H255),"")</f>
        <v>302.40000000000003</v>
      </c>
      <c r="Y255" s="40">
        <f>IFERROR(IF(X255=0,"",ROUNDUP(X255/H255,0)*0.00753),"")</f>
        <v>0.54215999999999998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318.57142857142856</v>
      </c>
      <c r="BM255" s="77">
        <f>IFERROR(X255*I255/H255,"0")</f>
        <v>321.12</v>
      </c>
      <c r="BN255" s="77">
        <f>IFERROR(1/J255*(W255/H255),"0")</f>
        <v>0.45787545787545786</v>
      </c>
      <c r="BO255" s="77">
        <f>IFERROR(1/J255*(X255/H255),"0")</f>
        <v>0.46153846153846151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388">
        <v>4607091387230</v>
      </c>
      <c r="E256" s="38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5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0"/>
      <c r="Q256" s="390"/>
      <c r="R256" s="390"/>
      <c r="S256" s="391"/>
      <c r="T256" s="38" t="s">
        <v>48</v>
      </c>
      <c r="U256" s="38" t="s">
        <v>48</v>
      </c>
      <c r="V256" s="39" t="s">
        <v>0</v>
      </c>
      <c r="W256" s="57">
        <v>500</v>
      </c>
      <c r="X256" s="54">
        <f>IFERROR(IF(W256="",0,CEILING((W256/$H256),1)*$H256),"")</f>
        <v>504</v>
      </c>
      <c r="Y256" s="40">
        <f>IFERROR(IF(X256=0,"",ROUNDUP(X256/H256,0)*0.00753),"")</f>
        <v>0.90360000000000007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530.95238095238096</v>
      </c>
      <c r="BM256" s="77">
        <f>IFERROR(X256*I256/H256,"0")</f>
        <v>535.20000000000005</v>
      </c>
      <c r="BN256" s="77">
        <f>IFERROR(1/J256*(W256/H256),"0")</f>
        <v>0.76312576312576308</v>
      </c>
      <c r="BO256" s="77">
        <f>IFERROR(1/J256*(X256/H256),"0")</f>
        <v>0.76923076923076916</v>
      </c>
    </row>
    <row r="257" spans="1:67" ht="27" customHeight="1" x14ac:dyDescent="0.25">
      <c r="A257" s="61" t="s">
        <v>399</v>
      </c>
      <c r="B257" s="61" t="s">
        <v>400</v>
      </c>
      <c r="C257" s="35">
        <v>4301031152</v>
      </c>
      <c r="D257" s="388">
        <v>4607091387285</v>
      </c>
      <c r="E257" s="38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0"/>
      <c r="Q257" s="390"/>
      <c r="R257" s="390"/>
      <c r="S257" s="39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401</v>
      </c>
      <c r="B258" s="61" t="s">
        <v>402</v>
      </c>
      <c r="C258" s="35">
        <v>4301031164</v>
      </c>
      <c r="D258" s="388">
        <v>4680115880481</v>
      </c>
      <c r="E258" s="38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5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0"/>
      <c r="Q258" s="390"/>
      <c r="R258" s="390"/>
      <c r="S258" s="39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96"/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7"/>
      <c r="O259" s="393" t="s">
        <v>43</v>
      </c>
      <c r="P259" s="394"/>
      <c r="Q259" s="394"/>
      <c r="R259" s="394"/>
      <c r="S259" s="394"/>
      <c r="T259" s="394"/>
      <c r="U259" s="395"/>
      <c r="V259" s="41" t="s">
        <v>42</v>
      </c>
      <c r="W259" s="42">
        <f>IFERROR(W255/H255,"0")+IFERROR(W256/H256,"0")+IFERROR(W257/H257,"0")+IFERROR(W258/H258,"0")</f>
        <v>190.47619047619048</v>
      </c>
      <c r="X259" s="42">
        <f>IFERROR(X255/H255,"0")+IFERROR(X256/H256,"0")+IFERROR(X257/H257,"0")+IFERROR(X258/H258,"0")</f>
        <v>192</v>
      </c>
      <c r="Y259" s="42">
        <f>IFERROR(IF(Y255="",0,Y255),"0")+IFERROR(IF(Y256="",0,Y256),"0")+IFERROR(IF(Y257="",0,Y257),"0")+IFERROR(IF(Y258="",0,Y258),"0")</f>
        <v>1.4457599999999999</v>
      </c>
      <c r="Z259" s="65"/>
      <c r="AA259" s="65"/>
    </row>
    <row r="260" spans="1:67" x14ac:dyDescent="0.2">
      <c r="A260" s="396"/>
      <c r="B260" s="396"/>
      <c r="C260" s="396"/>
      <c r="D260" s="396"/>
      <c r="E260" s="396"/>
      <c r="F260" s="396"/>
      <c r="G260" s="396"/>
      <c r="H260" s="396"/>
      <c r="I260" s="396"/>
      <c r="J260" s="396"/>
      <c r="K260" s="396"/>
      <c r="L260" s="396"/>
      <c r="M260" s="396"/>
      <c r="N260" s="397"/>
      <c r="O260" s="393" t="s">
        <v>43</v>
      </c>
      <c r="P260" s="394"/>
      <c r="Q260" s="394"/>
      <c r="R260" s="394"/>
      <c r="S260" s="394"/>
      <c r="T260" s="394"/>
      <c r="U260" s="395"/>
      <c r="V260" s="41" t="s">
        <v>0</v>
      </c>
      <c r="W260" s="42">
        <f>IFERROR(SUM(W255:W258),"0")</f>
        <v>800</v>
      </c>
      <c r="X260" s="42">
        <f>IFERROR(SUM(X255:X258),"0")</f>
        <v>806.40000000000009</v>
      </c>
      <c r="Y260" s="41"/>
      <c r="Z260" s="65"/>
      <c r="AA260" s="65"/>
    </row>
    <row r="261" spans="1:67" ht="14.25" customHeight="1" x14ac:dyDescent="0.25">
      <c r="A261" s="403" t="s">
        <v>85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388">
        <v>4607091387766</v>
      </c>
      <c r="E262" s="38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5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0"/>
      <c r="Q262" s="390"/>
      <c r="R262" s="390"/>
      <c r="S262" s="391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customHeight="1" x14ac:dyDescent="0.25">
      <c r="A263" s="61" t="s">
        <v>405</v>
      </c>
      <c r="B263" s="61" t="s">
        <v>406</v>
      </c>
      <c r="C263" s="35">
        <v>4301051116</v>
      </c>
      <c r="D263" s="388">
        <v>4607091387957</v>
      </c>
      <c r="E263" s="38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0"/>
      <c r="Q263" s="390"/>
      <c r="R263" s="390"/>
      <c r="S263" s="39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customHeight="1" x14ac:dyDescent="0.25">
      <c r="A264" s="61" t="s">
        <v>407</v>
      </c>
      <c r="B264" s="61" t="s">
        <v>408</v>
      </c>
      <c r="C264" s="35">
        <v>4301051115</v>
      </c>
      <c r="D264" s="388">
        <v>4607091387964</v>
      </c>
      <c r="E264" s="38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0"/>
      <c r="Q264" s="390"/>
      <c r="R264" s="390"/>
      <c r="S264" s="39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customHeight="1" x14ac:dyDescent="0.25">
      <c r="A265" s="61" t="s">
        <v>409</v>
      </c>
      <c r="B265" s="61" t="s">
        <v>410</v>
      </c>
      <c r="C265" s="35">
        <v>4301051731</v>
      </c>
      <c r="D265" s="388">
        <v>4680115884618</v>
      </c>
      <c r="E265" s="38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0"/>
      <c r="Q265" s="390"/>
      <c r="R265" s="390"/>
      <c r="S265" s="39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388">
        <v>4607091381672</v>
      </c>
      <c r="E266" s="38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5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0"/>
      <c r="Q266" s="390"/>
      <c r="R266" s="390"/>
      <c r="S266" s="391"/>
      <c r="T266" s="38" t="s">
        <v>48</v>
      </c>
      <c r="U266" s="38" t="s">
        <v>48</v>
      </c>
      <c r="V266" s="39" t="s">
        <v>0</v>
      </c>
      <c r="W266" s="57">
        <v>288</v>
      </c>
      <c r="X266" s="54">
        <f t="shared" si="61"/>
        <v>288</v>
      </c>
      <c r="Y266" s="40">
        <f>IFERROR(IF(X266=0,"",ROUNDUP(X266/H266,0)*0.00937),"")</f>
        <v>0.74960000000000004</v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310.08</v>
      </c>
      <c r="BM266" s="77">
        <f t="shared" si="63"/>
        <v>310.08</v>
      </c>
      <c r="BN266" s="77">
        <f t="shared" si="64"/>
        <v>0.66666666666666663</v>
      </c>
      <c r="BO266" s="77">
        <f t="shared" si="65"/>
        <v>0.66666666666666663</v>
      </c>
    </row>
    <row r="267" spans="1:67" ht="27" customHeight="1" x14ac:dyDescent="0.25">
      <c r="A267" s="61" t="s">
        <v>413</v>
      </c>
      <c r="B267" s="61" t="s">
        <v>414</v>
      </c>
      <c r="C267" s="35">
        <v>4301051130</v>
      </c>
      <c r="D267" s="388">
        <v>4607091387537</v>
      </c>
      <c r="E267" s="38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0"/>
      <c r="Q267" s="390"/>
      <c r="R267" s="390"/>
      <c r="S267" s="39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415</v>
      </c>
      <c r="B268" s="61" t="s">
        <v>416</v>
      </c>
      <c r="C268" s="35">
        <v>4301051132</v>
      </c>
      <c r="D268" s="388">
        <v>4607091387513</v>
      </c>
      <c r="E268" s="38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0"/>
      <c r="Q268" s="390"/>
      <c r="R268" s="390"/>
      <c r="S268" s="39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417</v>
      </c>
      <c r="B269" s="61" t="s">
        <v>418</v>
      </c>
      <c r="C269" s="35">
        <v>4301051277</v>
      </c>
      <c r="D269" s="388">
        <v>4680115880511</v>
      </c>
      <c r="E269" s="38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0"/>
      <c r="Q269" s="390"/>
      <c r="R269" s="390"/>
      <c r="S269" s="39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419</v>
      </c>
      <c r="B270" s="61" t="s">
        <v>420</v>
      </c>
      <c r="C270" s="35">
        <v>4301051344</v>
      </c>
      <c r="D270" s="388">
        <v>4680115880412</v>
      </c>
      <c r="E270" s="38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0"/>
      <c r="Q270" s="390"/>
      <c r="R270" s="390"/>
      <c r="S270" s="39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7"/>
      <c r="O271" s="393" t="s">
        <v>43</v>
      </c>
      <c r="P271" s="394"/>
      <c r="Q271" s="394"/>
      <c r="R271" s="394"/>
      <c r="S271" s="394"/>
      <c r="T271" s="394"/>
      <c r="U271" s="39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80</v>
      </c>
      <c r="X271" s="42">
        <f>IFERROR(X262/H262,"0")+IFERROR(X263/H263,"0")+IFERROR(X264/H264,"0")+IFERROR(X265/H265,"0")+IFERROR(X266/H266,"0")+IFERROR(X267/H267,"0")+IFERROR(X268/H268,"0")+IFERROR(X269/H269,"0")+IFERROR(X270/H270,"0")</f>
        <v>80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0.74960000000000004</v>
      </c>
      <c r="Z271" s="65"/>
      <c r="AA271" s="65"/>
    </row>
    <row r="272" spans="1:67" x14ac:dyDescent="0.2">
      <c r="A272" s="396"/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397"/>
      <c r="O272" s="393" t="s">
        <v>43</v>
      </c>
      <c r="P272" s="394"/>
      <c r="Q272" s="394"/>
      <c r="R272" s="394"/>
      <c r="S272" s="394"/>
      <c r="T272" s="394"/>
      <c r="U272" s="395"/>
      <c r="V272" s="41" t="s">
        <v>0</v>
      </c>
      <c r="W272" s="42">
        <f>IFERROR(SUM(W262:W270),"0")</f>
        <v>288</v>
      </c>
      <c r="X272" s="42">
        <f>IFERROR(SUM(X262:X270),"0")</f>
        <v>288</v>
      </c>
      <c r="Y272" s="41"/>
      <c r="Z272" s="65"/>
      <c r="AA272" s="65"/>
    </row>
    <row r="273" spans="1:67" ht="14.25" customHeight="1" x14ac:dyDescent="0.25">
      <c r="A273" s="403" t="s">
        <v>219</v>
      </c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3"/>
      <c r="P273" s="403"/>
      <c r="Q273" s="403"/>
      <c r="R273" s="403"/>
      <c r="S273" s="403"/>
      <c r="T273" s="403"/>
      <c r="U273" s="403"/>
      <c r="V273" s="403"/>
      <c r="W273" s="403"/>
      <c r="X273" s="403"/>
      <c r="Y273" s="403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388">
        <v>4607091380880</v>
      </c>
      <c r="E274" s="38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5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0"/>
      <c r="Q274" s="390"/>
      <c r="R274" s="390"/>
      <c r="S274" s="391"/>
      <c r="T274" s="38" t="s">
        <v>48</v>
      </c>
      <c r="U274" s="38" t="s">
        <v>48</v>
      </c>
      <c r="V274" s="39" t="s">
        <v>0</v>
      </c>
      <c r="W274" s="57">
        <v>80</v>
      </c>
      <c r="X274" s="54">
        <f>IFERROR(IF(W274="",0,CEILING((W274/$H274),1)*$H274),"")</f>
        <v>84</v>
      </c>
      <c r="Y274" s="40">
        <f>IFERROR(IF(X274=0,"",ROUNDUP(X274/H274,0)*0.02175),"")</f>
        <v>0.21749999999999997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85.371428571428567</v>
      </c>
      <c r="BM274" s="77">
        <f>IFERROR(X274*I274/H274,"0")</f>
        <v>89.64</v>
      </c>
      <c r="BN274" s="77">
        <f>IFERROR(1/J274*(W274/H274),"0")</f>
        <v>0.17006802721088435</v>
      </c>
      <c r="BO274" s="77">
        <f>IFERROR(1/J274*(X274/H274),"0")</f>
        <v>0.17857142857142855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388">
        <v>4607091384482</v>
      </c>
      <c r="E275" s="38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0"/>
      <c r="Q275" s="390"/>
      <c r="R275" s="390"/>
      <c r="S275" s="391"/>
      <c r="T275" s="38" t="s">
        <v>48</v>
      </c>
      <c r="U275" s="38" t="s">
        <v>48</v>
      </c>
      <c r="V275" s="39" t="s">
        <v>0</v>
      </c>
      <c r="W275" s="57">
        <v>700</v>
      </c>
      <c r="X275" s="54">
        <f>IFERROR(IF(W275="",0,CEILING((W275/$H275),1)*$H275),"")</f>
        <v>702</v>
      </c>
      <c r="Y275" s="40">
        <f>IFERROR(IF(X275=0,"",ROUNDUP(X275/H275,0)*0.02175),"")</f>
        <v>1.9574999999999998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750.61538461538464</v>
      </c>
      <c r="BM275" s="77">
        <f>IFERROR(X275*I275/H275,"0")</f>
        <v>752.7600000000001</v>
      </c>
      <c r="BN275" s="77">
        <f>IFERROR(1/J275*(W275/H275),"0")</f>
        <v>1.6025641025641026</v>
      </c>
      <c r="BO275" s="77">
        <f>IFERROR(1/J275*(X275/H275),"0")</f>
        <v>1.607142857142857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388">
        <v>4607091380897</v>
      </c>
      <c r="E276" s="38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0"/>
      <c r="Q276" s="390"/>
      <c r="R276" s="390"/>
      <c r="S276" s="391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256.1142857142857</v>
      </c>
      <c r="BM276" s="77">
        <f>IFERROR(X276*I276/H276,"0")</f>
        <v>259.95600000000002</v>
      </c>
      <c r="BN276" s="77">
        <f>IFERROR(1/J276*(W276/H276),"0")</f>
        <v>0.51020408163265296</v>
      </c>
      <c r="BO276" s="77">
        <f>IFERROR(1/J276*(X276/H276),"0")</f>
        <v>0.51785714285714279</v>
      </c>
    </row>
    <row r="277" spans="1:67" x14ac:dyDescent="0.2">
      <c r="A277" s="396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7"/>
      <c r="O277" s="393" t="s">
        <v>43</v>
      </c>
      <c r="P277" s="394"/>
      <c r="Q277" s="394"/>
      <c r="R277" s="394"/>
      <c r="S277" s="394"/>
      <c r="T277" s="394"/>
      <c r="U277" s="395"/>
      <c r="V277" s="41" t="s">
        <v>42</v>
      </c>
      <c r="W277" s="42">
        <f>IFERROR(W274/H274,"0")+IFERROR(W275/H275,"0")+IFERROR(W276/H276,"0")</f>
        <v>127.83882783882784</v>
      </c>
      <c r="X277" s="42">
        <f>IFERROR(X274/H274,"0")+IFERROR(X275/H275,"0")+IFERROR(X276/H276,"0")</f>
        <v>129</v>
      </c>
      <c r="Y277" s="42">
        <f>IFERROR(IF(Y274="",0,Y274),"0")+IFERROR(IF(Y275="",0,Y275),"0")+IFERROR(IF(Y276="",0,Y276),"0")</f>
        <v>2.8057499999999997</v>
      </c>
      <c r="Z277" s="65"/>
      <c r="AA277" s="65"/>
    </row>
    <row r="278" spans="1:67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7"/>
      <c r="O278" s="393" t="s">
        <v>43</v>
      </c>
      <c r="P278" s="394"/>
      <c r="Q278" s="394"/>
      <c r="R278" s="394"/>
      <c r="S278" s="394"/>
      <c r="T278" s="394"/>
      <c r="U278" s="395"/>
      <c r="V278" s="41" t="s">
        <v>0</v>
      </c>
      <c r="W278" s="42">
        <f>IFERROR(SUM(W274:W276),"0")</f>
        <v>1020</v>
      </c>
      <c r="X278" s="42">
        <f>IFERROR(SUM(X274:X276),"0")</f>
        <v>1029.5999999999999</v>
      </c>
      <c r="Y278" s="41"/>
      <c r="Z278" s="65"/>
      <c r="AA278" s="65"/>
    </row>
    <row r="279" spans="1:67" ht="14.25" customHeight="1" x14ac:dyDescent="0.25">
      <c r="A279" s="403" t="s">
        <v>99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64"/>
      <c r="AA279" s="64"/>
    </row>
    <row r="280" spans="1:67" ht="16.5" customHeight="1" x14ac:dyDescent="0.25">
      <c r="A280" s="61" t="s">
        <v>427</v>
      </c>
      <c r="B280" s="61" t="s">
        <v>428</v>
      </c>
      <c r="C280" s="35">
        <v>4301030232</v>
      </c>
      <c r="D280" s="388">
        <v>4607091388374</v>
      </c>
      <c r="E280" s="38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41" t="s">
        <v>429</v>
      </c>
      <c r="P280" s="390"/>
      <c r="Q280" s="390"/>
      <c r="R280" s="390"/>
      <c r="S280" s="39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430</v>
      </c>
      <c r="B281" s="61" t="s">
        <v>431</v>
      </c>
      <c r="C281" s="35">
        <v>4301030235</v>
      </c>
      <c r="D281" s="388">
        <v>4607091388381</v>
      </c>
      <c r="E281" s="38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42" t="s">
        <v>432</v>
      </c>
      <c r="P281" s="390"/>
      <c r="Q281" s="390"/>
      <c r="R281" s="390"/>
      <c r="S281" s="39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388">
        <v>4607091388404</v>
      </c>
      <c r="E282" s="38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0"/>
      <c r="Q282" s="390"/>
      <c r="R282" s="390"/>
      <c r="S282" s="391"/>
      <c r="T282" s="38" t="s">
        <v>48</v>
      </c>
      <c r="U282" s="38" t="s">
        <v>48</v>
      </c>
      <c r="V282" s="39" t="s">
        <v>0</v>
      </c>
      <c r="W282" s="57">
        <v>50</v>
      </c>
      <c r="X282" s="54">
        <f>IFERROR(IF(W282="",0,CEILING((W282/$H282),1)*$H282),"")</f>
        <v>51</v>
      </c>
      <c r="Y282" s="40">
        <f>IFERROR(IF(X282=0,"",ROUNDUP(X282/H282,0)*0.00753),"")</f>
        <v>0.15060000000000001</v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56.86274509803922</v>
      </c>
      <c r="BM282" s="77">
        <f>IFERROR(X282*I282/H282,"0")</f>
        <v>58.000000000000007</v>
      </c>
      <c r="BN282" s="77">
        <f>IFERROR(1/J282*(W282/H282),"0")</f>
        <v>0.12569130216189039</v>
      </c>
      <c r="BO282" s="77">
        <f>IFERROR(1/J282*(X282/H282),"0")</f>
        <v>0.12820512820512819</v>
      </c>
    </row>
    <row r="283" spans="1:67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7"/>
      <c r="O283" s="393" t="s">
        <v>43</v>
      </c>
      <c r="P283" s="394"/>
      <c r="Q283" s="394"/>
      <c r="R283" s="394"/>
      <c r="S283" s="394"/>
      <c r="T283" s="394"/>
      <c r="U283" s="395"/>
      <c r="V283" s="41" t="s">
        <v>42</v>
      </c>
      <c r="W283" s="42">
        <f>IFERROR(W280/H280,"0")+IFERROR(W281/H281,"0")+IFERROR(W282/H282,"0")</f>
        <v>19.607843137254903</v>
      </c>
      <c r="X283" s="42">
        <f>IFERROR(X280/H280,"0")+IFERROR(X281/H281,"0")+IFERROR(X282/H282,"0")</f>
        <v>20</v>
      </c>
      <c r="Y283" s="42">
        <f>IFERROR(IF(Y280="",0,Y280),"0")+IFERROR(IF(Y281="",0,Y281),"0")+IFERROR(IF(Y282="",0,Y282),"0")</f>
        <v>0.15060000000000001</v>
      </c>
      <c r="Z283" s="65"/>
      <c r="AA283" s="65"/>
    </row>
    <row r="284" spans="1:67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7"/>
      <c r="O284" s="393" t="s">
        <v>43</v>
      </c>
      <c r="P284" s="394"/>
      <c r="Q284" s="394"/>
      <c r="R284" s="394"/>
      <c r="S284" s="394"/>
      <c r="T284" s="394"/>
      <c r="U284" s="395"/>
      <c r="V284" s="41" t="s">
        <v>0</v>
      </c>
      <c r="W284" s="42">
        <f>IFERROR(SUM(W280:W282),"0")</f>
        <v>50</v>
      </c>
      <c r="X284" s="42">
        <f>IFERROR(SUM(X280:X282),"0")</f>
        <v>51</v>
      </c>
      <c r="Y284" s="41"/>
      <c r="Z284" s="65"/>
      <c r="AA284" s="65"/>
    </row>
    <row r="285" spans="1:67" ht="14.25" customHeight="1" x14ac:dyDescent="0.25">
      <c r="A285" s="403" t="s">
        <v>435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64"/>
      <c r="AA285" s="64"/>
    </row>
    <row r="286" spans="1:67" ht="16.5" customHeight="1" x14ac:dyDescent="0.25">
      <c r="A286" s="61" t="s">
        <v>436</v>
      </c>
      <c r="B286" s="61" t="s">
        <v>437</v>
      </c>
      <c r="C286" s="35">
        <v>4301180007</v>
      </c>
      <c r="D286" s="388">
        <v>4680115881808</v>
      </c>
      <c r="E286" s="38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0"/>
      <c r="Q286" s="390"/>
      <c r="R286" s="390"/>
      <c r="S286" s="39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440</v>
      </c>
      <c r="B287" s="61" t="s">
        <v>441</v>
      </c>
      <c r="C287" s="35">
        <v>4301180006</v>
      </c>
      <c r="D287" s="388">
        <v>4680115881822</v>
      </c>
      <c r="E287" s="38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5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0"/>
      <c r="Q287" s="390"/>
      <c r="R287" s="390"/>
      <c r="S287" s="39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442</v>
      </c>
      <c r="B288" s="61" t="s">
        <v>443</v>
      </c>
      <c r="C288" s="35">
        <v>4301180001</v>
      </c>
      <c r="D288" s="388">
        <v>4680115880016</v>
      </c>
      <c r="E288" s="388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0"/>
      <c r="Q288" s="390"/>
      <c r="R288" s="390"/>
      <c r="S288" s="391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96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7"/>
      <c r="O289" s="393" t="s">
        <v>43</v>
      </c>
      <c r="P289" s="394"/>
      <c r="Q289" s="394"/>
      <c r="R289" s="394"/>
      <c r="S289" s="394"/>
      <c r="T289" s="394"/>
      <c r="U289" s="395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7"/>
      <c r="O290" s="393" t="s">
        <v>43</v>
      </c>
      <c r="P290" s="394"/>
      <c r="Q290" s="394"/>
      <c r="R290" s="394"/>
      <c r="S290" s="394"/>
      <c r="T290" s="394"/>
      <c r="U290" s="395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2" t="s">
        <v>444</v>
      </c>
      <c r="B291" s="432"/>
      <c r="C291" s="432"/>
      <c r="D291" s="432"/>
      <c r="E291" s="432"/>
      <c r="F291" s="432"/>
      <c r="G291" s="432"/>
      <c r="H291" s="432"/>
      <c r="I291" s="432"/>
      <c r="J291" s="432"/>
      <c r="K291" s="432"/>
      <c r="L291" s="432"/>
      <c r="M291" s="432"/>
      <c r="N291" s="432"/>
      <c r="O291" s="432"/>
      <c r="P291" s="432"/>
      <c r="Q291" s="432"/>
      <c r="R291" s="432"/>
      <c r="S291" s="432"/>
      <c r="T291" s="432"/>
      <c r="U291" s="432"/>
      <c r="V291" s="432"/>
      <c r="W291" s="432"/>
      <c r="X291" s="432"/>
      <c r="Y291" s="432"/>
      <c r="Z291" s="63"/>
      <c r="AA291" s="63"/>
    </row>
    <row r="292" spans="1:67" ht="14.25" customHeight="1" x14ac:dyDescent="0.25">
      <c r="A292" s="403" t="s">
        <v>121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64"/>
      <c r="AA292" s="64"/>
    </row>
    <row r="293" spans="1:67" ht="27" customHeight="1" x14ac:dyDescent="0.25">
      <c r="A293" s="61" t="s">
        <v>445</v>
      </c>
      <c r="B293" s="61" t="s">
        <v>446</v>
      </c>
      <c r="C293" s="35">
        <v>4301011315</v>
      </c>
      <c r="D293" s="388">
        <v>4607091387421</v>
      </c>
      <c r="E293" s="388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0"/>
      <c r="Q293" s="390"/>
      <c r="R293" s="390"/>
      <c r="S293" s="39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customHeight="1" x14ac:dyDescent="0.25">
      <c r="A294" s="61" t="s">
        <v>445</v>
      </c>
      <c r="B294" s="61" t="s">
        <v>447</v>
      </c>
      <c r="C294" s="35">
        <v>4301011121</v>
      </c>
      <c r="D294" s="388">
        <v>4607091387421</v>
      </c>
      <c r="E294" s="388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0"/>
      <c r="Q294" s="390"/>
      <c r="R294" s="390"/>
      <c r="S294" s="39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customHeight="1" x14ac:dyDescent="0.25">
      <c r="A295" s="61" t="s">
        <v>448</v>
      </c>
      <c r="B295" s="61" t="s">
        <v>449</v>
      </c>
      <c r="C295" s="35">
        <v>4301011619</v>
      </c>
      <c r="D295" s="388">
        <v>4607091387452</v>
      </c>
      <c r="E295" s="38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5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0"/>
      <c r="Q295" s="390"/>
      <c r="R295" s="390"/>
      <c r="S295" s="39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customHeight="1" x14ac:dyDescent="0.25">
      <c r="A296" s="61" t="s">
        <v>448</v>
      </c>
      <c r="B296" s="61" t="s">
        <v>450</v>
      </c>
      <c r="C296" s="35">
        <v>4301011322</v>
      </c>
      <c r="D296" s="388">
        <v>4607091387452</v>
      </c>
      <c r="E296" s="38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5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0"/>
      <c r="Q296" s="390"/>
      <c r="R296" s="390"/>
      <c r="S296" s="39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451</v>
      </c>
      <c r="B297" s="61" t="s">
        <v>452</v>
      </c>
      <c r="C297" s="35">
        <v>4301011313</v>
      </c>
      <c r="D297" s="388">
        <v>4607091385984</v>
      </c>
      <c r="E297" s="388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0"/>
      <c r="Q297" s="390"/>
      <c r="R297" s="390"/>
      <c r="S297" s="39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388">
        <v>4607091387438</v>
      </c>
      <c r="E298" s="388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0"/>
      <c r="Q298" s="390"/>
      <c r="R298" s="390"/>
      <c r="S298" s="391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455</v>
      </c>
      <c r="B299" s="61" t="s">
        <v>456</v>
      </c>
      <c r="C299" s="35">
        <v>4301011318</v>
      </c>
      <c r="D299" s="388">
        <v>4607091387469</v>
      </c>
      <c r="E299" s="388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0"/>
      <c r="Q299" s="390"/>
      <c r="R299" s="390"/>
      <c r="S299" s="391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7"/>
      <c r="O300" s="393" t="s">
        <v>43</v>
      </c>
      <c r="P300" s="394"/>
      <c r="Q300" s="394"/>
      <c r="R300" s="394"/>
      <c r="S300" s="394"/>
      <c r="T300" s="394"/>
      <c r="U300" s="395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393" t="s">
        <v>43</v>
      </c>
      <c r="P301" s="394"/>
      <c r="Q301" s="394"/>
      <c r="R301" s="394"/>
      <c r="S301" s="394"/>
      <c r="T301" s="394"/>
      <c r="U301" s="395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03" t="s">
        <v>77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64"/>
      <c r="AA302" s="64"/>
    </row>
    <row r="303" spans="1:67" ht="27" customHeight="1" x14ac:dyDescent="0.25">
      <c r="A303" s="61" t="s">
        <v>457</v>
      </c>
      <c r="B303" s="61" t="s">
        <v>458</v>
      </c>
      <c r="C303" s="35">
        <v>4301031154</v>
      </c>
      <c r="D303" s="388">
        <v>4607091387292</v>
      </c>
      <c r="E303" s="388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0"/>
      <c r="Q303" s="390"/>
      <c r="R303" s="390"/>
      <c r="S303" s="39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459</v>
      </c>
      <c r="B304" s="61" t="s">
        <v>460</v>
      </c>
      <c r="C304" s="35">
        <v>4301031155</v>
      </c>
      <c r="D304" s="388">
        <v>4607091387315</v>
      </c>
      <c r="E304" s="388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0"/>
      <c r="Q304" s="390"/>
      <c r="R304" s="390"/>
      <c r="S304" s="391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7"/>
      <c r="O305" s="393" t="s">
        <v>43</v>
      </c>
      <c r="P305" s="394"/>
      <c r="Q305" s="394"/>
      <c r="R305" s="394"/>
      <c r="S305" s="394"/>
      <c r="T305" s="394"/>
      <c r="U305" s="395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393" t="s">
        <v>43</v>
      </c>
      <c r="P306" s="394"/>
      <c r="Q306" s="394"/>
      <c r="R306" s="394"/>
      <c r="S306" s="394"/>
      <c r="T306" s="394"/>
      <c r="U306" s="395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2" t="s">
        <v>461</v>
      </c>
      <c r="B307" s="432"/>
      <c r="C307" s="432"/>
      <c r="D307" s="432"/>
      <c r="E307" s="432"/>
      <c r="F307" s="432"/>
      <c r="G307" s="432"/>
      <c r="H307" s="432"/>
      <c r="I307" s="432"/>
      <c r="J307" s="432"/>
      <c r="K307" s="432"/>
      <c r="L307" s="432"/>
      <c r="M307" s="432"/>
      <c r="N307" s="432"/>
      <c r="O307" s="432"/>
      <c r="P307" s="432"/>
      <c r="Q307" s="432"/>
      <c r="R307" s="432"/>
      <c r="S307" s="432"/>
      <c r="T307" s="432"/>
      <c r="U307" s="432"/>
      <c r="V307" s="432"/>
      <c r="W307" s="432"/>
      <c r="X307" s="432"/>
      <c r="Y307" s="432"/>
      <c r="Z307" s="63"/>
      <c r="AA307" s="63"/>
    </row>
    <row r="308" spans="1:67" ht="14.25" customHeight="1" x14ac:dyDescent="0.25">
      <c r="A308" s="403" t="s">
        <v>77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64"/>
      <c r="AA308" s="64"/>
    </row>
    <row r="309" spans="1:67" ht="27" customHeight="1" x14ac:dyDescent="0.25">
      <c r="A309" s="61" t="s">
        <v>462</v>
      </c>
      <c r="B309" s="61" t="s">
        <v>463</v>
      </c>
      <c r="C309" s="35">
        <v>4301031066</v>
      </c>
      <c r="D309" s="388">
        <v>4607091383836</v>
      </c>
      <c r="E309" s="388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0"/>
      <c r="Q309" s="390"/>
      <c r="R309" s="390"/>
      <c r="S309" s="391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7"/>
      <c r="O310" s="393" t="s">
        <v>43</v>
      </c>
      <c r="P310" s="394"/>
      <c r="Q310" s="394"/>
      <c r="R310" s="394"/>
      <c r="S310" s="394"/>
      <c r="T310" s="394"/>
      <c r="U310" s="395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96"/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7"/>
      <c r="O311" s="393" t="s">
        <v>43</v>
      </c>
      <c r="P311" s="394"/>
      <c r="Q311" s="394"/>
      <c r="R311" s="394"/>
      <c r="S311" s="394"/>
      <c r="T311" s="394"/>
      <c r="U311" s="395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03" t="s">
        <v>85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388">
        <v>4607091387919</v>
      </c>
      <c r="E313" s="388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0"/>
      <c r="Q313" s="390"/>
      <c r="R313" s="390"/>
      <c r="S313" s="391"/>
      <c r="T313" s="38" t="s">
        <v>48</v>
      </c>
      <c r="U313" s="38" t="s">
        <v>48</v>
      </c>
      <c r="V313" s="39" t="s">
        <v>0</v>
      </c>
      <c r="W313" s="57">
        <v>300</v>
      </c>
      <c r="X313" s="54">
        <f>IFERROR(IF(W313="",0,CEILING((W313/$H313),1)*$H313),"")</f>
        <v>307.8</v>
      </c>
      <c r="Y313" s="40">
        <f>IFERROR(IF(X313=0,"",ROUNDUP(X313/H313,0)*0.02175),"")</f>
        <v>0.8264999999999999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320.88888888888886</v>
      </c>
      <c r="BM313" s="77">
        <f>IFERROR(X313*I313/H313,"0")</f>
        <v>329.23200000000003</v>
      </c>
      <c r="BN313" s="77">
        <f>IFERROR(1/J313*(W313/H313),"0")</f>
        <v>0.66137566137566139</v>
      </c>
      <c r="BO313" s="77">
        <f>IFERROR(1/J313*(X313/H313),"0")</f>
        <v>0.67857142857142849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388">
        <v>4680115883604</v>
      </c>
      <c r="E314" s="388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0"/>
      <c r="Q314" s="390"/>
      <c r="R314" s="390"/>
      <c r="S314" s="39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388">
        <v>4680115883567</v>
      </c>
      <c r="E315" s="388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0"/>
      <c r="Q315" s="390"/>
      <c r="R315" s="390"/>
      <c r="S315" s="391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96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393" t="s">
        <v>43</v>
      </c>
      <c r="P316" s="394"/>
      <c r="Q316" s="394"/>
      <c r="R316" s="394"/>
      <c r="S316" s="394"/>
      <c r="T316" s="394"/>
      <c r="U316" s="395"/>
      <c r="V316" s="41" t="s">
        <v>42</v>
      </c>
      <c r="W316" s="42">
        <f>IFERROR(W313/H313,"0")+IFERROR(W314/H314,"0")+IFERROR(W315/H315,"0")</f>
        <v>37.037037037037038</v>
      </c>
      <c r="X316" s="42">
        <f>IFERROR(X313/H313,"0")+IFERROR(X314/H314,"0")+IFERROR(X315/H315,"0")</f>
        <v>38</v>
      </c>
      <c r="Y316" s="42">
        <f>IFERROR(IF(Y313="",0,Y313),"0")+IFERROR(IF(Y314="",0,Y314),"0")+IFERROR(IF(Y315="",0,Y315),"0")</f>
        <v>0.8264999999999999</v>
      </c>
      <c r="Z316" s="65"/>
      <c r="AA316" s="65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393" t="s">
        <v>43</v>
      </c>
      <c r="P317" s="394"/>
      <c r="Q317" s="394"/>
      <c r="R317" s="394"/>
      <c r="S317" s="394"/>
      <c r="T317" s="394"/>
      <c r="U317" s="395"/>
      <c r="V317" s="41" t="s">
        <v>0</v>
      </c>
      <c r="W317" s="42">
        <f>IFERROR(SUM(W313:W315),"0")</f>
        <v>300</v>
      </c>
      <c r="X317" s="42">
        <f>IFERROR(SUM(X313:X315),"0")</f>
        <v>307.8</v>
      </c>
      <c r="Y317" s="41"/>
      <c r="Z317" s="65"/>
      <c r="AA317" s="65"/>
    </row>
    <row r="318" spans="1:67" ht="14.25" customHeight="1" x14ac:dyDescent="0.25">
      <c r="A318" s="403" t="s">
        <v>219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64"/>
      <c r="AA318" s="64"/>
    </row>
    <row r="319" spans="1:67" ht="27" customHeight="1" x14ac:dyDescent="0.25">
      <c r="A319" s="61" t="s">
        <v>470</v>
      </c>
      <c r="B319" s="61" t="s">
        <v>471</v>
      </c>
      <c r="C319" s="35">
        <v>4301060324</v>
      </c>
      <c r="D319" s="388">
        <v>4607091388831</v>
      </c>
      <c r="E319" s="388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0"/>
      <c r="Q319" s="390"/>
      <c r="R319" s="390"/>
      <c r="S319" s="391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96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393" t="s">
        <v>43</v>
      </c>
      <c r="P320" s="394"/>
      <c r="Q320" s="394"/>
      <c r="R320" s="394"/>
      <c r="S320" s="394"/>
      <c r="T320" s="394"/>
      <c r="U320" s="395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393" t="s">
        <v>43</v>
      </c>
      <c r="P321" s="394"/>
      <c r="Q321" s="394"/>
      <c r="R321" s="394"/>
      <c r="S321" s="394"/>
      <c r="T321" s="394"/>
      <c r="U321" s="395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03" t="s">
        <v>99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64"/>
      <c r="AA322" s="64"/>
    </row>
    <row r="323" spans="1:67" ht="27" customHeight="1" x14ac:dyDescent="0.25">
      <c r="A323" s="61" t="s">
        <v>472</v>
      </c>
      <c r="B323" s="61" t="s">
        <v>473</v>
      </c>
      <c r="C323" s="35">
        <v>4301032015</v>
      </c>
      <c r="D323" s="388">
        <v>4607091383102</v>
      </c>
      <c r="E323" s="388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0"/>
      <c r="Q323" s="390"/>
      <c r="R323" s="390"/>
      <c r="S323" s="391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7"/>
      <c r="O324" s="393" t="s">
        <v>43</v>
      </c>
      <c r="P324" s="394"/>
      <c r="Q324" s="394"/>
      <c r="R324" s="394"/>
      <c r="S324" s="394"/>
      <c r="T324" s="394"/>
      <c r="U324" s="39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7"/>
      <c r="O325" s="393" t="s">
        <v>43</v>
      </c>
      <c r="P325" s="394"/>
      <c r="Q325" s="394"/>
      <c r="R325" s="394"/>
      <c r="S325" s="394"/>
      <c r="T325" s="394"/>
      <c r="U325" s="39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31" t="s">
        <v>474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53"/>
      <c r="AA326" s="53"/>
    </row>
    <row r="327" spans="1:67" ht="16.5" customHeight="1" x14ac:dyDescent="0.25">
      <c r="A327" s="432" t="s">
        <v>475</v>
      </c>
      <c r="B327" s="432"/>
      <c r="C327" s="432"/>
      <c r="D327" s="432"/>
      <c r="E327" s="432"/>
      <c r="F327" s="432"/>
      <c r="G327" s="432"/>
      <c r="H327" s="432"/>
      <c r="I327" s="432"/>
      <c r="J327" s="432"/>
      <c r="K327" s="432"/>
      <c r="L327" s="432"/>
      <c r="M327" s="432"/>
      <c r="N327" s="432"/>
      <c r="O327" s="432"/>
      <c r="P327" s="432"/>
      <c r="Q327" s="432"/>
      <c r="R327" s="432"/>
      <c r="S327" s="432"/>
      <c r="T327" s="432"/>
      <c r="U327" s="432"/>
      <c r="V327" s="432"/>
      <c r="W327" s="432"/>
      <c r="X327" s="432"/>
      <c r="Y327" s="432"/>
      <c r="Z327" s="63"/>
      <c r="AA327" s="63"/>
    </row>
    <row r="328" spans="1:67" ht="14.25" customHeight="1" x14ac:dyDescent="0.25">
      <c r="A328" s="403" t="s">
        <v>121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388">
        <v>4680115884076</v>
      </c>
      <c r="E329" s="38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520" t="s">
        <v>478</v>
      </c>
      <c r="P329" s="390"/>
      <c r="Q329" s="390"/>
      <c r="R329" s="390"/>
      <c r="S329" s="39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7" si="71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0</v>
      </c>
      <c r="BM329" s="77">
        <f t="shared" ref="BM329:BM337" si="73">IFERROR(X329*I329/H329,"0")</f>
        <v>0</v>
      </c>
      <c r="BN329" s="77">
        <f t="shared" ref="BN329:BN337" si="74">IFERROR(1/J329*(W329/H329),"0")</f>
        <v>0</v>
      </c>
      <c r="BO329" s="77">
        <f t="shared" ref="BO329:BO337" si="75">IFERROR(1/J329*(X329/H329),"0")</f>
        <v>0</v>
      </c>
    </row>
    <row r="330" spans="1:67" ht="27" customHeight="1" x14ac:dyDescent="0.25">
      <c r="A330" s="61" t="s">
        <v>476</v>
      </c>
      <c r="B330" s="61" t="s">
        <v>479</v>
      </c>
      <c r="C330" s="35">
        <v>4301011865</v>
      </c>
      <c r="D330" s="388">
        <v>4680115884076</v>
      </c>
      <c r="E330" s="38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52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0"/>
      <c r="Q330" s="390"/>
      <c r="R330" s="390"/>
      <c r="S330" s="391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388">
        <v>4607091384130</v>
      </c>
      <c r="E331" s="38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5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0"/>
      <c r="Q331" s="390"/>
      <c r="R331" s="390"/>
      <c r="S331" s="39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1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0</v>
      </c>
      <c r="BM331" s="77">
        <f t="shared" si="73"/>
        <v>0</v>
      </c>
      <c r="BN331" s="77">
        <f t="shared" si="74"/>
        <v>0</v>
      </c>
      <c r="BO331" s="77">
        <f t="shared" si="75"/>
        <v>0</v>
      </c>
    </row>
    <row r="332" spans="1:67" ht="27" customHeight="1" x14ac:dyDescent="0.25">
      <c r="A332" s="61" t="s">
        <v>480</v>
      </c>
      <c r="B332" s="61" t="s">
        <v>482</v>
      </c>
      <c r="C332" s="35">
        <v>4301011240</v>
      </c>
      <c r="D332" s="388">
        <v>4607091384130</v>
      </c>
      <c r="E332" s="38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0"/>
      <c r="Q332" s="390"/>
      <c r="R332" s="390"/>
      <c r="S332" s="391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388">
        <v>4680115884854</v>
      </c>
      <c r="E333" s="38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5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8" t="s">
        <v>48</v>
      </c>
      <c r="U333" s="38" t="s">
        <v>48</v>
      </c>
      <c r="V333" s="39" t="s">
        <v>0</v>
      </c>
      <c r="W333" s="57">
        <v>750</v>
      </c>
      <c r="X333" s="54">
        <f t="shared" si="71"/>
        <v>750</v>
      </c>
      <c r="Y333" s="40">
        <f>IFERROR(IF(X333=0,"",ROUNDUP(X333/H333,0)*0.02039),"")</f>
        <v>1.0194999999999999</v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774</v>
      </c>
      <c r="BM333" s="77">
        <f t="shared" si="73"/>
        <v>774</v>
      </c>
      <c r="BN333" s="77">
        <f t="shared" si="74"/>
        <v>1.0416666666666665</v>
      </c>
      <c r="BO333" s="77">
        <f t="shared" si="75"/>
        <v>1.0416666666666665</v>
      </c>
    </row>
    <row r="334" spans="1:67" ht="27" customHeight="1" x14ac:dyDescent="0.25">
      <c r="A334" s="61" t="s">
        <v>483</v>
      </c>
      <c r="B334" s="61" t="s">
        <v>485</v>
      </c>
      <c r="C334" s="35">
        <v>4301011870</v>
      </c>
      <c r="D334" s="388">
        <v>4680115884854</v>
      </c>
      <c r="E334" s="388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517" t="s">
        <v>486</v>
      </c>
      <c r="P334" s="390"/>
      <c r="Q334" s="390"/>
      <c r="R334" s="390"/>
      <c r="S334" s="39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487</v>
      </c>
      <c r="B335" s="61" t="s">
        <v>488</v>
      </c>
      <c r="C335" s="35">
        <v>4301011327</v>
      </c>
      <c r="D335" s="388">
        <v>4607091384154</v>
      </c>
      <c r="E335" s="38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0"/>
      <c r="Q335" s="390"/>
      <c r="R335" s="390"/>
      <c r="S335" s="39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489</v>
      </c>
      <c r="B336" s="61" t="s">
        <v>490</v>
      </c>
      <c r="C336" s="35">
        <v>4301011952</v>
      </c>
      <c r="D336" s="388">
        <v>4680115884922</v>
      </c>
      <c r="E336" s="388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19" t="s">
        <v>491</v>
      </c>
      <c r="P336" s="390"/>
      <c r="Q336" s="390"/>
      <c r="R336" s="390"/>
      <c r="S336" s="391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492</v>
      </c>
      <c r="B337" s="61" t="s">
        <v>493</v>
      </c>
      <c r="C337" s="35">
        <v>4301011433</v>
      </c>
      <c r="D337" s="388">
        <v>4680115882638</v>
      </c>
      <c r="E337" s="388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396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393" t="s">
        <v>43</v>
      </c>
      <c r="P338" s="394"/>
      <c r="Q338" s="394"/>
      <c r="R338" s="394"/>
      <c r="S338" s="394"/>
      <c r="T338" s="394"/>
      <c r="U338" s="395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50</v>
      </c>
      <c r="X338" s="42">
        <f>IFERROR(X329/H329,"0")+IFERROR(X330/H330,"0")+IFERROR(X331/H331,"0")+IFERROR(X332/H332,"0")+IFERROR(X333/H333,"0")+IFERROR(X334/H334,"0")+IFERROR(X335/H335,"0")+IFERROR(X336/H336,"0")+IFERROR(X337/H337,"0")</f>
        <v>50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1.0194999999999999</v>
      </c>
      <c r="Z338" s="65"/>
      <c r="AA338" s="65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393" t="s">
        <v>43</v>
      </c>
      <c r="P339" s="394"/>
      <c r="Q339" s="394"/>
      <c r="R339" s="394"/>
      <c r="S339" s="394"/>
      <c r="T339" s="394"/>
      <c r="U339" s="395"/>
      <c r="V339" s="41" t="s">
        <v>0</v>
      </c>
      <c r="W339" s="42">
        <f>IFERROR(SUM(W329:W337),"0")</f>
        <v>750</v>
      </c>
      <c r="X339" s="42">
        <f>IFERROR(SUM(X329:X337),"0")</f>
        <v>750</v>
      </c>
      <c r="Y339" s="41"/>
      <c r="Z339" s="65"/>
      <c r="AA339" s="65"/>
    </row>
    <row r="340" spans="1:67" ht="14.25" customHeight="1" x14ac:dyDescent="0.25">
      <c r="A340" s="403" t="s">
        <v>113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388">
        <v>4607091383980</v>
      </c>
      <c r="E341" s="388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5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8" t="s">
        <v>48</v>
      </c>
      <c r="U341" s="38" t="s">
        <v>48</v>
      </c>
      <c r="V341" s="39" t="s">
        <v>0</v>
      </c>
      <c r="W341" s="57">
        <v>2450</v>
      </c>
      <c r="X341" s="54">
        <f>IFERROR(IF(W341="",0,CEILING((W341/$H341),1)*$H341),"")</f>
        <v>2460</v>
      </c>
      <c r="Y341" s="40">
        <f>IFERROR(IF(X341=0,"",ROUNDUP(X341/H341,0)*0.02175),"")</f>
        <v>3.5669999999999997</v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2528.4</v>
      </c>
      <c r="BM341" s="77">
        <f>IFERROR(X341*I341/H341,"0")</f>
        <v>2538.7200000000003</v>
      </c>
      <c r="BN341" s="77">
        <f>IFERROR(1/J341*(W341/H341),"0")</f>
        <v>3.4027777777777777</v>
      </c>
      <c r="BO341" s="77">
        <f>IFERROR(1/J341*(X341/H341),"0")</f>
        <v>3.4166666666666665</v>
      </c>
    </row>
    <row r="342" spans="1:67" ht="16.5" customHeight="1" x14ac:dyDescent="0.25">
      <c r="A342" s="61" t="s">
        <v>496</v>
      </c>
      <c r="B342" s="61" t="s">
        <v>497</v>
      </c>
      <c r="C342" s="35">
        <v>4301020270</v>
      </c>
      <c r="D342" s="388">
        <v>4680115883314</v>
      </c>
      <c r="E342" s="388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51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0"/>
      <c r="Q342" s="390"/>
      <c r="R342" s="390"/>
      <c r="S342" s="391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customHeight="1" x14ac:dyDescent="0.25">
      <c r="A343" s="61" t="s">
        <v>498</v>
      </c>
      <c r="B343" s="61" t="s">
        <v>499</v>
      </c>
      <c r="C343" s="35">
        <v>4301020179</v>
      </c>
      <c r="D343" s="388">
        <v>4607091384178</v>
      </c>
      <c r="E343" s="388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5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0"/>
      <c r="Q343" s="390"/>
      <c r="R343" s="390"/>
      <c r="S343" s="391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500</v>
      </c>
      <c r="B344" s="61" t="s">
        <v>501</v>
      </c>
      <c r="C344" s="35">
        <v>4301020254</v>
      </c>
      <c r="D344" s="388">
        <v>4680115881914</v>
      </c>
      <c r="E344" s="388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0"/>
      <c r="Q344" s="390"/>
      <c r="R344" s="390"/>
      <c r="S344" s="391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96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393" t="s">
        <v>43</v>
      </c>
      <c r="P345" s="394"/>
      <c r="Q345" s="394"/>
      <c r="R345" s="394"/>
      <c r="S345" s="394"/>
      <c r="T345" s="394"/>
      <c r="U345" s="395"/>
      <c r="V345" s="41" t="s">
        <v>42</v>
      </c>
      <c r="W345" s="42">
        <f>IFERROR(W341/H341,"0")+IFERROR(W342/H342,"0")+IFERROR(W343/H343,"0")+IFERROR(W344/H344,"0")</f>
        <v>163.33333333333334</v>
      </c>
      <c r="X345" s="42">
        <f>IFERROR(X341/H341,"0")+IFERROR(X342/H342,"0")+IFERROR(X343/H343,"0")+IFERROR(X344/H344,"0")</f>
        <v>164</v>
      </c>
      <c r="Y345" s="42">
        <f>IFERROR(IF(Y341="",0,Y341),"0")+IFERROR(IF(Y342="",0,Y342),"0")+IFERROR(IF(Y343="",0,Y343),"0")+IFERROR(IF(Y344="",0,Y344),"0")</f>
        <v>3.5669999999999997</v>
      </c>
      <c r="Z345" s="65"/>
      <c r="AA345" s="65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393" t="s">
        <v>43</v>
      </c>
      <c r="P346" s="394"/>
      <c r="Q346" s="394"/>
      <c r="R346" s="394"/>
      <c r="S346" s="394"/>
      <c r="T346" s="394"/>
      <c r="U346" s="395"/>
      <c r="V346" s="41" t="s">
        <v>0</v>
      </c>
      <c r="W346" s="42">
        <f>IFERROR(SUM(W341:W344),"0")</f>
        <v>2450</v>
      </c>
      <c r="X346" s="42">
        <f>IFERROR(SUM(X341:X344),"0")</f>
        <v>2460</v>
      </c>
      <c r="Y346" s="41"/>
      <c r="Z346" s="65"/>
      <c r="AA346" s="65"/>
    </row>
    <row r="347" spans="1:67" ht="14.25" customHeight="1" x14ac:dyDescent="0.25">
      <c r="A347" s="403" t="s">
        <v>85</v>
      </c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03"/>
      <c r="P347" s="403"/>
      <c r="Q347" s="403"/>
      <c r="R347" s="403"/>
      <c r="S347" s="403"/>
      <c r="T347" s="403"/>
      <c r="U347" s="403"/>
      <c r="V347" s="403"/>
      <c r="W347" s="403"/>
      <c r="X347" s="403"/>
      <c r="Y347" s="403"/>
      <c r="Z347" s="64"/>
      <c r="AA347" s="64"/>
    </row>
    <row r="348" spans="1:67" ht="27" customHeight="1" x14ac:dyDescent="0.25">
      <c r="A348" s="61" t="s">
        <v>502</v>
      </c>
      <c r="B348" s="61" t="s">
        <v>503</v>
      </c>
      <c r="C348" s="35">
        <v>4301051560</v>
      </c>
      <c r="D348" s="388">
        <v>4607091383928</v>
      </c>
      <c r="E348" s="388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0"/>
      <c r="Q348" s="390"/>
      <c r="R348" s="390"/>
      <c r="S348" s="391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388">
        <v>4607091383928</v>
      </c>
      <c r="E349" s="388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506" t="s">
        <v>505</v>
      </c>
      <c r="P349" s="390"/>
      <c r="Q349" s="390"/>
      <c r="R349" s="390"/>
      <c r="S349" s="391"/>
      <c r="T349" s="38" t="s">
        <v>48</v>
      </c>
      <c r="U349" s="38" t="s">
        <v>48</v>
      </c>
      <c r="V349" s="39" t="s">
        <v>0</v>
      </c>
      <c r="W349" s="57">
        <v>780</v>
      </c>
      <c r="X349" s="54">
        <f>IFERROR(IF(W349="",0,CEILING((W349/$H349),1)*$H349),"")</f>
        <v>780</v>
      </c>
      <c r="Y349" s="40">
        <f>IFERROR(IF(X349=0,"",ROUNDUP(X349/H349,0)*0.02175),"")</f>
        <v>2.1749999999999998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837</v>
      </c>
      <c r="BM349" s="77">
        <f>IFERROR(X349*I349/H349,"0")</f>
        <v>837</v>
      </c>
      <c r="BN349" s="77">
        <f>IFERROR(1/J349*(W349/H349),"0")</f>
        <v>1.7857142857142856</v>
      </c>
      <c r="BO349" s="77">
        <f>IFERROR(1/J349*(X349/H349),"0")</f>
        <v>1.7857142857142856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388">
        <v>4607091384260</v>
      </c>
      <c r="E350" s="38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5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0"/>
      <c r="Q350" s="390"/>
      <c r="R350" s="390"/>
      <c r="S350" s="391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x14ac:dyDescent="0.2">
      <c r="A351" s="396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393" t="s">
        <v>43</v>
      </c>
      <c r="P351" s="394"/>
      <c r="Q351" s="394"/>
      <c r="R351" s="394"/>
      <c r="S351" s="394"/>
      <c r="T351" s="394"/>
      <c r="U351" s="395"/>
      <c r="V351" s="41" t="s">
        <v>42</v>
      </c>
      <c r="W351" s="42">
        <f>IFERROR(W348/H348,"0")+IFERROR(W349/H349,"0")+IFERROR(W350/H350,"0")</f>
        <v>100</v>
      </c>
      <c r="X351" s="42">
        <f>IFERROR(X348/H348,"0")+IFERROR(X349/H349,"0")+IFERROR(X350/H350,"0")</f>
        <v>100</v>
      </c>
      <c r="Y351" s="42">
        <f>IFERROR(IF(Y348="",0,Y348),"0")+IFERROR(IF(Y349="",0,Y349),"0")+IFERROR(IF(Y350="",0,Y350),"0")</f>
        <v>2.1749999999999998</v>
      </c>
      <c r="Z351" s="65"/>
      <c r="AA351" s="65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393" t="s">
        <v>43</v>
      </c>
      <c r="P352" s="394"/>
      <c r="Q352" s="394"/>
      <c r="R352" s="394"/>
      <c r="S352" s="394"/>
      <c r="T352" s="394"/>
      <c r="U352" s="395"/>
      <c r="V352" s="41" t="s">
        <v>0</v>
      </c>
      <c r="W352" s="42">
        <f>IFERROR(SUM(W348:W350),"0")</f>
        <v>780</v>
      </c>
      <c r="X352" s="42">
        <f>IFERROR(SUM(X348:X350),"0")</f>
        <v>780</v>
      </c>
      <c r="Y352" s="41"/>
      <c r="Z352" s="65"/>
      <c r="AA352" s="65"/>
    </row>
    <row r="353" spans="1:67" ht="14.25" customHeight="1" x14ac:dyDescent="0.25">
      <c r="A353" s="403" t="s">
        <v>219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388">
        <v>4607091384673</v>
      </c>
      <c r="E354" s="388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0"/>
      <c r="Q354" s="390"/>
      <c r="R354" s="390"/>
      <c r="S354" s="391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393" t="s">
        <v>43</v>
      </c>
      <c r="P355" s="394"/>
      <c r="Q355" s="394"/>
      <c r="R355" s="394"/>
      <c r="S355" s="394"/>
      <c r="T355" s="394"/>
      <c r="U355" s="395"/>
      <c r="V355" s="41" t="s">
        <v>42</v>
      </c>
      <c r="W355" s="42">
        <f>IFERROR(W354/H354,"0")</f>
        <v>0</v>
      </c>
      <c r="X355" s="42">
        <f>IFERROR(X354/H354,"0")</f>
        <v>0</v>
      </c>
      <c r="Y355" s="42">
        <f>IFERROR(IF(Y354="",0,Y354),"0")</f>
        <v>0</v>
      </c>
      <c r="Z355" s="65"/>
      <c r="AA355" s="65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393" t="s">
        <v>43</v>
      </c>
      <c r="P356" s="394"/>
      <c r="Q356" s="394"/>
      <c r="R356" s="394"/>
      <c r="S356" s="394"/>
      <c r="T356" s="394"/>
      <c r="U356" s="395"/>
      <c r="V356" s="41" t="s">
        <v>0</v>
      </c>
      <c r="W356" s="42">
        <f>IFERROR(SUM(W354:W354),"0")</f>
        <v>0</v>
      </c>
      <c r="X356" s="42">
        <f>IFERROR(SUM(X354:X354),"0")</f>
        <v>0</v>
      </c>
      <c r="Y356" s="41"/>
      <c r="Z356" s="65"/>
      <c r="AA356" s="65"/>
    </row>
    <row r="357" spans="1:67" ht="16.5" customHeight="1" x14ac:dyDescent="0.25">
      <c r="A357" s="432" t="s">
        <v>510</v>
      </c>
      <c r="B357" s="432"/>
      <c r="C357" s="432"/>
      <c r="D357" s="432"/>
      <c r="E357" s="432"/>
      <c r="F357" s="432"/>
      <c r="G357" s="432"/>
      <c r="H357" s="432"/>
      <c r="I357" s="432"/>
      <c r="J357" s="432"/>
      <c r="K357" s="432"/>
      <c r="L357" s="432"/>
      <c r="M357" s="432"/>
      <c r="N357" s="432"/>
      <c r="O357" s="432"/>
      <c r="P357" s="432"/>
      <c r="Q357" s="432"/>
      <c r="R357" s="432"/>
      <c r="S357" s="432"/>
      <c r="T357" s="432"/>
      <c r="U357" s="432"/>
      <c r="V357" s="432"/>
      <c r="W357" s="432"/>
      <c r="X357" s="432"/>
      <c r="Y357" s="432"/>
      <c r="Z357" s="63"/>
      <c r="AA357" s="63"/>
    </row>
    <row r="358" spans="1:67" ht="14.25" customHeight="1" x14ac:dyDescent="0.25">
      <c r="A358" s="403" t="s">
        <v>121</v>
      </c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3"/>
      <c r="P358" s="403"/>
      <c r="Q358" s="403"/>
      <c r="R358" s="403"/>
      <c r="S358" s="403"/>
      <c r="T358" s="403"/>
      <c r="U358" s="403"/>
      <c r="V358" s="403"/>
      <c r="W358" s="403"/>
      <c r="X358" s="403"/>
      <c r="Y358" s="403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388">
        <v>4607091384185</v>
      </c>
      <c r="E359" s="388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0"/>
      <c r="Q359" s="390"/>
      <c r="R359" s="390"/>
      <c r="S359" s="39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37.5" customHeight="1" x14ac:dyDescent="0.25">
      <c r="A360" s="61" t="s">
        <v>513</v>
      </c>
      <c r="B360" s="61" t="s">
        <v>514</v>
      </c>
      <c r="C360" s="35">
        <v>4301011312</v>
      </c>
      <c r="D360" s="388">
        <v>4607091384192</v>
      </c>
      <c r="E360" s="388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0"/>
      <c r="Q360" s="390"/>
      <c r="R360" s="390"/>
      <c r="S360" s="391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515</v>
      </c>
      <c r="B361" s="61" t="s">
        <v>516</v>
      </c>
      <c r="C361" s="35">
        <v>4301011483</v>
      </c>
      <c r="D361" s="388">
        <v>4680115881907</v>
      </c>
      <c r="E361" s="388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0"/>
      <c r="Q361" s="390"/>
      <c r="R361" s="390"/>
      <c r="S361" s="391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customHeight="1" x14ac:dyDescent="0.25">
      <c r="A362" s="61" t="s">
        <v>517</v>
      </c>
      <c r="B362" s="61" t="s">
        <v>518</v>
      </c>
      <c r="C362" s="35">
        <v>4301011655</v>
      </c>
      <c r="D362" s="388">
        <v>4680115883925</v>
      </c>
      <c r="E362" s="388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0"/>
      <c r="Q362" s="390"/>
      <c r="R362" s="390"/>
      <c r="S362" s="391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519</v>
      </c>
      <c r="B363" s="61" t="s">
        <v>520</v>
      </c>
      <c r="C363" s="35">
        <v>4301011303</v>
      </c>
      <c r="D363" s="388">
        <v>4607091384680</v>
      </c>
      <c r="E363" s="388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0"/>
      <c r="Q363" s="390"/>
      <c r="R363" s="390"/>
      <c r="S363" s="39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393" t="s">
        <v>43</v>
      </c>
      <c r="P364" s="394"/>
      <c r="Q364" s="394"/>
      <c r="R364" s="394"/>
      <c r="S364" s="394"/>
      <c r="T364" s="394"/>
      <c r="U364" s="395"/>
      <c r="V364" s="41" t="s">
        <v>42</v>
      </c>
      <c r="W364" s="42">
        <f>IFERROR(W359/H359,"0")+IFERROR(W360/H360,"0")+IFERROR(W361/H361,"0")+IFERROR(W362/H362,"0")+IFERROR(W363/H363,"0")</f>
        <v>0</v>
      </c>
      <c r="X364" s="42">
        <f>IFERROR(X359/H359,"0")+IFERROR(X360/H360,"0")+IFERROR(X361/H361,"0")+IFERROR(X362/H362,"0")+IFERROR(X363/H363,"0")</f>
        <v>0</v>
      </c>
      <c r="Y364" s="42">
        <f>IFERROR(IF(Y359="",0,Y359),"0")+IFERROR(IF(Y360="",0,Y360),"0")+IFERROR(IF(Y361="",0,Y361),"0")+IFERROR(IF(Y362="",0,Y362),"0")+IFERROR(IF(Y363="",0,Y363),"0")</f>
        <v>0</v>
      </c>
      <c r="Z364" s="65"/>
      <c r="AA364" s="65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393" t="s">
        <v>43</v>
      </c>
      <c r="P365" s="394"/>
      <c r="Q365" s="394"/>
      <c r="R365" s="394"/>
      <c r="S365" s="394"/>
      <c r="T365" s="394"/>
      <c r="U365" s="395"/>
      <c r="V365" s="41" t="s">
        <v>0</v>
      </c>
      <c r="W365" s="42">
        <f>IFERROR(SUM(W359:W363),"0")</f>
        <v>0</v>
      </c>
      <c r="X365" s="42">
        <f>IFERROR(SUM(X359:X363),"0")</f>
        <v>0</v>
      </c>
      <c r="Y365" s="41"/>
      <c r="Z365" s="65"/>
      <c r="AA365" s="65"/>
    </row>
    <row r="366" spans="1:67" ht="14.25" customHeight="1" x14ac:dyDescent="0.25">
      <c r="A366" s="403" t="s">
        <v>77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03"/>
      <c r="Z366" s="64"/>
      <c r="AA366" s="64"/>
    </row>
    <row r="367" spans="1:67" ht="27" customHeight="1" x14ac:dyDescent="0.25">
      <c r="A367" s="61" t="s">
        <v>521</v>
      </c>
      <c r="B367" s="61" t="s">
        <v>522</v>
      </c>
      <c r="C367" s="35">
        <v>4301031139</v>
      </c>
      <c r="D367" s="388">
        <v>4607091384802</v>
      </c>
      <c r="E367" s="388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0"/>
      <c r="Q367" s="390"/>
      <c r="R367" s="390"/>
      <c r="S367" s="391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523</v>
      </c>
      <c r="B368" s="61" t="s">
        <v>524</v>
      </c>
      <c r="C368" s="35">
        <v>4301031140</v>
      </c>
      <c r="D368" s="388">
        <v>4607091384826</v>
      </c>
      <c r="E368" s="388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5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0"/>
      <c r="Q368" s="390"/>
      <c r="R368" s="390"/>
      <c r="S368" s="391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x14ac:dyDescent="0.2">
      <c r="A369" s="396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393" t="s">
        <v>43</v>
      </c>
      <c r="P369" s="394"/>
      <c r="Q369" s="394"/>
      <c r="R369" s="394"/>
      <c r="S369" s="394"/>
      <c r="T369" s="394"/>
      <c r="U369" s="395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393" t="s">
        <v>43</v>
      </c>
      <c r="P370" s="394"/>
      <c r="Q370" s="394"/>
      <c r="R370" s="394"/>
      <c r="S370" s="394"/>
      <c r="T370" s="394"/>
      <c r="U370" s="395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customHeight="1" x14ac:dyDescent="0.25">
      <c r="A371" s="403" t="s">
        <v>85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388">
        <v>4607091384246</v>
      </c>
      <c r="E372" s="388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4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0"/>
      <c r="Q372" s="390"/>
      <c r="R372" s="390"/>
      <c r="S372" s="391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527</v>
      </c>
      <c r="B373" s="61" t="s">
        <v>528</v>
      </c>
      <c r="C373" s="35">
        <v>4301051445</v>
      </c>
      <c r="D373" s="388">
        <v>4680115881976</v>
      </c>
      <c r="E373" s="388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0"/>
      <c r="Q373" s="390"/>
      <c r="R373" s="390"/>
      <c r="S373" s="391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529</v>
      </c>
      <c r="B374" s="61" t="s">
        <v>530</v>
      </c>
      <c r="C374" s="35">
        <v>4301051297</v>
      </c>
      <c r="D374" s="388">
        <v>4607091384253</v>
      </c>
      <c r="E374" s="388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0"/>
      <c r="Q374" s="390"/>
      <c r="R374" s="390"/>
      <c r="S374" s="391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531</v>
      </c>
      <c r="B375" s="61" t="s">
        <v>532</v>
      </c>
      <c r="C375" s="35">
        <v>4301051444</v>
      </c>
      <c r="D375" s="388">
        <v>4680115881969</v>
      </c>
      <c r="E375" s="388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0"/>
      <c r="Q375" s="390"/>
      <c r="R375" s="390"/>
      <c r="S375" s="39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396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393" t="s">
        <v>43</v>
      </c>
      <c r="P376" s="394"/>
      <c r="Q376" s="394"/>
      <c r="R376" s="394"/>
      <c r="S376" s="394"/>
      <c r="T376" s="394"/>
      <c r="U376" s="395"/>
      <c r="V376" s="41" t="s">
        <v>42</v>
      </c>
      <c r="W376" s="42">
        <f>IFERROR(W372/H372,"0")+IFERROR(W373/H373,"0")+IFERROR(W374/H374,"0")+IFERROR(W375/H375,"0")</f>
        <v>0</v>
      </c>
      <c r="X376" s="42">
        <f>IFERROR(X372/H372,"0")+IFERROR(X373/H373,"0")+IFERROR(X374/H374,"0")+IFERROR(X375/H375,"0")</f>
        <v>0</v>
      </c>
      <c r="Y376" s="42">
        <f>IFERROR(IF(Y372="",0,Y372),"0")+IFERROR(IF(Y373="",0,Y373),"0")+IFERROR(IF(Y374="",0,Y374),"0")+IFERROR(IF(Y375="",0,Y375),"0")</f>
        <v>0</v>
      </c>
      <c r="Z376" s="65"/>
      <c r="AA376" s="65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393" t="s">
        <v>43</v>
      </c>
      <c r="P377" s="394"/>
      <c r="Q377" s="394"/>
      <c r="R377" s="394"/>
      <c r="S377" s="394"/>
      <c r="T377" s="394"/>
      <c r="U377" s="395"/>
      <c r="V377" s="41" t="s">
        <v>0</v>
      </c>
      <c r="W377" s="42">
        <f>IFERROR(SUM(W372:W375),"0")</f>
        <v>0</v>
      </c>
      <c r="X377" s="42">
        <f>IFERROR(SUM(X372:X375),"0")</f>
        <v>0</v>
      </c>
      <c r="Y377" s="41"/>
      <c r="Z377" s="65"/>
      <c r="AA377" s="65"/>
    </row>
    <row r="378" spans="1:67" ht="14.25" customHeight="1" x14ac:dyDescent="0.25">
      <c r="A378" s="403" t="s">
        <v>219</v>
      </c>
      <c r="B378" s="403"/>
      <c r="C378" s="403"/>
      <c r="D378" s="403"/>
      <c r="E378" s="403"/>
      <c r="F378" s="403"/>
      <c r="G378" s="403"/>
      <c r="H378" s="403"/>
      <c r="I378" s="403"/>
      <c r="J378" s="403"/>
      <c r="K378" s="403"/>
      <c r="L378" s="403"/>
      <c r="M378" s="403"/>
      <c r="N378" s="403"/>
      <c r="O378" s="403"/>
      <c r="P378" s="403"/>
      <c r="Q378" s="403"/>
      <c r="R378" s="403"/>
      <c r="S378" s="403"/>
      <c r="T378" s="403"/>
      <c r="U378" s="403"/>
      <c r="V378" s="403"/>
      <c r="W378" s="403"/>
      <c r="X378" s="403"/>
      <c r="Y378" s="403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388">
        <v>4607091389357</v>
      </c>
      <c r="E379" s="388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4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0"/>
      <c r="Q379" s="390"/>
      <c r="R379" s="390"/>
      <c r="S379" s="391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IFERROR(IF(X379=0,"",ROUNDUP(X379/H379,0)*0.02175),"")</f>
        <v/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396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393" t="s">
        <v>43</v>
      </c>
      <c r="P380" s="394"/>
      <c r="Q380" s="394"/>
      <c r="R380" s="394"/>
      <c r="S380" s="394"/>
      <c r="T380" s="394"/>
      <c r="U380" s="395"/>
      <c r="V380" s="41" t="s">
        <v>42</v>
      </c>
      <c r="W380" s="42">
        <f>IFERROR(W379/H379,"0")</f>
        <v>0</v>
      </c>
      <c r="X380" s="42">
        <f>IFERROR(X379/H379,"0")</f>
        <v>0</v>
      </c>
      <c r="Y380" s="42">
        <f>IFERROR(IF(Y379="",0,Y379),"0")</f>
        <v>0</v>
      </c>
      <c r="Z380" s="65"/>
      <c r="AA380" s="65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393" t="s">
        <v>43</v>
      </c>
      <c r="P381" s="394"/>
      <c r="Q381" s="394"/>
      <c r="R381" s="394"/>
      <c r="S381" s="394"/>
      <c r="T381" s="394"/>
      <c r="U381" s="395"/>
      <c r="V381" s="41" t="s">
        <v>0</v>
      </c>
      <c r="W381" s="42">
        <f>IFERROR(SUM(W379:W379),"0")</f>
        <v>0</v>
      </c>
      <c r="X381" s="42">
        <f>IFERROR(SUM(X379:X379),"0")</f>
        <v>0</v>
      </c>
      <c r="Y381" s="41"/>
      <c r="Z381" s="65"/>
      <c r="AA381" s="65"/>
    </row>
    <row r="382" spans="1:67" ht="27.75" customHeight="1" x14ac:dyDescent="0.2">
      <c r="A382" s="431" t="s">
        <v>535</v>
      </c>
      <c r="B382" s="431"/>
      <c r="C382" s="431"/>
      <c r="D382" s="431"/>
      <c r="E382" s="431"/>
      <c r="F382" s="431"/>
      <c r="G382" s="431"/>
      <c r="H382" s="431"/>
      <c r="I382" s="431"/>
      <c r="J382" s="431"/>
      <c r="K382" s="431"/>
      <c r="L382" s="431"/>
      <c r="M382" s="431"/>
      <c r="N382" s="431"/>
      <c r="O382" s="431"/>
      <c r="P382" s="431"/>
      <c r="Q382" s="431"/>
      <c r="R382" s="431"/>
      <c r="S382" s="431"/>
      <c r="T382" s="431"/>
      <c r="U382" s="431"/>
      <c r="V382" s="431"/>
      <c r="W382" s="431"/>
      <c r="X382" s="431"/>
      <c r="Y382" s="431"/>
      <c r="Z382" s="53"/>
      <c r="AA382" s="53"/>
    </row>
    <row r="383" spans="1:67" ht="16.5" customHeight="1" x14ac:dyDescent="0.25">
      <c r="A383" s="432" t="s">
        <v>536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63"/>
      <c r="AA383" s="63"/>
    </row>
    <row r="384" spans="1:67" ht="14.25" customHeight="1" x14ac:dyDescent="0.25">
      <c r="A384" s="403" t="s">
        <v>121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64"/>
      <c r="AA384" s="64"/>
    </row>
    <row r="385" spans="1:67" ht="27" customHeight="1" x14ac:dyDescent="0.25">
      <c r="A385" s="61" t="s">
        <v>537</v>
      </c>
      <c r="B385" s="61" t="s">
        <v>538</v>
      </c>
      <c r="C385" s="35">
        <v>4301011428</v>
      </c>
      <c r="D385" s="388">
        <v>4607091389708</v>
      </c>
      <c r="E385" s="388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0"/>
      <c r="Q385" s="390"/>
      <c r="R385" s="390"/>
      <c r="S385" s="391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customHeight="1" x14ac:dyDescent="0.25">
      <c r="A386" s="61" t="s">
        <v>539</v>
      </c>
      <c r="B386" s="61" t="s">
        <v>540</v>
      </c>
      <c r="C386" s="35">
        <v>4301011427</v>
      </c>
      <c r="D386" s="388">
        <v>4607091389692</v>
      </c>
      <c r="E386" s="388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4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0"/>
      <c r="Q386" s="390"/>
      <c r="R386" s="390"/>
      <c r="S386" s="391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393" t="s">
        <v>43</v>
      </c>
      <c r="P387" s="394"/>
      <c r="Q387" s="394"/>
      <c r="R387" s="394"/>
      <c r="S387" s="394"/>
      <c r="T387" s="394"/>
      <c r="U387" s="395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393" t="s">
        <v>43</v>
      </c>
      <c r="P388" s="394"/>
      <c r="Q388" s="394"/>
      <c r="R388" s="394"/>
      <c r="S388" s="394"/>
      <c r="T388" s="394"/>
      <c r="U388" s="395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customHeight="1" x14ac:dyDescent="0.25">
      <c r="A389" s="403" t="s">
        <v>77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388">
        <v>4607091389753</v>
      </c>
      <c r="E390" s="388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0"/>
      <c r="Q390" s="390"/>
      <c r="R390" s="390"/>
      <c r="S390" s="39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ref="X390:X402" si="76"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0</v>
      </c>
      <c r="BM390" s="77">
        <f t="shared" ref="BM390:BM402" si="78">IFERROR(X390*I390/H390,"0")</f>
        <v>0</v>
      </c>
      <c r="BN390" s="77">
        <f t="shared" ref="BN390:BN402" si="79">IFERROR(1/J390*(W390/H390),"0")</f>
        <v>0</v>
      </c>
      <c r="BO390" s="77">
        <f t="shared" ref="BO390:BO402" si="80">IFERROR(1/J390*(X390/H390),"0")</f>
        <v>0</v>
      </c>
    </row>
    <row r="391" spans="1:67" ht="27" customHeight="1" x14ac:dyDescent="0.25">
      <c r="A391" s="61" t="s">
        <v>543</v>
      </c>
      <c r="B391" s="61" t="s">
        <v>544</v>
      </c>
      <c r="C391" s="35">
        <v>4301031174</v>
      </c>
      <c r="D391" s="388">
        <v>4607091389760</v>
      </c>
      <c r="E391" s="388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388">
        <v>4607091389746</v>
      </c>
      <c r="E392" s="388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4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0"/>
      <c r="Q392" s="390"/>
      <c r="R392" s="390"/>
      <c r="S392" s="39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6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0</v>
      </c>
      <c r="BM392" s="77">
        <f t="shared" si="78"/>
        <v>0</v>
      </c>
      <c r="BN392" s="77">
        <f t="shared" si="79"/>
        <v>0</v>
      </c>
      <c r="BO392" s="77">
        <f t="shared" si="80"/>
        <v>0</v>
      </c>
    </row>
    <row r="393" spans="1:67" ht="37.5" customHeight="1" x14ac:dyDescent="0.25">
      <c r="A393" s="61" t="s">
        <v>547</v>
      </c>
      <c r="B393" s="61" t="s">
        <v>548</v>
      </c>
      <c r="C393" s="35">
        <v>4301031236</v>
      </c>
      <c r="D393" s="388">
        <v>4680115882928</v>
      </c>
      <c r="E393" s="388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0"/>
      <c r="Q393" s="390"/>
      <c r="R393" s="390"/>
      <c r="S393" s="39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customHeight="1" x14ac:dyDescent="0.25">
      <c r="A394" s="61" t="s">
        <v>549</v>
      </c>
      <c r="B394" s="61" t="s">
        <v>550</v>
      </c>
      <c r="C394" s="35">
        <v>4301031257</v>
      </c>
      <c r="D394" s="388">
        <v>4680115883147</v>
      </c>
      <c r="E394" s="38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0"/>
      <c r="Q394" s="390"/>
      <c r="R394" s="390"/>
      <c r="S394" s="39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customHeight="1" x14ac:dyDescent="0.25">
      <c r="A395" s="61" t="s">
        <v>551</v>
      </c>
      <c r="B395" s="61" t="s">
        <v>552</v>
      </c>
      <c r="C395" s="35">
        <v>4301031178</v>
      </c>
      <c r="D395" s="388">
        <v>4607091384338</v>
      </c>
      <c r="E395" s="38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0"/>
      <c r="Q395" s="390"/>
      <c r="R395" s="390"/>
      <c r="S395" s="39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customHeight="1" x14ac:dyDescent="0.25">
      <c r="A396" s="61" t="s">
        <v>553</v>
      </c>
      <c r="B396" s="61" t="s">
        <v>554</v>
      </c>
      <c r="C396" s="35">
        <v>4301031254</v>
      </c>
      <c r="D396" s="388">
        <v>4680115883154</v>
      </c>
      <c r="E396" s="38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0"/>
      <c r="Q396" s="390"/>
      <c r="R396" s="390"/>
      <c r="S396" s="39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555</v>
      </c>
      <c r="B397" s="61" t="s">
        <v>556</v>
      </c>
      <c r="C397" s="35">
        <v>4301031171</v>
      </c>
      <c r="D397" s="388">
        <v>4607091389524</v>
      </c>
      <c r="E397" s="38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0"/>
      <c r="Q397" s="390"/>
      <c r="R397" s="390"/>
      <c r="S397" s="39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557</v>
      </c>
      <c r="B398" s="61" t="s">
        <v>558</v>
      </c>
      <c r="C398" s="35">
        <v>4301031258</v>
      </c>
      <c r="D398" s="388">
        <v>4680115883161</v>
      </c>
      <c r="E398" s="38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0"/>
      <c r="Q398" s="390"/>
      <c r="R398" s="390"/>
      <c r="S398" s="39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559</v>
      </c>
      <c r="B399" s="61" t="s">
        <v>560</v>
      </c>
      <c r="C399" s="35">
        <v>4301031170</v>
      </c>
      <c r="D399" s="388">
        <v>4607091384345</v>
      </c>
      <c r="E399" s="388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0"/>
      <c r="Q399" s="390"/>
      <c r="R399" s="390"/>
      <c r="S399" s="391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customHeight="1" x14ac:dyDescent="0.25">
      <c r="A400" s="61" t="s">
        <v>561</v>
      </c>
      <c r="B400" s="61" t="s">
        <v>562</v>
      </c>
      <c r="C400" s="35">
        <v>4301031256</v>
      </c>
      <c r="D400" s="388">
        <v>4680115883178</v>
      </c>
      <c r="E400" s="388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0"/>
      <c r="Q400" s="390"/>
      <c r="R400" s="390"/>
      <c r="S400" s="391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customHeight="1" x14ac:dyDescent="0.25">
      <c r="A401" s="61" t="s">
        <v>563</v>
      </c>
      <c r="B401" s="61" t="s">
        <v>564</v>
      </c>
      <c r="C401" s="35">
        <v>4301031172</v>
      </c>
      <c r="D401" s="388">
        <v>4607091389531</v>
      </c>
      <c r="E401" s="388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0"/>
      <c r="Q401" s="390"/>
      <c r="R401" s="390"/>
      <c r="S401" s="391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565</v>
      </c>
      <c r="B402" s="61" t="s">
        <v>566</v>
      </c>
      <c r="C402" s="35">
        <v>4301031255</v>
      </c>
      <c r="D402" s="388">
        <v>4680115883185</v>
      </c>
      <c r="E402" s="388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0"/>
      <c r="Q402" s="390"/>
      <c r="R402" s="390"/>
      <c r="S402" s="391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393" t="s">
        <v>43</v>
      </c>
      <c r="P403" s="394"/>
      <c r="Q403" s="394"/>
      <c r="R403" s="394"/>
      <c r="S403" s="394"/>
      <c r="T403" s="394"/>
      <c r="U403" s="395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5"/>
      <c r="AA403" s="65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393" t="s">
        <v>43</v>
      </c>
      <c r="P404" s="394"/>
      <c r="Q404" s="394"/>
      <c r="R404" s="394"/>
      <c r="S404" s="394"/>
      <c r="T404" s="394"/>
      <c r="U404" s="395"/>
      <c r="V404" s="41" t="s">
        <v>0</v>
      </c>
      <c r="W404" s="42">
        <f>IFERROR(SUM(W390:W402),"0")</f>
        <v>0</v>
      </c>
      <c r="X404" s="42">
        <f>IFERROR(SUM(X390:X402),"0")</f>
        <v>0</v>
      </c>
      <c r="Y404" s="41"/>
      <c r="Z404" s="65"/>
      <c r="AA404" s="65"/>
    </row>
    <row r="405" spans="1:67" ht="14.25" customHeight="1" x14ac:dyDescent="0.25">
      <c r="A405" s="403" t="s">
        <v>85</v>
      </c>
      <c r="B405" s="403"/>
      <c r="C405" s="403"/>
      <c r="D405" s="403"/>
      <c r="E405" s="403"/>
      <c r="F405" s="403"/>
      <c r="G405" s="403"/>
      <c r="H405" s="403"/>
      <c r="I405" s="403"/>
      <c r="J405" s="403"/>
      <c r="K405" s="403"/>
      <c r="L405" s="403"/>
      <c r="M405" s="403"/>
      <c r="N405" s="403"/>
      <c r="O405" s="403"/>
      <c r="P405" s="403"/>
      <c r="Q405" s="403"/>
      <c r="R405" s="403"/>
      <c r="S405" s="403"/>
      <c r="T405" s="403"/>
      <c r="U405" s="403"/>
      <c r="V405" s="403"/>
      <c r="W405" s="403"/>
      <c r="X405" s="403"/>
      <c r="Y405" s="403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388">
        <v>4607091389685</v>
      </c>
      <c r="E406" s="388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0"/>
      <c r="Q406" s="390"/>
      <c r="R406" s="390"/>
      <c r="S406" s="391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IFERROR(IF(X406=0,"",ROUNDUP(X406/H406,0)*0.02175),"")</f>
        <v/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569</v>
      </c>
      <c r="B407" s="61" t="s">
        <v>570</v>
      </c>
      <c r="C407" s="35">
        <v>4301051431</v>
      </c>
      <c r="D407" s="388">
        <v>4607091389654</v>
      </c>
      <c r="E407" s="388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0"/>
      <c r="Q407" s="390"/>
      <c r="R407" s="390"/>
      <c r="S407" s="391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customHeight="1" x14ac:dyDescent="0.25">
      <c r="A408" s="61" t="s">
        <v>571</v>
      </c>
      <c r="B408" s="61" t="s">
        <v>572</v>
      </c>
      <c r="C408" s="35">
        <v>4301051284</v>
      </c>
      <c r="D408" s="388">
        <v>4607091384352</v>
      </c>
      <c r="E408" s="388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0"/>
      <c r="Q408" s="390"/>
      <c r="R408" s="390"/>
      <c r="S408" s="39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393" t="s">
        <v>43</v>
      </c>
      <c r="P409" s="394"/>
      <c r="Q409" s="394"/>
      <c r="R409" s="394"/>
      <c r="S409" s="394"/>
      <c r="T409" s="394"/>
      <c r="U409" s="395"/>
      <c r="V409" s="41" t="s">
        <v>42</v>
      </c>
      <c r="W409" s="42">
        <f>IFERROR(W406/H406,"0")+IFERROR(W407/H407,"0")+IFERROR(W408/H408,"0")</f>
        <v>0</v>
      </c>
      <c r="X409" s="42">
        <f>IFERROR(X406/H406,"0")+IFERROR(X407/H407,"0")+IFERROR(X408/H408,"0")</f>
        <v>0</v>
      </c>
      <c r="Y409" s="42">
        <f>IFERROR(IF(Y406="",0,Y406),"0")+IFERROR(IF(Y407="",0,Y407),"0")+IFERROR(IF(Y408="",0,Y408),"0")</f>
        <v>0</v>
      </c>
      <c r="Z409" s="65"/>
      <c r="AA409" s="65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393" t="s">
        <v>43</v>
      </c>
      <c r="P410" s="394"/>
      <c r="Q410" s="394"/>
      <c r="R410" s="394"/>
      <c r="S410" s="394"/>
      <c r="T410" s="394"/>
      <c r="U410" s="395"/>
      <c r="V410" s="41" t="s">
        <v>0</v>
      </c>
      <c r="W410" s="42">
        <f>IFERROR(SUM(W406:W408),"0")</f>
        <v>0</v>
      </c>
      <c r="X410" s="42">
        <f>IFERROR(SUM(X406:X408),"0")</f>
        <v>0</v>
      </c>
      <c r="Y410" s="41"/>
      <c r="Z410" s="65"/>
      <c r="AA410" s="65"/>
    </row>
    <row r="411" spans="1:67" ht="14.25" customHeight="1" x14ac:dyDescent="0.25">
      <c r="A411" s="403" t="s">
        <v>219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64"/>
      <c r="AA411" s="64"/>
    </row>
    <row r="412" spans="1:67" ht="27" customHeight="1" x14ac:dyDescent="0.25">
      <c r="A412" s="61" t="s">
        <v>573</v>
      </c>
      <c r="B412" s="61" t="s">
        <v>574</v>
      </c>
      <c r="C412" s="35">
        <v>4301060352</v>
      </c>
      <c r="D412" s="388">
        <v>4680115881648</v>
      </c>
      <c r="E412" s="388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4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0"/>
      <c r="Q412" s="390"/>
      <c r="R412" s="390"/>
      <c r="S412" s="39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396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393" t="s">
        <v>43</v>
      </c>
      <c r="P413" s="394"/>
      <c r="Q413" s="394"/>
      <c r="R413" s="394"/>
      <c r="S413" s="394"/>
      <c r="T413" s="394"/>
      <c r="U413" s="395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393" t="s">
        <v>43</v>
      </c>
      <c r="P414" s="394"/>
      <c r="Q414" s="394"/>
      <c r="R414" s="394"/>
      <c r="S414" s="394"/>
      <c r="T414" s="394"/>
      <c r="U414" s="395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customHeight="1" x14ac:dyDescent="0.25">
      <c r="A415" s="403" t="s">
        <v>99</v>
      </c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03"/>
      <c r="P415" s="403"/>
      <c r="Q415" s="403"/>
      <c r="R415" s="403"/>
      <c r="S415" s="403"/>
      <c r="T415" s="403"/>
      <c r="U415" s="403"/>
      <c r="V415" s="403"/>
      <c r="W415" s="403"/>
      <c r="X415" s="403"/>
      <c r="Y415" s="403"/>
      <c r="Z415" s="64"/>
      <c r="AA415" s="64"/>
    </row>
    <row r="416" spans="1:67" ht="27" customHeight="1" x14ac:dyDescent="0.25">
      <c r="A416" s="61" t="s">
        <v>575</v>
      </c>
      <c r="B416" s="61" t="s">
        <v>576</v>
      </c>
      <c r="C416" s="35">
        <v>4301032045</v>
      </c>
      <c r="D416" s="388">
        <v>4680115884335</v>
      </c>
      <c r="E416" s="388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4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0"/>
      <c r="Q416" s="390"/>
      <c r="R416" s="390"/>
      <c r="S416" s="391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579</v>
      </c>
      <c r="B417" s="61" t="s">
        <v>580</v>
      </c>
      <c r="C417" s="35">
        <v>4301032047</v>
      </c>
      <c r="D417" s="388">
        <v>4680115884342</v>
      </c>
      <c r="E417" s="388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0"/>
      <c r="Q417" s="390"/>
      <c r="R417" s="390"/>
      <c r="S417" s="391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581</v>
      </c>
      <c r="B418" s="61" t="s">
        <v>582</v>
      </c>
      <c r="C418" s="35">
        <v>4301170011</v>
      </c>
      <c r="D418" s="388">
        <v>4680115884113</v>
      </c>
      <c r="E418" s="388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4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0"/>
      <c r="Q418" s="390"/>
      <c r="R418" s="390"/>
      <c r="S418" s="391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393" t="s">
        <v>43</v>
      </c>
      <c r="P419" s="394"/>
      <c r="Q419" s="394"/>
      <c r="R419" s="394"/>
      <c r="S419" s="394"/>
      <c r="T419" s="394"/>
      <c r="U419" s="395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393" t="s">
        <v>43</v>
      </c>
      <c r="P420" s="394"/>
      <c r="Q420" s="394"/>
      <c r="R420" s="394"/>
      <c r="S420" s="394"/>
      <c r="T420" s="394"/>
      <c r="U420" s="395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32" t="s">
        <v>583</v>
      </c>
      <c r="B421" s="432"/>
      <c r="C421" s="432"/>
      <c r="D421" s="432"/>
      <c r="E421" s="432"/>
      <c r="F421" s="432"/>
      <c r="G421" s="432"/>
      <c r="H421" s="432"/>
      <c r="I421" s="432"/>
      <c r="J421" s="432"/>
      <c r="K421" s="432"/>
      <c r="L421" s="432"/>
      <c r="M421" s="432"/>
      <c r="N421" s="432"/>
      <c r="O421" s="432"/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63"/>
      <c r="AA421" s="63"/>
    </row>
    <row r="422" spans="1:67" ht="14.25" customHeight="1" x14ac:dyDescent="0.25">
      <c r="A422" s="403" t="s">
        <v>113</v>
      </c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3"/>
      <c r="P422" s="403"/>
      <c r="Q422" s="403"/>
      <c r="R422" s="403"/>
      <c r="S422" s="403"/>
      <c r="T422" s="403"/>
      <c r="U422" s="403"/>
      <c r="V422" s="403"/>
      <c r="W422" s="403"/>
      <c r="X422" s="403"/>
      <c r="Y422" s="403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388">
        <v>4607091389388</v>
      </c>
      <c r="E423" s="388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0"/>
      <c r="Q423" s="390"/>
      <c r="R423" s="390"/>
      <c r="S423" s="391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586</v>
      </c>
      <c r="B424" s="61" t="s">
        <v>587</v>
      </c>
      <c r="C424" s="35">
        <v>4301020185</v>
      </c>
      <c r="D424" s="388">
        <v>4607091389364</v>
      </c>
      <c r="E424" s="388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4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0"/>
      <c r="Q424" s="390"/>
      <c r="R424" s="390"/>
      <c r="S424" s="391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393" t="s">
        <v>43</v>
      </c>
      <c r="P425" s="394"/>
      <c r="Q425" s="394"/>
      <c r="R425" s="394"/>
      <c r="S425" s="394"/>
      <c r="T425" s="394"/>
      <c r="U425" s="395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393" t="s">
        <v>43</v>
      </c>
      <c r="P426" s="394"/>
      <c r="Q426" s="394"/>
      <c r="R426" s="394"/>
      <c r="S426" s="394"/>
      <c r="T426" s="394"/>
      <c r="U426" s="395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customHeight="1" x14ac:dyDescent="0.25">
      <c r="A427" s="403" t="s">
        <v>77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388">
        <v>4607091389739</v>
      </c>
      <c r="E428" s="388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0"/>
      <c r="Q428" s="390"/>
      <c r="R428" s="390"/>
      <c r="S428" s="391"/>
      <c r="T428" s="38" t="s">
        <v>48</v>
      </c>
      <c r="U428" s="38" t="s">
        <v>48</v>
      </c>
      <c r="V428" s="39" t="s">
        <v>0</v>
      </c>
      <c r="W428" s="57">
        <v>150</v>
      </c>
      <c r="X428" s="54">
        <f t="shared" ref="X428:X434" si="82">IFERROR(IF(W428="",0,CEILING((W428/$H428),1)*$H428),"")</f>
        <v>151.20000000000002</v>
      </c>
      <c r="Y428" s="40">
        <f>IFERROR(IF(X428=0,"",ROUNDUP(X428/H428,0)*0.00753),"")</f>
        <v>0.27107999999999999</v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158.21428571428569</v>
      </c>
      <c r="BM428" s="77">
        <f t="shared" ref="BM428:BM434" si="84">IFERROR(X428*I428/H428,"0")</f>
        <v>159.47999999999999</v>
      </c>
      <c r="BN428" s="77">
        <f t="shared" ref="BN428:BN434" si="85">IFERROR(1/J428*(W428/H428),"0")</f>
        <v>0.22893772893772893</v>
      </c>
      <c r="BO428" s="77">
        <f t="shared" ref="BO428:BO434" si="86">IFERROR(1/J428*(X428/H428),"0")</f>
        <v>0.23076923076923075</v>
      </c>
    </row>
    <row r="429" spans="1:67" ht="27" customHeight="1" x14ac:dyDescent="0.25">
      <c r="A429" s="61" t="s">
        <v>590</v>
      </c>
      <c r="B429" s="61" t="s">
        <v>591</v>
      </c>
      <c r="C429" s="35">
        <v>4301031247</v>
      </c>
      <c r="D429" s="388">
        <v>4680115883048</v>
      </c>
      <c r="E429" s="388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0"/>
      <c r="Q429" s="390"/>
      <c r="R429" s="390"/>
      <c r="S429" s="39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customHeight="1" x14ac:dyDescent="0.25">
      <c r="A430" s="61" t="s">
        <v>592</v>
      </c>
      <c r="B430" s="61" t="s">
        <v>593</v>
      </c>
      <c r="C430" s="35">
        <v>4301031176</v>
      </c>
      <c r="D430" s="388">
        <v>4607091389425</v>
      </c>
      <c r="E430" s="388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4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0"/>
      <c r="Q430" s="390"/>
      <c r="R430" s="390"/>
      <c r="S430" s="39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customHeight="1" x14ac:dyDescent="0.25">
      <c r="A431" s="61" t="s">
        <v>594</v>
      </c>
      <c r="B431" s="61" t="s">
        <v>595</v>
      </c>
      <c r="C431" s="35">
        <v>4301031215</v>
      </c>
      <c r="D431" s="388">
        <v>4680115882911</v>
      </c>
      <c r="E431" s="388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0"/>
      <c r="Q431" s="390"/>
      <c r="R431" s="390"/>
      <c r="S431" s="391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customHeight="1" x14ac:dyDescent="0.25">
      <c r="A432" s="61" t="s">
        <v>596</v>
      </c>
      <c r="B432" s="61" t="s">
        <v>597</v>
      </c>
      <c r="C432" s="35">
        <v>4301031167</v>
      </c>
      <c r="D432" s="388">
        <v>4680115880771</v>
      </c>
      <c r="E432" s="388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0"/>
      <c r="Q432" s="390"/>
      <c r="R432" s="390"/>
      <c r="S432" s="391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customHeight="1" x14ac:dyDescent="0.25">
      <c r="A433" s="61" t="s">
        <v>598</v>
      </c>
      <c r="B433" s="61" t="s">
        <v>599</v>
      </c>
      <c r="C433" s="35">
        <v>4301031173</v>
      </c>
      <c r="D433" s="388">
        <v>4607091389500</v>
      </c>
      <c r="E433" s="388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0"/>
      <c r="Q433" s="390"/>
      <c r="R433" s="390"/>
      <c r="S433" s="391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600</v>
      </c>
      <c r="B434" s="61" t="s">
        <v>601</v>
      </c>
      <c r="C434" s="35">
        <v>4301031103</v>
      </c>
      <c r="D434" s="388">
        <v>4680115881983</v>
      </c>
      <c r="E434" s="388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0"/>
      <c r="Q434" s="390"/>
      <c r="R434" s="390"/>
      <c r="S434" s="391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396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393" t="s">
        <v>43</v>
      </c>
      <c r="P435" s="394"/>
      <c r="Q435" s="394"/>
      <c r="R435" s="394"/>
      <c r="S435" s="394"/>
      <c r="T435" s="394"/>
      <c r="U435" s="395"/>
      <c r="V435" s="41" t="s">
        <v>42</v>
      </c>
      <c r="W435" s="42">
        <f>IFERROR(W428/H428,"0")+IFERROR(W429/H429,"0")+IFERROR(W430/H430,"0")+IFERROR(W431/H431,"0")+IFERROR(W432/H432,"0")+IFERROR(W433/H433,"0")+IFERROR(W434/H434,"0")</f>
        <v>35.714285714285715</v>
      </c>
      <c r="X435" s="42">
        <f>IFERROR(X428/H428,"0")+IFERROR(X429/H429,"0")+IFERROR(X430/H430,"0")+IFERROR(X431/H431,"0")+IFERROR(X432/H432,"0")+IFERROR(X433/H433,"0")+IFERROR(X434/H434,"0")</f>
        <v>36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0.27107999999999999</v>
      </c>
      <c r="Z435" s="65"/>
      <c r="AA435" s="65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393" t="s">
        <v>43</v>
      </c>
      <c r="P436" s="394"/>
      <c r="Q436" s="394"/>
      <c r="R436" s="394"/>
      <c r="S436" s="394"/>
      <c r="T436" s="394"/>
      <c r="U436" s="395"/>
      <c r="V436" s="41" t="s">
        <v>0</v>
      </c>
      <c r="W436" s="42">
        <f>IFERROR(SUM(W428:W434),"0")</f>
        <v>150</v>
      </c>
      <c r="X436" s="42">
        <f>IFERROR(SUM(X428:X434),"0")</f>
        <v>151.20000000000002</v>
      </c>
      <c r="Y436" s="41"/>
      <c r="Z436" s="65"/>
      <c r="AA436" s="65"/>
    </row>
    <row r="437" spans="1:67" ht="14.25" customHeight="1" x14ac:dyDescent="0.25">
      <c r="A437" s="403" t="s">
        <v>99</v>
      </c>
      <c r="B437" s="403"/>
      <c r="C437" s="403"/>
      <c r="D437" s="403"/>
      <c r="E437" s="403"/>
      <c r="F437" s="403"/>
      <c r="G437" s="403"/>
      <c r="H437" s="403"/>
      <c r="I437" s="403"/>
      <c r="J437" s="403"/>
      <c r="K437" s="403"/>
      <c r="L437" s="403"/>
      <c r="M437" s="403"/>
      <c r="N437" s="403"/>
      <c r="O437" s="403"/>
      <c r="P437" s="403"/>
      <c r="Q437" s="403"/>
      <c r="R437" s="403"/>
      <c r="S437" s="403"/>
      <c r="T437" s="403"/>
      <c r="U437" s="403"/>
      <c r="V437" s="403"/>
      <c r="W437" s="403"/>
      <c r="X437" s="403"/>
      <c r="Y437" s="403"/>
      <c r="Z437" s="64"/>
      <c r="AA437" s="64"/>
    </row>
    <row r="438" spans="1:67" ht="27" customHeight="1" x14ac:dyDescent="0.25">
      <c r="A438" s="61" t="s">
        <v>602</v>
      </c>
      <c r="B438" s="61" t="s">
        <v>603</v>
      </c>
      <c r="C438" s="35">
        <v>4301032046</v>
      </c>
      <c r="D438" s="388">
        <v>4680115884359</v>
      </c>
      <c r="E438" s="388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4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0"/>
      <c r="Q438" s="390"/>
      <c r="R438" s="390"/>
      <c r="S438" s="391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604</v>
      </c>
      <c r="B439" s="61" t="s">
        <v>605</v>
      </c>
      <c r="C439" s="35">
        <v>4301040358</v>
      </c>
      <c r="D439" s="388">
        <v>4680115884571</v>
      </c>
      <c r="E439" s="388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0"/>
      <c r="Q439" s="390"/>
      <c r="R439" s="390"/>
      <c r="S439" s="39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396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393" t="s">
        <v>43</v>
      </c>
      <c r="P440" s="394"/>
      <c r="Q440" s="394"/>
      <c r="R440" s="394"/>
      <c r="S440" s="394"/>
      <c r="T440" s="394"/>
      <c r="U440" s="395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393" t="s">
        <v>43</v>
      </c>
      <c r="P441" s="394"/>
      <c r="Q441" s="394"/>
      <c r="R441" s="394"/>
      <c r="S441" s="394"/>
      <c r="T441" s="394"/>
      <c r="U441" s="395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customHeight="1" x14ac:dyDescent="0.25">
      <c r="A442" s="403" t="s">
        <v>606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64"/>
      <c r="AA442" s="64"/>
    </row>
    <row r="443" spans="1:67" ht="27" customHeight="1" x14ac:dyDescent="0.25">
      <c r="A443" s="61" t="s">
        <v>607</v>
      </c>
      <c r="B443" s="61" t="s">
        <v>608</v>
      </c>
      <c r="C443" s="35">
        <v>4301040357</v>
      </c>
      <c r="D443" s="388">
        <v>4680115884564</v>
      </c>
      <c r="E443" s="38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4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0"/>
      <c r="Q443" s="390"/>
      <c r="R443" s="390"/>
      <c r="S443" s="39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x14ac:dyDescent="0.2">
      <c r="A444" s="396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393" t="s">
        <v>43</v>
      </c>
      <c r="P444" s="394"/>
      <c r="Q444" s="394"/>
      <c r="R444" s="394"/>
      <c r="S444" s="394"/>
      <c r="T444" s="394"/>
      <c r="U444" s="39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393" t="s">
        <v>43</v>
      </c>
      <c r="P445" s="394"/>
      <c r="Q445" s="394"/>
      <c r="R445" s="394"/>
      <c r="S445" s="394"/>
      <c r="T445" s="394"/>
      <c r="U445" s="39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customHeight="1" x14ac:dyDescent="0.25">
      <c r="A446" s="432" t="s">
        <v>609</v>
      </c>
      <c r="B446" s="432"/>
      <c r="C446" s="432"/>
      <c r="D446" s="432"/>
      <c r="E446" s="432"/>
      <c r="F446" s="432"/>
      <c r="G446" s="432"/>
      <c r="H446" s="432"/>
      <c r="I446" s="432"/>
      <c r="J446" s="432"/>
      <c r="K446" s="432"/>
      <c r="L446" s="432"/>
      <c r="M446" s="432"/>
      <c r="N446" s="432"/>
      <c r="O446" s="432"/>
      <c r="P446" s="432"/>
      <c r="Q446" s="432"/>
      <c r="R446" s="432"/>
      <c r="S446" s="432"/>
      <c r="T446" s="432"/>
      <c r="U446" s="432"/>
      <c r="V446" s="432"/>
      <c r="W446" s="432"/>
      <c r="X446" s="432"/>
      <c r="Y446" s="432"/>
      <c r="Z446" s="63"/>
      <c r="AA446" s="63"/>
    </row>
    <row r="447" spans="1:67" ht="14.25" customHeight="1" x14ac:dyDescent="0.25">
      <c r="A447" s="403" t="s">
        <v>77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64"/>
      <c r="AA447" s="64"/>
    </row>
    <row r="448" spans="1:67" ht="27" customHeight="1" x14ac:dyDescent="0.25">
      <c r="A448" s="61" t="s">
        <v>610</v>
      </c>
      <c r="B448" s="61" t="s">
        <v>611</v>
      </c>
      <c r="C448" s="35">
        <v>4301031294</v>
      </c>
      <c r="D448" s="388">
        <v>4680115885189</v>
      </c>
      <c r="E448" s="38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0"/>
      <c r="Q448" s="390"/>
      <c r="R448" s="390"/>
      <c r="S448" s="39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customHeight="1" x14ac:dyDescent="0.25">
      <c r="A449" s="61" t="s">
        <v>612</v>
      </c>
      <c r="B449" s="61" t="s">
        <v>613</v>
      </c>
      <c r="C449" s="35">
        <v>4301031293</v>
      </c>
      <c r="D449" s="388">
        <v>4680115885172</v>
      </c>
      <c r="E449" s="38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4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0"/>
      <c r="Q449" s="390"/>
      <c r="R449" s="390"/>
      <c r="S449" s="39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customHeight="1" x14ac:dyDescent="0.25">
      <c r="A450" s="61" t="s">
        <v>614</v>
      </c>
      <c r="B450" s="61" t="s">
        <v>615</v>
      </c>
      <c r="C450" s="35">
        <v>4301031291</v>
      </c>
      <c r="D450" s="388">
        <v>4680115885110</v>
      </c>
      <c r="E450" s="388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0"/>
      <c r="Q450" s="390"/>
      <c r="R450" s="390"/>
      <c r="S450" s="39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396"/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7"/>
      <c r="O451" s="393" t="s">
        <v>43</v>
      </c>
      <c r="P451" s="394"/>
      <c r="Q451" s="394"/>
      <c r="R451" s="394"/>
      <c r="S451" s="394"/>
      <c r="T451" s="394"/>
      <c r="U451" s="395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x14ac:dyDescent="0.2">
      <c r="A452" s="396"/>
      <c r="B452" s="396"/>
      <c r="C452" s="396"/>
      <c r="D452" s="396"/>
      <c r="E452" s="396"/>
      <c r="F452" s="396"/>
      <c r="G452" s="396"/>
      <c r="H452" s="396"/>
      <c r="I452" s="396"/>
      <c r="J452" s="396"/>
      <c r="K452" s="396"/>
      <c r="L452" s="396"/>
      <c r="M452" s="396"/>
      <c r="N452" s="397"/>
      <c r="O452" s="393" t="s">
        <v>43</v>
      </c>
      <c r="P452" s="394"/>
      <c r="Q452" s="394"/>
      <c r="R452" s="394"/>
      <c r="S452" s="394"/>
      <c r="T452" s="394"/>
      <c r="U452" s="395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customHeight="1" x14ac:dyDescent="0.25">
      <c r="A453" s="432" t="s">
        <v>616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3"/>
      <c r="AA453" s="63"/>
    </row>
    <row r="454" spans="1:67" ht="14.25" customHeight="1" x14ac:dyDescent="0.25">
      <c r="A454" s="403" t="s">
        <v>77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64"/>
      <c r="AA454" s="64"/>
    </row>
    <row r="455" spans="1:67" ht="27" customHeight="1" x14ac:dyDescent="0.25">
      <c r="A455" s="61" t="s">
        <v>617</v>
      </c>
      <c r="B455" s="61" t="s">
        <v>618</v>
      </c>
      <c r="C455" s="35">
        <v>4301031261</v>
      </c>
      <c r="D455" s="388">
        <v>4680115885103</v>
      </c>
      <c r="E455" s="388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4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0"/>
      <c r="Q455" s="390"/>
      <c r="R455" s="390"/>
      <c r="S455" s="391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393" t="s">
        <v>43</v>
      </c>
      <c r="P456" s="394"/>
      <c r="Q456" s="394"/>
      <c r="R456" s="394"/>
      <c r="S456" s="394"/>
      <c r="T456" s="394"/>
      <c r="U456" s="395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7"/>
      <c r="O457" s="393" t="s">
        <v>43</v>
      </c>
      <c r="P457" s="394"/>
      <c r="Q457" s="394"/>
      <c r="R457" s="394"/>
      <c r="S457" s="394"/>
      <c r="T457" s="394"/>
      <c r="U457" s="395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customHeight="1" x14ac:dyDescent="0.2">
      <c r="A458" s="431" t="s">
        <v>620</v>
      </c>
      <c r="B458" s="431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  <c r="U458" s="431"/>
      <c r="V458" s="431"/>
      <c r="W458" s="431"/>
      <c r="X458" s="431"/>
      <c r="Y458" s="431"/>
      <c r="Z458" s="53"/>
      <c r="AA458" s="53"/>
    </row>
    <row r="459" spans="1:67" ht="16.5" customHeight="1" x14ac:dyDescent="0.25">
      <c r="A459" s="432" t="s">
        <v>620</v>
      </c>
      <c r="B459" s="432"/>
      <c r="C459" s="432"/>
      <c r="D459" s="432"/>
      <c r="E459" s="432"/>
      <c r="F459" s="432"/>
      <c r="G459" s="432"/>
      <c r="H459" s="432"/>
      <c r="I459" s="432"/>
      <c r="J459" s="432"/>
      <c r="K459" s="432"/>
      <c r="L459" s="432"/>
      <c r="M459" s="432"/>
      <c r="N459" s="432"/>
      <c r="O459" s="432"/>
      <c r="P459" s="432"/>
      <c r="Q459" s="432"/>
      <c r="R459" s="432"/>
      <c r="S459" s="432"/>
      <c r="T459" s="432"/>
      <c r="U459" s="432"/>
      <c r="V459" s="432"/>
      <c r="W459" s="432"/>
      <c r="X459" s="432"/>
      <c r="Y459" s="432"/>
      <c r="Z459" s="63"/>
      <c r="AA459" s="63"/>
    </row>
    <row r="460" spans="1:67" ht="14.25" customHeight="1" x14ac:dyDescent="0.25">
      <c r="A460" s="403" t="s">
        <v>121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64"/>
      <c r="AA460" s="64"/>
    </row>
    <row r="461" spans="1:67" ht="27" customHeight="1" x14ac:dyDescent="0.25">
      <c r="A461" s="61" t="s">
        <v>621</v>
      </c>
      <c r="B461" s="61" t="s">
        <v>622</v>
      </c>
      <c r="C461" s="35">
        <v>4301011795</v>
      </c>
      <c r="D461" s="388">
        <v>4607091389067</v>
      </c>
      <c r="E461" s="38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0"/>
      <c r="Q461" s="390"/>
      <c r="R461" s="390"/>
      <c r="S461" s="391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4301011376</v>
      </c>
      <c r="D462" s="388">
        <v>4680115885226</v>
      </c>
      <c r="E462" s="388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0"/>
      <c r="Q462" s="390"/>
      <c r="R462" s="390"/>
      <c r="S462" s="39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388">
        <v>4607091383522</v>
      </c>
      <c r="E463" s="388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4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0"/>
      <c r="Q463" s="390"/>
      <c r="R463" s="390"/>
      <c r="S463" s="391"/>
      <c r="T463" s="38" t="s">
        <v>48</v>
      </c>
      <c r="U463" s="38" t="s">
        <v>48</v>
      </c>
      <c r="V463" s="39" t="s">
        <v>0</v>
      </c>
      <c r="W463" s="57">
        <v>1100</v>
      </c>
      <c r="X463" s="54">
        <f t="shared" si="87"/>
        <v>1103.52</v>
      </c>
      <c r="Y463" s="40">
        <f t="shared" si="88"/>
        <v>2.4996399999999999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1175</v>
      </c>
      <c r="BM463" s="77">
        <f t="shared" si="90"/>
        <v>1178.76</v>
      </c>
      <c r="BN463" s="77">
        <f t="shared" si="91"/>
        <v>2.0032051282051282</v>
      </c>
      <c r="BO463" s="77">
        <f t="shared" si="92"/>
        <v>2.0096153846153846</v>
      </c>
    </row>
    <row r="464" spans="1:67" ht="27" customHeight="1" x14ac:dyDescent="0.25">
      <c r="A464" s="61" t="s">
        <v>627</v>
      </c>
      <c r="B464" s="61" t="s">
        <v>628</v>
      </c>
      <c r="C464" s="35">
        <v>4301011785</v>
      </c>
      <c r="D464" s="388">
        <v>4607091384437</v>
      </c>
      <c r="E464" s="388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4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0"/>
      <c r="Q464" s="390"/>
      <c r="R464" s="390"/>
      <c r="S464" s="39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4301011774</v>
      </c>
      <c r="D465" s="388">
        <v>4680115884502</v>
      </c>
      <c r="E465" s="388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0"/>
      <c r="Q465" s="390"/>
      <c r="R465" s="390"/>
      <c r="S465" s="39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388">
        <v>4607091389104</v>
      </c>
      <c r="E466" s="388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0"/>
      <c r="Q466" s="390"/>
      <c r="R466" s="390"/>
      <c r="S466" s="391"/>
      <c r="T466" s="38" t="s">
        <v>48</v>
      </c>
      <c r="U466" s="38" t="s">
        <v>48</v>
      </c>
      <c r="V466" s="39" t="s">
        <v>0</v>
      </c>
      <c r="W466" s="57">
        <v>250</v>
      </c>
      <c r="X466" s="54">
        <f t="shared" si="87"/>
        <v>253.44</v>
      </c>
      <c r="Y466" s="40">
        <f t="shared" si="88"/>
        <v>0.57408000000000003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267.04545454545456</v>
      </c>
      <c r="BM466" s="77">
        <f t="shared" si="90"/>
        <v>270.71999999999997</v>
      </c>
      <c r="BN466" s="77">
        <f t="shared" si="91"/>
        <v>0.45527389277389274</v>
      </c>
      <c r="BO466" s="77">
        <f t="shared" si="92"/>
        <v>0.46153846153846156</v>
      </c>
    </row>
    <row r="467" spans="1:67" ht="16.5" customHeight="1" x14ac:dyDescent="0.25">
      <c r="A467" s="61" t="s">
        <v>633</v>
      </c>
      <c r="B467" s="61" t="s">
        <v>634</v>
      </c>
      <c r="C467" s="35">
        <v>4301011799</v>
      </c>
      <c r="D467" s="388">
        <v>4680115884519</v>
      </c>
      <c r="E467" s="388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0"/>
      <c r="Q467" s="390"/>
      <c r="R467" s="390"/>
      <c r="S467" s="39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4301011778</v>
      </c>
      <c r="D468" s="388">
        <v>4680115880603</v>
      </c>
      <c r="E468" s="388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0"/>
      <c r="Q468" s="390"/>
      <c r="R468" s="390"/>
      <c r="S468" s="391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4301011775</v>
      </c>
      <c r="D469" s="388">
        <v>4607091389999</v>
      </c>
      <c r="E469" s="388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44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0"/>
      <c r="Q469" s="390"/>
      <c r="R469" s="390"/>
      <c r="S469" s="391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4301011770</v>
      </c>
      <c r="D470" s="388">
        <v>4680115882782</v>
      </c>
      <c r="E470" s="388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4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0"/>
      <c r="Q470" s="390"/>
      <c r="R470" s="390"/>
      <c r="S470" s="391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customHeight="1" x14ac:dyDescent="0.25">
      <c r="A471" s="61" t="s">
        <v>641</v>
      </c>
      <c r="B471" s="61" t="s">
        <v>642</v>
      </c>
      <c r="C471" s="35">
        <v>4301011190</v>
      </c>
      <c r="D471" s="388">
        <v>4607091389098</v>
      </c>
      <c r="E471" s="388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0"/>
      <c r="Q471" s="390"/>
      <c r="R471" s="390"/>
      <c r="S471" s="391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customHeight="1" x14ac:dyDescent="0.25">
      <c r="A472" s="61" t="s">
        <v>643</v>
      </c>
      <c r="B472" s="61" t="s">
        <v>644</v>
      </c>
      <c r="C472" s="35">
        <v>4301011784</v>
      </c>
      <c r="D472" s="388">
        <v>4607091389982</v>
      </c>
      <c r="E472" s="38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4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0"/>
      <c r="Q472" s="390"/>
      <c r="R472" s="390"/>
      <c r="S472" s="391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396"/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7"/>
      <c r="O473" s="393" t="s">
        <v>43</v>
      </c>
      <c r="P473" s="394"/>
      <c r="Q473" s="394"/>
      <c r="R473" s="394"/>
      <c r="S473" s="394"/>
      <c r="T473" s="394"/>
      <c r="U473" s="395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255.68181818181816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257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3.0737199999999998</v>
      </c>
      <c r="Z473" s="65"/>
      <c r="AA473" s="65"/>
    </row>
    <row r="474" spans="1:67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7"/>
      <c r="O474" s="393" t="s">
        <v>43</v>
      </c>
      <c r="P474" s="394"/>
      <c r="Q474" s="394"/>
      <c r="R474" s="394"/>
      <c r="S474" s="394"/>
      <c r="T474" s="394"/>
      <c r="U474" s="395"/>
      <c r="V474" s="41" t="s">
        <v>0</v>
      </c>
      <c r="W474" s="42">
        <f>IFERROR(SUM(W461:W472),"0")</f>
        <v>1350</v>
      </c>
      <c r="X474" s="42">
        <f>IFERROR(SUM(X461:X472),"0")</f>
        <v>1356.96</v>
      </c>
      <c r="Y474" s="41"/>
      <c r="Z474" s="65"/>
      <c r="AA474" s="65"/>
    </row>
    <row r="475" spans="1:67" ht="14.25" customHeight="1" x14ac:dyDescent="0.25">
      <c r="A475" s="403" t="s">
        <v>113</v>
      </c>
      <c r="B475" s="403"/>
      <c r="C475" s="403"/>
      <c r="D475" s="403"/>
      <c r="E475" s="403"/>
      <c r="F475" s="403"/>
      <c r="G475" s="403"/>
      <c r="H475" s="403"/>
      <c r="I475" s="403"/>
      <c r="J475" s="403"/>
      <c r="K475" s="403"/>
      <c r="L475" s="403"/>
      <c r="M475" s="403"/>
      <c r="N475" s="403"/>
      <c r="O475" s="403"/>
      <c r="P475" s="403"/>
      <c r="Q475" s="403"/>
      <c r="R475" s="403"/>
      <c r="S475" s="403"/>
      <c r="T475" s="403"/>
      <c r="U475" s="403"/>
      <c r="V475" s="403"/>
      <c r="W475" s="403"/>
      <c r="X475" s="403"/>
      <c r="Y475" s="403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388">
        <v>4607091388930</v>
      </c>
      <c r="E476" s="38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0"/>
      <c r="Q476" s="390"/>
      <c r="R476" s="390"/>
      <c r="S476" s="391"/>
      <c r="T476" s="38" t="s">
        <v>48</v>
      </c>
      <c r="U476" s="38" t="s">
        <v>48</v>
      </c>
      <c r="V476" s="39" t="s">
        <v>0</v>
      </c>
      <c r="W476" s="57">
        <v>550</v>
      </c>
      <c r="X476" s="54">
        <f>IFERROR(IF(W476="",0,CEILING((W476/$H476),1)*$H476),"")</f>
        <v>554.4</v>
      </c>
      <c r="Y476" s="40">
        <f>IFERROR(IF(X476=0,"",ROUNDUP(X476/H476,0)*0.01196),"")</f>
        <v>1.2558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587.5</v>
      </c>
      <c r="BM476" s="77">
        <f>IFERROR(X476*I476/H476,"0")</f>
        <v>592.19999999999993</v>
      </c>
      <c r="BN476" s="77">
        <f>IFERROR(1/J476*(W476/H476),"0")</f>
        <v>1.0016025641025641</v>
      </c>
      <c r="BO476" s="77">
        <f>IFERROR(1/J476*(X476/H476),"0")</f>
        <v>1.0096153846153846</v>
      </c>
    </row>
    <row r="477" spans="1:67" ht="16.5" customHeight="1" x14ac:dyDescent="0.25">
      <c r="A477" s="61" t="s">
        <v>647</v>
      </c>
      <c r="B477" s="61" t="s">
        <v>648</v>
      </c>
      <c r="C477" s="35">
        <v>4301020206</v>
      </c>
      <c r="D477" s="388">
        <v>4680115880054</v>
      </c>
      <c r="E477" s="388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0"/>
      <c r="Q477" s="390"/>
      <c r="R477" s="390"/>
      <c r="S477" s="391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7"/>
      <c r="O478" s="393" t="s">
        <v>43</v>
      </c>
      <c r="P478" s="394"/>
      <c r="Q478" s="394"/>
      <c r="R478" s="394"/>
      <c r="S478" s="394"/>
      <c r="T478" s="394"/>
      <c r="U478" s="395"/>
      <c r="V478" s="41" t="s">
        <v>42</v>
      </c>
      <c r="W478" s="42">
        <f>IFERROR(W476/H476,"0")+IFERROR(W477/H477,"0")</f>
        <v>104.16666666666666</v>
      </c>
      <c r="X478" s="42">
        <f>IFERROR(X476/H476,"0")+IFERROR(X477/H477,"0")</f>
        <v>104.99999999999999</v>
      </c>
      <c r="Y478" s="42">
        <f>IFERROR(IF(Y476="",0,Y476),"0")+IFERROR(IF(Y477="",0,Y477),"0")</f>
        <v>1.2558</v>
      </c>
      <c r="Z478" s="65"/>
      <c r="AA478" s="65"/>
    </row>
    <row r="479" spans="1:67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7"/>
      <c r="O479" s="393" t="s">
        <v>43</v>
      </c>
      <c r="P479" s="394"/>
      <c r="Q479" s="394"/>
      <c r="R479" s="394"/>
      <c r="S479" s="394"/>
      <c r="T479" s="394"/>
      <c r="U479" s="395"/>
      <c r="V479" s="41" t="s">
        <v>0</v>
      </c>
      <c r="W479" s="42">
        <f>IFERROR(SUM(W476:W477),"0")</f>
        <v>550</v>
      </c>
      <c r="X479" s="42">
        <f>IFERROR(SUM(X476:X477),"0")</f>
        <v>554.4</v>
      </c>
      <c r="Y479" s="41"/>
      <c r="Z479" s="65"/>
      <c r="AA479" s="65"/>
    </row>
    <row r="480" spans="1:67" ht="14.25" customHeight="1" x14ac:dyDescent="0.25">
      <c r="A480" s="403" t="s">
        <v>77</v>
      </c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3"/>
      <c r="P480" s="403"/>
      <c r="Q480" s="403"/>
      <c r="R480" s="403"/>
      <c r="S480" s="403"/>
      <c r="T480" s="403"/>
      <c r="U480" s="403"/>
      <c r="V480" s="403"/>
      <c r="W480" s="403"/>
      <c r="X480" s="403"/>
      <c r="Y480" s="403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388">
        <v>4680115883116</v>
      </c>
      <c r="E481" s="388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0"/>
      <c r="Q481" s="390"/>
      <c r="R481" s="390"/>
      <c r="S481" s="39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ref="X481:X486" si="93">IFERROR(IF(W481="",0,CEILING((W481/$H481),1)*$H481),"")</f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0</v>
      </c>
      <c r="BM481" s="77">
        <f t="shared" ref="BM481:BM486" si="95">IFERROR(X481*I481/H481,"0")</f>
        <v>0</v>
      </c>
      <c r="BN481" s="77">
        <f t="shared" ref="BN481:BN486" si="96">IFERROR(1/J481*(W481/H481),"0")</f>
        <v>0</v>
      </c>
      <c r="BO481" s="77">
        <f t="shared" ref="BO481:BO486" si="97">IFERROR(1/J481*(X481/H481),"0")</f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388">
        <v>4680115883093</v>
      </c>
      <c r="E482" s="388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0"/>
      <c r="Q482" s="390"/>
      <c r="R482" s="390"/>
      <c r="S482" s="391"/>
      <c r="T482" s="38" t="s">
        <v>48</v>
      </c>
      <c r="U482" s="38" t="s">
        <v>48</v>
      </c>
      <c r="V482" s="39" t="s">
        <v>0</v>
      </c>
      <c r="W482" s="57">
        <v>300</v>
      </c>
      <c r="X482" s="54">
        <f t="shared" si="93"/>
        <v>300.96000000000004</v>
      </c>
      <c r="Y482" s="40">
        <f>IFERROR(IF(X482=0,"",ROUNDUP(X482/H482,0)*0.01196),"")</f>
        <v>0.68171999999999999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320.45454545454544</v>
      </c>
      <c r="BM482" s="77">
        <f t="shared" si="95"/>
        <v>321.48</v>
      </c>
      <c r="BN482" s="77">
        <f t="shared" si="96"/>
        <v>0.54632867132867136</v>
      </c>
      <c r="BO482" s="77">
        <f t="shared" si="97"/>
        <v>0.54807692307692313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388">
        <v>4680115883109</v>
      </c>
      <c r="E483" s="388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0"/>
      <c r="Q483" s="390"/>
      <c r="R483" s="390"/>
      <c r="S483" s="391"/>
      <c r="T483" s="38" t="s">
        <v>48</v>
      </c>
      <c r="U483" s="38" t="s">
        <v>48</v>
      </c>
      <c r="V483" s="39" t="s">
        <v>0</v>
      </c>
      <c r="W483" s="57">
        <v>300</v>
      </c>
      <c r="X483" s="54">
        <f t="shared" si="93"/>
        <v>300.96000000000004</v>
      </c>
      <c r="Y483" s="40">
        <f>IFERROR(IF(X483=0,"",ROUNDUP(X483/H483,0)*0.01196),"")</f>
        <v>0.68171999999999999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320.45454545454544</v>
      </c>
      <c r="BM483" s="77">
        <f t="shared" si="95"/>
        <v>321.48</v>
      </c>
      <c r="BN483" s="77">
        <f t="shared" si="96"/>
        <v>0.54632867132867136</v>
      </c>
      <c r="BO483" s="77">
        <f t="shared" si="97"/>
        <v>0.54807692307692313</v>
      </c>
    </row>
    <row r="484" spans="1:67" ht="27" customHeight="1" x14ac:dyDescent="0.25">
      <c r="A484" s="61" t="s">
        <v>655</v>
      </c>
      <c r="B484" s="61" t="s">
        <v>656</v>
      </c>
      <c r="C484" s="35">
        <v>4301031249</v>
      </c>
      <c r="D484" s="388">
        <v>4680115882072</v>
      </c>
      <c r="E484" s="388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4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0"/>
      <c r="Q484" s="390"/>
      <c r="R484" s="390"/>
      <c r="S484" s="391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customHeight="1" x14ac:dyDescent="0.25">
      <c r="A485" s="61" t="s">
        <v>657</v>
      </c>
      <c r="B485" s="61" t="s">
        <v>658</v>
      </c>
      <c r="C485" s="35">
        <v>4301031251</v>
      </c>
      <c r="D485" s="388">
        <v>4680115882102</v>
      </c>
      <c r="E485" s="388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4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0"/>
      <c r="Q485" s="390"/>
      <c r="R485" s="390"/>
      <c r="S485" s="391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customHeight="1" x14ac:dyDescent="0.25">
      <c r="A486" s="61" t="s">
        <v>659</v>
      </c>
      <c r="B486" s="61" t="s">
        <v>660</v>
      </c>
      <c r="C486" s="35">
        <v>4301031253</v>
      </c>
      <c r="D486" s="388">
        <v>4680115882096</v>
      </c>
      <c r="E486" s="388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4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0"/>
      <c r="Q486" s="390"/>
      <c r="R486" s="390"/>
      <c r="S486" s="391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393" t="s">
        <v>43</v>
      </c>
      <c r="P487" s="394"/>
      <c r="Q487" s="394"/>
      <c r="R487" s="394"/>
      <c r="S487" s="394"/>
      <c r="T487" s="394"/>
      <c r="U487" s="395"/>
      <c r="V487" s="41" t="s">
        <v>42</v>
      </c>
      <c r="W487" s="42">
        <f>IFERROR(W481/H481,"0")+IFERROR(W482/H482,"0")+IFERROR(W483/H483,"0")+IFERROR(W484/H484,"0")+IFERROR(W485/H485,"0")+IFERROR(W486/H486,"0")</f>
        <v>113.63636363636363</v>
      </c>
      <c r="X487" s="42">
        <f>IFERROR(X481/H481,"0")+IFERROR(X482/H482,"0")+IFERROR(X483/H483,"0")+IFERROR(X484/H484,"0")+IFERROR(X485/H485,"0")+IFERROR(X486/H486,"0")</f>
        <v>114.00000000000001</v>
      </c>
      <c r="Y487" s="42">
        <f>IFERROR(IF(Y481="",0,Y481),"0")+IFERROR(IF(Y482="",0,Y482),"0")+IFERROR(IF(Y483="",0,Y483),"0")+IFERROR(IF(Y484="",0,Y484),"0")+IFERROR(IF(Y485="",0,Y485),"0")+IFERROR(IF(Y486="",0,Y486),"0")</f>
        <v>1.36344</v>
      </c>
      <c r="Z487" s="65"/>
      <c r="AA487" s="65"/>
    </row>
    <row r="488" spans="1:67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7"/>
      <c r="O488" s="393" t="s">
        <v>43</v>
      </c>
      <c r="P488" s="394"/>
      <c r="Q488" s="394"/>
      <c r="R488" s="394"/>
      <c r="S488" s="394"/>
      <c r="T488" s="394"/>
      <c r="U488" s="395"/>
      <c r="V488" s="41" t="s">
        <v>0</v>
      </c>
      <c r="W488" s="42">
        <f>IFERROR(SUM(W481:W486),"0")</f>
        <v>600</v>
      </c>
      <c r="X488" s="42">
        <f>IFERROR(SUM(X481:X486),"0")</f>
        <v>601.92000000000007</v>
      </c>
      <c r="Y488" s="41"/>
      <c r="Z488" s="65"/>
      <c r="AA488" s="65"/>
    </row>
    <row r="489" spans="1:67" ht="14.25" customHeight="1" x14ac:dyDescent="0.25">
      <c r="A489" s="403" t="s">
        <v>85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64"/>
      <c r="AA489" s="64"/>
    </row>
    <row r="490" spans="1:67" ht="16.5" customHeight="1" x14ac:dyDescent="0.25">
      <c r="A490" s="61" t="s">
        <v>661</v>
      </c>
      <c r="B490" s="61" t="s">
        <v>662</v>
      </c>
      <c r="C490" s="35">
        <v>4301051230</v>
      </c>
      <c r="D490" s="388">
        <v>4607091383409</v>
      </c>
      <c r="E490" s="388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0"/>
      <c r="Q490" s="390"/>
      <c r="R490" s="390"/>
      <c r="S490" s="391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663</v>
      </c>
      <c r="B491" s="61" t="s">
        <v>664</v>
      </c>
      <c r="C491" s="35">
        <v>4301051231</v>
      </c>
      <c r="D491" s="388">
        <v>4607091383416</v>
      </c>
      <c r="E491" s="388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0"/>
      <c r="Q491" s="390"/>
      <c r="R491" s="390"/>
      <c r="S491" s="39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customHeight="1" x14ac:dyDescent="0.25">
      <c r="A492" s="61" t="s">
        <v>665</v>
      </c>
      <c r="B492" s="61" t="s">
        <v>666</v>
      </c>
      <c r="C492" s="35">
        <v>4301051058</v>
      </c>
      <c r="D492" s="388">
        <v>4680115883536</v>
      </c>
      <c r="E492" s="388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0"/>
      <c r="Q492" s="390"/>
      <c r="R492" s="390"/>
      <c r="S492" s="391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x14ac:dyDescent="0.2">
      <c r="A493" s="396"/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7"/>
      <c r="O493" s="393" t="s">
        <v>43</v>
      </c>
      <c r="P493" s="394"/>
      <c r="Q493" s="394"/>
      <c r="R493" s="394"/>
      <c r="S493" s="394"/>
      <c r="T493" s="394"/>
      <c r="U493" s="395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7"/>
      <c r="O494" s="393" t="s">
        <v>43</v>
      </c>
      <c r="P494" s="394"/>
      <c r="Q494" s="394"/>
      <c r="R494" s="394"/>
      <c r="S494" s="394"/>
      <c r="T494" s="394"/>
      <c r="U494" s="395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customHeight="1" x14ac:dyDescent="0.25">
      <c r="A495" s="403" t="s">
        <v>219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64"/>
      <c r="AA495" s="64"/>
    </row>
    <row r="496" spans="1:67" ht="16.5" customHeight="1" x14ac:dyDescent="0.25">
      <c r="A496" s="61" t="s">
        <v>667</v>
      </c>
      <c r="B496" s="61" t="s">
        <v>668</v>
      </c>
      <c r="C496" s="35">
        <v>4301060363</v>
      </c>
      <c r="D496" s="388">
        <v>4680115885035</v>
      </c>
      <c r="E496" s="388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0"/>
      <c r="Q496" s="390"/>
      <c r="R496" s="390"/>
      <c r="S496" s="391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x14ac:dyDescent="0.2">
      <c r="A497" s="396"/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7"/>
      <c r="O497" s="393" t="s">
        <v>43</v>
      </c>
      <c r="P497" s="394"/>
      <c r="Q497" s="394"/>
      <c r="R497" s="394"/>
      <c r="S497" s="394"/>
      <c r="T497" s="394"/>
      <c r="U497" s="395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x14ac:dyDescent="0.2">
      <c r="A498" s="396"/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7"/>
      <c r="O498" s="393" t="s">
        <v>43</v>
      </c>
      <c r="P498" s="394"/>
      <c r="Q498" s="394"/>
      <c r="R498" s="394"/>
      <c r="S498" s="394"/>
      <c r="T498" s="394"/>
      <c r="U498" s="395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customHeight="1" x14ac:dyDescent="0.2">
      <c r="A499" s="431" t="s">
        <v>669</v>
      </c>
      <c r="B499" s="431"/>
      <c r="C499" s="431"/>
      <c r="D499" s="431"/>
      <c r="E499" s="431"/>
      <c r="F499" s="431"/>
      <c r="G499" s="431"/>
      <c r="H499" s="431"/>
      <c r="I499" s="431"/>
      <c r="J499" s="431"/>
      <c r="K499" s="431"/>
      <c r="L499" s="431"/>
      <c r="M499" s="431"/>
      <c r="N499" s="431"/>
      <c r="O499" s="431"/>
      <c r="P499" s="431"/>
      <c r="Q499" s="431"/>
      <c r="R499" s="431"/>
      <c r="S499" s="431"/>
      <c r="T499" s="431"/>
      <c r="U499" s="431"/>
      <c r="V499" s="431"/>
      <c r="W499" s="431"/>
      <c r="X499" s="431"/>
      <c r="Y499" s="431"/>
      <c r="Z499" s="53"/>
      <c r="AA499" s="53"/>
    </row>
    <row r="500" spans="1:67" ht="16.5" customHeight="1" x14ac:dyDescent="0.25">
      <c r="A500" s="432" t="s">
        <v>670</v>
      </c>
      <c r="B500" s="432"/>
      <c r="C500" s="432"/>
      <c r="D500" s="432"/>
      <c r="E500" s="432"/>
      <c r="F500" s="432"/>
      <c r="G500" s="432"/>
      <c r="H500" s="432"/>
      <c r="I500" s="432"/>
      <c r="J500" s="432"/>
      <c r="K500" s="432"/>
      <c r="L500" s="432"/>
      <c r="M500" s="432"/>
      <c r="N500" s="432"/>
      <c r="O500" s="432"/>
      <c r="P500" s="432"/>
      <c r="Q500" s="432"/>
      <c r="R500" s="432"/>
      <c r="S500" s="432"/>
      <c r="T500" s="432"/>
      <c r="U500" s="432"/>
      <c r="V500" s="432"/>
      <c r="W500" s="432"/>
      <c r="X500" s="432"/>
      <c r="Y500" s="432"/>
      <c r="Z500" s="63"/>
      <c r="AA500" s="63"/>
    </row>
    <row r="501" spans="1:67" ht="14.25" customHeight="1" x14ac:dyDescent="0.25">
      <c r="A501" s="403" t="s">
        <v>121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64"/>
      <c r="AA501" s="64"/>
    </row>
    <row r="502" spans="1:67" ht="27" customHeight="1" x14ac:dyDescent="0.25">
      <c r="A502" s="61" t="s">
        <v>671</v>
      </c>
      <c r="B502" s="61" t="s">
        <v>672</v>
      </c>
      <c r="C502" s="35">
        <v>4301011764</v>
      </c>
      <c r="D502" s="388">
        <v>4640242181189</v>
      </c>
      <c r="E502" s="388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425" t="s">
        <v>673</v>
      </c>
      <c r="P502" s="390"/>
      <c r="Q502" s="390"/>
      <c r="R502" s="390"/>
      <c r="S502" s="39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customHeight="1" x14ac:dyDescent="0.25">
      <c r="A503" s="61" t="s">
        <v>674</v>
      </c>
      <c r="B503" s="61" t="s">
        <v>675</v>
      </c>
      <c r="C503" s="35">
        <v>4301011765</v>
      </c>
      <c r="D503" s="388">
        <v>4640242181172</v>
      </c>
      <c r="E503" s="38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426" t="s">
        <v>676</v>
      </c>
      <c r="P503" s="390"/>
      <c r="Q503" s="390"/>
      <c r="R503" s="390"/>
      <c r="S503" s="39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customHeight="1" x14ac:dyDescent="0.25">
      <c r="A504" s="61" t="s">
        <v>677</v>
      </c>
      <c r="B504" s="61" t="s">
        <v>678</v>
      </c>
      <c r="C504" s="35">
        <v>4301011763</v>
      </c>
      <c r="D504" s="388">
        <v>4640242181011</v>
      </c>
      <c r="E504" s="388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427" t="s">
        <v>679</v>
      </c>
      <c r="P504" s="390"/>
      <c r="Q504" s="390"/>
      <c r="R504" s="390"/>
      <c r="S504" s="391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customHeight="1" x14ac:dyDescent="0.25">
      <c r="A505" s="61" t="s">
        <v>680</v>
      </c>
      <c r="B505" s="61" t="s">
        <v>681</v>
      </c>
      <c r="C505" s="35">
        <v>4301011951</v>
      </c>
      <c r="D505" s="388">
        <v>4640242180045</v>
      </c>
      <c r="E505" s="388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428" t="s">
        <v>682</v>
      </c>
      <c r="P505" s="390"/>
      <c r="Q505" s="390"/>
      <c r="R505" s="390"/>
      <c r="S505" s="391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customHeight="1" x14ac:dyDescent="0.25">
      <c r="A506" s="61" t="s">
        <v>683</v>
      </c>
      <c r="B506" s="61" t="s">
        <v>684</v>
      </c>
      <c r="C506" s="35">
        <v>4301011585</v>
      </c>
      <c r="D506" s="388">
        <v>4640242180441</v>
      </c>
      <c r="E506" s="388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429" t="s">
        <v>685</v>
      </c>
      <c r="P506" s="390"/>
      <c r="Q506" s="390"/>
      <c r="R506" s="390"/>
      <c r="S506" s="391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customHeight="1" x14ac:dyDescent="0.25">
      <c r="A507" s="61" t="s">
        <v>686</v>
      </c>
      <c r="B507" s="61" t="s">
        <v>687</v>
      </c>
      <c r="C507" s="35">
        <v>4301011950</v>
      </c>
      <c r="D507" s="388">
        <v>4640242180601</v>
      </c>
      <c r="E507" s="388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421" t="s">
        <v>688</v>
      </c>
      <c r="P507" s="390"/>
      <c r="Q507" s="390"/>
      <c r="R507" s="390"/>
      <c r="S507" s="391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388">
        <v>4640242180564</v>
      </c>
      <c r="E508" s="388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422" t="s">
        <v>691</v>
      </c>
      <c r="P508" s="390"/>
      <c r="Q508" s="390"/>
      <c r="R508" s="390"/>
      <c r="S508" s="391"/>
      <c r="T508" s="38" t="s">
        <v>48</v>
      </c>
      <c r="U508" s="38" t="s">
        <v>48</v>
      </c>
      <c r="V508" s="39" t="s">
        <v>0</v>
      </c>
      <c r="W508" s="57">
        <v>240</v>
      </c>
      <c r="X508" s="54">
        <f t="shared" si="98"/>
        <v>240</v>
      </c>
      <c r="Y508" s="40">
        <f t="shared" si="103"/>
        <v>0.43499999999999994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249.60000000000002</v>
      </c>
      <c r="BM508" s="77">
        <f t="shared" si="100"/>
        <v>249.60000000000002</v>
      </c>
      <c r="BN508" s="77">
        <f t="shared" si="101"/>
        <v>0.3571428571428571</v>
      </c>
      <c r="BO508" s="77">
        <f t="shared" si="102"/>
        <v>0.3571428571428571</v>
      </c>
    </row>
    <row r="509" spans="1:67" ht="27" customHeight="1" x14ac:dyDescent="0.25">
      <c r="A509" s="61" t="s">
        <v>692</v>
      </c>
      <c r="B509" s="61" t="s">
        <v>693</v>
      </c>
      <c r="C509" s="35">
        <v>4301011762</v>
      </c>
      <c r="D509" s="388">
        <v>4640242180922</v>
      </c>
      <c r="E509" s="38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423" t="s">
        <v>694</v>
      </c>
      <c r="P509" s="390"/>
      <c r="Q509" s="390"/>
      <c r="R509" s="390"/>
      <c r="S509" s="391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customHeight="1" x14ac:dyDescent="0.25">
      <c r="A510" s="61" t="s">
        <v>695</v>
      </c>
      <c r="B510" s="61" t="s">
        <v>696</v>
      </c>
      <c r="C510" s="35">
        <v>4301011551</v>
      </c>
      <c r="D510" s="388">
        <v>4640242180038</v>
      </c>
      <c r="E510" s="388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424" t="s">
        <v>697</v>
      </c>
      <c r="P510" s="390"/>
      <c r="Q510" s="390"/>
      <c r="R510" s="390"/>
      <c r="S510" s="391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396"/>
      <c r="B511" s="396"/>
      <c r="C511" s="396"/>
      <c r="D511" s="396"/>
      <c r="E511" s="396"/>
      <c r="F511" s="396"/>
      <c r="G511" s="396"/>
      <c r="H511" s="396"/>
      <c r="I511" s="396"/>
      <c r="J511" s="396"/>
      <c r="K511" s="396"/>
      <c r="L511" s="396"/>
      <c r="M511" s="396"/>
      <c r="N511" s="397"/>
      <c r="O511" s="393" t="s">
        <v>43</v>
      </c>
      <c r="P511" s="394"/>
      <c r="Q511" s="394"/>
      <c r="R511" s="394"/>
      <c r="S511" s="394"/>
      <c r="T511" s="394"/>
      <c r="U511" s="395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20</v>
      </c>
      <c r="X511" s="42">
        <f>IFERROR(X502/H502,"0")+IFERROR(X503/H503,"0")+IFERROR(X504/H504,"0")+IFERROR(X505/H505,"0")+IFERROR(X506/H506,"0")+IFERROR(X507/H507,"0")+IFERROR(X508/H508,"0")+IFERROR(X509/H509,"0")+IFERROR(X510/H510,"0")</f>
        <v>20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0.43499999999999994</v>
      </c>
      <c r="Z511" s="65"/>
      <c r="AA511" s="65"/>
    </row>
    <row r="512" spans="1:67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7"/>
      <c r="O512" s="393" t="s">
        <v>43</v>
      </c>
      <c r="P512" s="394"/>
      <c r="Q512" s="394"/>
      <c r="R512" s="394"/>
      <c r="S512" s="394"/>
      <c r="T512" s="394"/>
      <c r="U512" s="395"/>
      <c r="V512" s="41" t="s">
        <v>0</v>
      </c>
      <c r="W512" s="42">
        <f>IFERROR(SUM(W502:W510),"0")</f>
        <v>240</v>
      </c>
      <c r="X512" s="42">
        <f>IFERROR(SUM(X502:X510),"0")</f>
        <v>240</v>
      </c>
      <c r="Y512" s="41"/>
      <c r="Z512" s="65"/>
      <c r="AA512" s="65"/>
    </row>
    <row r="513" spans="1:67" ht="14.25" customHeight="1" x14ac:dyDescent="0.25">
      <c r="A513" s="403" t="s">
        <v>113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64"/>
      <c r="AA513" s="64"/>
    </row>
    <row r="514" spans="1:67" ht="27" customHeight="1" x14ac:dyDescent="0.25">
      <c r="A514" s="61" t="s">
        <v>698</v>
      </c>
      <c r="B514" s="61" t="s">
        <v>699</v>
      </c>
      <c r="C514" s="35">
        <v>4301020295</v>
      </c>
      <c r="D514" s="388">
        <v>4640242181363</v>
      </c>
      <c r="E514" s="388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417" t="s">
        <v>700</v>
      </c>
      <c r="P514" s="390"/>
      <c r="Q514" s="390"/>
      <c r="R514" s="390"/>
      <c r="S514" s="391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customHeight="1" x14ac:dyDescent="0.25">
      <c r="A515" s="61" t="s">
        <v>701</v>
      </c>
      <c r="B515" s="61" t="s">
        <v>702</v>
      </c>
      <c r="C515" s="35">
        <v>4301020260</v>
      </c>
      <c r="D515" s="388">
        <v>4640242180526</v>
      </c>
      <c r="E515" s="388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418" t="s">
        <v>703</v>
      </c>
      <c r="P515" s="390"/>
      <c r="Q515" s="390"/>
      <c r="R515" s="390"/>
      <c r="S515" s="391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customHeight="1" x14ac:dyDescent="0.25">
      <c r="A516" s="61" t="s">
        <v>704</v>
      </c>
      <c r="B516" s="61" t="s">
        <v>705</v>
      </c>
      <c r="C516" s="35">
        <v>4301020269</v>
      </c>
      <c r="D516" s="388">
        <v>4640242180519</v>
      </c>
      <c r="E516" s="388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419" t="s">
        <v>706</v>
      </c>
      <c r="P516" s="390"/>
      <c r="Q516" s="390"/>
      <c r="R516" s="390"/>
      <c r="S516" s="391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customHeight="1" x14ac:dyDescent="0.25">
      <c r="A517" s="61" t="s">
        <v>707</v>
      </c>
      <c r="B517" s="61" t="s">
        <v>708</v>
      </c>
      <c r="C517" s="35">
        <v>4301020309</v>
      </c>
      <c r="D517" s="388">
        <v>4640242180090</v>
      </c>
      <c r="E517" s="388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420" t="s">
        <v>709</v>
      </c>
      <c r="P517" s="390"/>
      <c r="Q517" s="390"/>
      <c r="R517" s="390"/>
      <c r="S517" s="391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customHeight="1" x14ac:dyDescent="0.25">
      <c r="A518" s="61" t="s">
        <v>710</v>
      </c>
      <c r="B518" s="61" t="s">
        <v>711</v>
      </c>
      <c r="C518" s="35">
        <v>4301020314</v>
      </c>
      <c r="D518" s="388">
        <v>4640242180090</v>
      </c>
      <c r="E518" s="388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414" t="s">
        <v>712</v>
      </c>
      <c r="P518" s="390"/>
      <c r="Q518" s="390"/>
      <c r="R518" s="390"/>
      <c r="S518" s="391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393" t="s">
        <v>43</v>
      </c>
      <c r="P519" s="394"/>
      <c r="Q519" s="394"/>
      <c r="R519" s="394"/>
      <c r="S519" s="394"/>
      <c r="T519" s="394"/>
      <c r="U519" s="395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393" t="s">
        <v>43</v>
      </c>
      <c r="P520" s="394"/>
      <c r="Q520" s="394"/>
      <c r="R520" s="394"/>
      <c r="S520" s="394"/>
      <c r="T520" s="394"/>
      <c r="U520" s="395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customHeight="1" x14ac:dyDescent="0.25">
      <c r="A521" s="403" t="s">
        <v>77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388">
        <v>4640242180816</v>
      </c>
      <c r="E522" s="388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415" t="s">
        <v>715</v>
      </c>
      <c r="P522" s="390"/>
      <c r="Q522" s="390"/>
      <c r="R522" s="390"/>
      <c r="S522" s="391"/>
      <c r="T522" s="38" t="s">
        <v>48</v>
      </c>
      <c r="U522" s="38" t="s">
        <v>48</v>
      </c>
      <c r="V522" s="39" t="s">
        <v>0</v>
      </c>
      <c r="W522" s="57">
        <v>84</v>
      </c>
      <c r="X522" s="54">
        <f t="shared" ref="X522:X527" si="104">IFERROR(IF(W522="",0,CEILING((W522/$H522),1)*$H522),"")</f>
        <v>84</v>
      </c>
      <c r="Y522" s="40">
        <f>IFERROR(IF(X522=0,"",ROUNDUP(X522/H522,0)*0.00753),"")</f>
        <v>0.15060000000000001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89.199999999999989</v>
      </c>
      <c r="BM522" s="77">
        <f t="shared" ref="BM522:BM527" si="106">IFERROR(X522*I522/H522,"0")</f>
        <v>89.199999999999989</v>
      </c>
      <c r="BN522" s="77">
        <f t="shared" ref="BN522:BN527" si="107">IFERROR(1/J522*(W522/H522),"0")</f>
        <v>0.12820512820512819</v>
      </c>
      <c r="BO522" s="77">
        <f t="shared" ref="BO522:BO527" si="108">IFERROR(1/J522*(X522/H522),"0")</f>
        <v>0.12820512820512819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388">
        <v>4680115880856</v>
      </c>
      <c r="E523" s="388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0"/>
      <c r="Q523" s="390"/>
      <c r="R523" s="390"/>
      <c r="S523" s="391"/>
      <c r="T523" s="38" t="s">
        <v>48</v>
      </c>
      <c r="U523" s="38" t="s">
        <v>48</v>
      </c>
      <c r="V523" s="39" t="s">
        <v>0</v>
      </c>
      <c r="W523" s="57">
        <v>1150</v>
      </c>
      <c r="X523" s="54">
        <f t="shared" si="104"/>
        <v>1150.8</v>
      </c>
      <c r="Y523" s="40">
        <f>IFERROR(IF(X523=0,"",ROUNDUP(X523/H523,0)*0.00753),"")</f>
        <v>2.0632200000000003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1221.1904761904761</v>
      </c>
      <c r="BM523" s="77">
        <f t="shared" si="106"/>
        <v>1222.0399999999997</v>
      </c>
      <c r="BN523" s="77">
        <f t="shared" si="107"/>
        <v>1.7551892551892549</v>
      </c>
      <c r="BO523" s="77">
        <f t="shared" si="108"/>
        <v>1.7564102564102564</v>
      </c>
    </row>
    <row r="524" spans="1:67" ht="27" customHeight="1" x14ac:dyDescent="0.25">
      <c r="A524" s="61" t="s">
        <v>718</v>
      </c>
      <c r="B524" s="61" t="s">
        <v>719</v>
      </c>
      <c r="C524" s="35">
        <v>4301031244</v>
      </c>
      <c r="D524" s="388">
        <v>4640242180595</v>
      </c>
      <c r="E524" s="388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410" t="s">
        <v>720</v>
      </c>
      <c r="P524" s="390"/>
      <c r="Q524" s="390"/>
      <c r="R524" s="390"/>
      <c r="S524" s="391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customHeight="1" x14ac:dyDescent="0.25">
      <c r="A525" s="61" t="s">
        <v>721</v>
      </c>
      <c r="B525" s="61" t="s">
        <v>722</v>
      </c>
      <c r="C525" s="35">
        <v>4301031321</v>
      </c>
      <c r="D525" s="388">
        <v>4640242180076</v>
      </c>
      <c r="E525" s="388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411" t="s">
        <v>723</v>
      </c>
      <c r="P525" s="390"/>
      <c r="Q525" s="390"/>
      <c r="R525" s="390"/>
      <c r="S525" s="391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customHeight="1" x14ac:dyDescent="0.25">
      <c r="A526" s="61" t="s">
        <v>724</v>
      </c>
      <c r="B526" s="61" t="s">
        <v>725</v>
      </c>
      <c r="C526" s="35">
        <v>4301031203</v>
      </c>
      <c r="D526" s="388">
        <v>4640242180908</v>
      </c>
      <c r="E526" s="388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412" t="s">
        <v>726</v>
      </c>
      <c r="P526" s="390"/>
      <c r="Q526" s="390"/>
      <c r="R526" s="390"/>
      <c r="S526" s="391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customHeight="1" x14ac:dyDescent="0.25">
      <c r="A527" s="61" t="s">
        <v>727</v>
      </c>
      <c r="B527" s="61" t="s">
        <v>728</v>
      </c>
      <c r="C527" s="35">
        <v>4301031200</v>
      </c>
      <c r="D527" s="388">
        <v>4640242180489</v>
      </c>
      <c r="E527" s="388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413" t="s">
        <v>729</v>
      </c>
      <c r="P527" s="390"/>
      <c r="Q527" s="390"/>
      <c r="R527" s="390"/>
      <c r="S527" s="391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393" t="s">
        <v>43</v>
      </c>
      <c r="P528" s="394"/>
      <c r="Q528" s="394"/>
      <c r="R528" s="394"/>
      <c r="S528" s="394"/>
      <c r="T528" s="394"/>
      <c r="U528" s="395"/>
      <c r="V528" s="41" t="s">
        <v>42</v>
      </c>
      <c r="W528" s="42">
        <f>IFERROR(W522/H522,"0")+IFERROR(W523/H523,"0")+IFERROR(W524/H524,"0")+IFERROR(W525/H525,"0")+IFERROR(W526/H526,"0")+IFERROR(W527/H527,"0")</f>
        <v>293.8095238095238</v>
      </c>
      <c r="X528" s="42">
        <f>IFERROR(X522/H522,"0")+IFERROR(X523/H523,"0")+IFERROR(X524/H524,"0")+IFERROR(X525/H525,"0")+IFERROR(X526/H526,"0")+IFERROR(X527/H527,"0")</f>
        <v>294</v>
      </c>
      <c r="Y528" s="42">
        <f>IFERROR(IF(Y522="",0,Y522),"0")+IFERROR(IF(Y523="",0,Y523),"0")+IFERROR(IF(Y524="",0,Y524),"0")+IFERROR(IF(Y525="",0,Y525),"0")+IFERROR(IF(Y526="",0,Y526),"0")+IFERROR(IF(Y527="",0,Y527),"0")</f>
        <v>2.2138200000000001</v>
      </c>
      <c r="Z528" s="65"/>
      <c r="AA528" s="65"/>
    </row>
    <row r="529" spans="1:67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7"/>
      <c r="O529" s="393" t="s">
        <v>43</v>
      </c>
      <c r="P529" s="394"/>
      <c r="Q529" s="394"/>
      <c r="R529" s="394"/>
      <c r="S529" s="394"/>
      <c r="T529" s="394"/>
      <c r="U529" s="395"/>
      <c r="V529" s="41" t="s">
        <v>0</v>
      </c>
      <c r="W529" s="42">
        <f>IFERROR(SUM(W522:W527),"0")</f>
        <v>1234</v>
      </c>
      <c r="X529" s="42">
        <f>IFERROR(SUM(X522:X527),"0")</f>
        <v>1234.8</v>
      </c>
      <c r="Y529" s="41"/>
      <c r="Z529" s="65"/>
      <c r="AA529" s="65"/>
    </row>
    <row r="530" spans="1:67" ht="14.25" customHeight="1" x14ac:dyDescent="0.25">
      <c r="A530" s="403" t="s">
        <v>85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64"/>
      <c r="AA530" s="64"/>
    </row>
    <row r="531" spans="1:67" ht="27" customHeight="1" x14ac:dyDescent="0.25">
      <c r="A531" s="61" t="s">
        <v>730</v>
      </c>
      <c r="B531" s="61" t="s">
        <v>731</v>
      </c>
      <c r="C531" s="35">
        <v>4301051746</v>
      </c>
      <c r="D531" s="388">
        <v>4640242180533</v>
      </c>
      <c r="E531" s="388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406" t="s">
        <v>732</v>
      </c>
      <c r="P531" s="390"/>
      <c r="Q531" s="390"/>
      <c r="R531" s="390"/>
      <c r="S531" s="39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733</v>
      </c>
      <c r="B532" s="61" t="s">
        <v>734</v>
      </c>
      <c r="C532" s="35">
        <v>4301051780</v>
      </c>
      <c r="D532" s="388">
        <v>4640242180106</v>
      </c>
      <c r="E532" s="38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407" t="s">
        <v>735</v>
      </c>
      <c r="P532" s="390"/>
      <c r="Q532" s="390"/>
      <c r="R532" s="390"/>
      <c r="S532" s="39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736</v>
      </c>
      <c r="B533" s="61" t="s">
        <v>737</v>
      </c>
      <c r="C533" s="35">
        <v>4301051510</v>
      </c>
      <c r="D533" s="388">
        <v>4640242180540</v>
      </c>
      <c r="E533" s="388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408" t="s">
        <v>738</v>
      </c>
      <c r="P533" s="390"/>
      <c r="Q533" s="390"/>
      <c r="R533" s="390"/>
      <c r="S533" s="39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739</v>
      </c>
      <c r="B534" s="61" t="s">
        <v>740</v>
      </c>
      <c r="C534" s="35">
        <v>4301051390</v>
      </c>
      <c r="D534" s="388">
        <v>4640242181233</v>
      </c>
      <c r="E534" s="388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09" t="s">
        <v>741</v>
      </c>
      <c r="P534" s="390"/>
      <c r="Q534" s="390"/>
      <c r="R534" s="390"/>
      <c r="S534" s="39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742</v>
      </c>
      <c r="B535" s="61" t="s">
        <v>743</v>
      </c>
      <c r="C535" s="35">
        <v>4301051448</v>
      </c>
      <c r="D535" s="388">
        <v>4640242181226</v>
      </c>
      <c r="E535" s="388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402" t="s">
        <v>744</v>
      </c>
      <c r="P535" s="390"/>
      <c r="Q535" s="390"/>
      <c r="R535" s="390"/>
      <c r="S535" s="391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396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393" t="s">
        <v>43</v>
      </c>
      <c r="P536" s="394"/>
      <c r="Q536" s="394"/>
      <c r="R536" s="394"/>
      <c r="S536" s="394"/>
      <c r="T536" s="394"/>
      <c r="U536" s="395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393" t="s">
        <v>43</v>
      </c>
      <c r="P537" s="394"/>
      <c r="Q537" s="394"/>
      <c r="R537" s="394"/>
      <c r="S537" s="394"/>
      <c r="T537" s="394"/>
      <c r="U537" s="395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customHeight="1" x14ac:dyDescent="0.25">
      <c r="A538" s="403" t="s">
        <v>219</v>
      </c>
      <c r="B538" s="403"/>
      <c r="C538" s="403"/>
      <c r="D538" s="403"/>
      <c r="E538" s="403"/>
      <c r="F538" s="403"/>
      <c r="G538" s="403"/>
      <c r="H538" s="403"/>
      <c r="I538" s="403"/>
      <c r="J538" s="403"/>
      <c r="K538" s="403"/>
      <c r="L538" s="403"/>
      <c r="M538" s="403"/>
      <c r="N538" s="403"/>
      <c r="O538" s="403"/>
      <c r="P538" s="403"/>
      <c r="Q538" s="403"/>
      <c r="R538" s="403"/>
      <c r="S538" s="403"/>
      <c r="T538" s="403"/>
      <c r="U538" s="403"/>
      <c r="V538" s="403"/>
      <c r="W538" s="403"/>
      <c r="X538" s="403"/>
      <c r="Y538" s="403"/>
      <c r="Z538" s="64"/>
      <c r="AA538" s="64"/>
    </row>
    <row r="539" spans="1:67" ht="27" customHeight="1" x14ac:dyDescent="0.25">
      <c r="A539" s="61" t="s">
        <v>745</v>
      </c>
      <c r="B539" s="61" t="s">
        <v>746</v>
      </c>
      <c r="C539" s="35">
        <v>4301060354</v>
      </c>
      <c r="D539" s="388">
        <v>4640242180120</v>
      </c>
      <c r="E539" s="388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404" t="s">
        <v>747</v>
      </c>
      <c r="P539" s="390"/>
      <c r="Q539" s="390"/>
      <c r="R539" s="390"/>
      <c r="S539" s="391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745</v>
      </c>
      <c r="B540" s="61" t="s">
        <v>748</v>
      </c>
      <c r="C540" s="35">
        <v>4301060408</v>
      </c>
      <c r="D540" s="388">
        <v>4640242180120</v>
      </c>
      <c r="E540" s="388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405" t="s">
        <v>749</v>
      </c>
      <c r="P540" s="390"/>
      <c r="Q540" s="390"/>
      <c r="R540" s="390"/>
      <c r="S540" s="391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750</v>
      </c>
      <c r="B541" s="61" t="s">
        <v>751</v>
      </c>
      <c r="C541" s="35">
        <v>4301060355</v>
      </c>
      <c r="D541" s="388">
        <v>4640242180137</v>
      </c>
      <c r="E541" s="388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389" t="s">
        <v>752</v>
      </c>
      <c r="P541" s="390"/>
      <c r="Q541" s="390"/>
      <c r="R541" s="390"/>
      <c r="S541" s="391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customHeight="1" x14ac:dyDescent="0.25">
      <c r="A542" s="61" t="s">
        <v>750</v>
      </c>
      <c r="B542" s="61" t="s">
        <v>753</v>
      </c>
      <c r="C542" s="35">
        <v>4301060407</v>
      </c>
      <c r="D542" s="388">
        <v>4640242180137</v>
      </c>
      <c r="E542" s="388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392" t="s">
        <v>754</v>
      </c>
      <c r="P542" s="390"/>
      <c r="Q542" s="390"/>
      <c r="R542" s="390"/>
      <c r="S542" s="391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7"/>
      <c r="O543" s="393" t="s">
        <v>43</v>
      </c>
      <c r="P543" s="394"/>
      <c r="Q543" s="394"/>
      <c r="R543" s="394"/>
      <c r="S543" s="394"/>
      <c r="T543" s="394"/>
      <c r="U543" s="395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393" t="s">
        <v>43</v>
      </c>
      <c r="P544" s="394"/>
      <c r="Q544" s="394"/>
      <c r="R544" s="394"/>
      <c r="S544" s="394"/>
      <c r="T544" s="394"/>
      <c r="U544" s="395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401"/>
      <c r="O545" s="398" t="s">
        <v>36</v>
      </c>
      <c r="P545" s="399"/>
      <c r="Q545" s="399"/>
      <c r="R545" s="399"/>
      <c r="S545" s="399"/>
      <c r="T545" s="399"/>
      <c r="U545" s="400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17900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18045.38</v>
      </c>
      <c r="Y545" s="41"/>
      <c r="Z545" s="65"/>
      <c r="AA545" s="65"/>
    </row>
    <row r="546" spans="1:30" x14ac:dyDescent="0.2">
      <c r="A546" s="396"/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401"/>
      <c r="O546" s="398" t="s">
        <v>37</v>
      </c>
      <c r="P546" s="399"/>
      <c r="Q546" s="399"/>
      <c r="R546" s="399"/>
      <c r="S546" s="399"/>
      <c r="T546" s="399"/>
      <c r="U546" s="400"/>
      <c r="V546" s="41" t="s">
        <v>0</v>
      </c>
      <c r="W546" s="42">
        <f>IFERROR(SUM(BL22:BL542),"0")</f>
        <v>18860.198495273784</v>
      </c>
      <c r="X546" s="42">
        <f>IFERROR(SUM(BM22:BM542),"0")</f>
        <v>19013.344000000001</v>
      </c>
      <c r="Y546" s="41"/>
      <c r="Z546" s="65"/>
      <c r="AA546" s="65"/>
    </row>
    <row r="547" spans="1:30" x14ac:dyDescent="0.2">
      <c r="A547" s="396"/>
      <c r="B547" s="396"/>
      <c r="C547" s="396"/>
      <c r="D547" s="396"/>
      <c r="E547" s="396"/>
      <c r="F547" s="396"/>
      <c r="G547" s="396"/>
      <c r="H547" s="396"/>
      <c r="I547" s="396"/>
      <c r="J547" s="396"/>
      <c r="K547" s="396"/>
      <c r="L547" s="396"/>
      <c r="M547" s="396"/>
      <c r="N547" s="401"/>
      <c r="O547" s="398" t="s">
        <v>38</v>
      </c>
      <c r="P547" s="399"/>
      <c r="Q547" s="399"/>
      <c r="R547" s="399"/>
      <c r="S547" s="399"/>
      <c r="T547" s="399"/>
      <c r="U547" s="400"/>
      <c r="V547" s="41" t="s">
        <v>23</v>
      </c>
      <c r="W547" s="43">
        <f>ROUNDUP(SUM(BN22:BN542),0)</f>
        <v>32</v>
      </c>
      <c r="X547" s="43">
        <f>ROUNDUP(SUM(BO22:BO542),0)</f>
        <v>32</v>
      </c>
      <c r="Y547" s="41"/>
      <c r="Z547" s="65"/>
      <c r="AA547" s="65"/>
    </row>
    <row r="548" spans="1:30" x14ac:dyDescent="0.2">
      <c r="A548" s="396"/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6"/>
      <c r="M548" s="396"/>
      <c r="N548" s="401"/>
      <c r="O548" s="398" t="s">
        <v>39</v>
      </c>
      <c r="P548" s="399"/>
      <c r="Q548" s="399"/>
      <c r="R548" s="399"/>
      <c r="S548" s="399"/>
      <c r="T548" s="399"/>
      <c r="U548" s="400"/>
      <c r="V548" s="41" t="s">
        <v>0</v>
      </c>
      <c r="W548" s="42">
        <f>GrossWeightTotal+PalletQtyTotal*25</f>
        <v>19660.198495273784</v>
      </c>
      <c r="X548" s="42">
        <f>GrossWeightTotalR+PalletQtyTotalR*25</f>
        <v>19813.344000000001</v>
      </c>
      <c r="Y548" s="41"/>
      <c r="Z548" s="65"/>
      <c r="AA548" s="65"/>
    </row>
    <row r="549" spans="1:30" x14ac:dyDescent="0.2">
      <c r="A549" s="396"/>
      <c r="B549" s="396"/>
      <c r="C549" s="396"/>
      <c r="D549" s="396"/>
      <c r="E549" s="396"/>
      <c r="F549" s="396"/>
      <c r="G549" s="396"/>
      <c r="H549" s="396"/>
      <c r="I549" s="396"/>
      <c r="J549" s="396"/>
      <c r="K549" s="396"/>
      <c r="L549" s="396"/>
      <c r="M549" s="396"/>
      <c r="N549" s="401"/>
      <c r="O549" s="398" t="s">
        <v>40</v>
      </c>
      <c r="P549" s="399"/>
      <c r="Q549" s="399"/>
      <c r="R549" s="399"/>
      <c r="S549" s="399"/>
      <c r="T549" s="399"/>
      <c r="U549" s="400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2626.7163519124297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2645</v>
      </c>
      <c r="Y549" s="41"/>
      <c r="Z549" s="65"/>
      <c r="AA549" s="65"/>
    </row>
    <row r="550" spans="1:30" ht="14.25" x14ac:dyDescent="0.2">
      <c r="A550" s="396"/>
      <c r="B550" s="396"/>
      <c r="C550" s="396"/>
      <c r="D550" s="396"/>
      <c r="E550" s="396"/>
      <c r="F550" s="396"/>
      <c r="G550" s="396"/>
      <c r="H550" s="396"/>
      <c r="I550" s="396"/>
      <c r="J550" s="396"/>
      <c r="K550" s="396"/>
      <c r="L550" s="396"/>
      <c r="M550" s="396"/>
      <c r="N550" s="401"/>
      <c r="O550" s="398" t="s">
        <v>41</v>
      </c>
      <c r="P550" s="399"/>
      <c r="Q550" s="399"/>
      <c r="R550" s="399"/>
      <c r="S550" s="399"/>
      <c r="T550" s="399"/>
      <c r="U550" s="400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36.994990000000001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384" t="s">
        <v>111</v>
      </c>
      <c r="D552" s="384" t="s">
        <v>111</v>
      </c>
      <c r="E552" s="384" t="s">
        <v>111</v>
      </c>
      <c r="F552" s="384" t="s">
        <v>111</v>
      </c>
      <c r="G552" s="384" t="s">
        <v>242</v>
      </c>
      <c r="H552" s="384" t="s">
        <v>242</v>
      </c>
      <c r="I552" s="384" t="s">
        <v>242</v>
      </c>
      <c r="J552" s="384" t="s">
        <v>242</v>
      </c>
      <c r="K552" s="385"/>
      <c r="L552" s="384" t="s">
        <v>242</v>
      </c>
      <c r="M552" s="385"/>
      <c r="N552" s="384" t="s">
        <v>242</v>
      </c>
      <c r="O552" s="384" t="s">
        <v>242</v>
      </c>
      <c r="P552" s="384" t="s">
        <v>242</v>
      </c>
      <c r="Q552" s="384" t="s">
        <v>474</v>
      </c>
      <c r="R552" s="384" t="s">
        <v>474</v>
      </c>
      <c r="S552" s="384" t="s">
        <v>535</v>
      </c>
      <c r="T552" s="384" t="s">
        <v>535</v>
      </c>
      <c r="U552" s="384" t="s">
        <v>535</v>
      </c>
      <c r="V552" s="384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386" t="s">
        <v>10</v>
      </c>
      <c r="B553" s="384" t="s">
        <v>76</v>
      </c>
      <c r="C553" s="384" t="s">
        <v>112</v>
      </c>
      <c r="D553" s="384" t="s">
        <v>120</v>
      </c>
      <c r="E553" s="384" t="s">
        <v>111</v>
      </c>
      <c r="F553" s="384" t="s">
        <v>232</v>
      </c>
      <c r="G553" s="384" t="s">
        <v>243</v>
      </c>
      <c r="H553" s="384" t="s">
        <v>250</v>
      </c>
      <c r="I553" s="384" t="s">
        <v>269</v>
      </c>
      <c r="J553" s="384" t="s">
        <v>339</v>
      </c>
      <c r="K553" s="1"/>
      <c r="L553" s="384" t="s">
        <v>369</v>
      </c>
      <c r="M553" s="1"/>
      <c r="N553" s="384" t="s">
        <v>369</v>
      </c>
      <c r="O553" s="384" t="s">
        <v>444</v>
      </c>
      <c r="P553" s="384" t="s">
        <v>461</v>
      </c>
      <c r="Q553" s="384" t="s">
        <v>475</v>
      </c>
      <c r="R553" s="384" t="s">
        <v>510</v>
      </c>
      <c r="S553" s="384" t="s">
        <v>536</v>
      </c>
      <c r="T553" s="384" t="s">
        <v>583</v>
      </c>
      <c r="U553" s="384" t="s">
        <v>609</v>
      </c>
      <c r="V553" s="384" t="s">
        <v>616</v>
      </c>
      <c r="W553" s="384" t="s">
        <v>620</v>
      </c>
      <c r="X553" s="384" t="s">
        <v>670</v>
      </c>
      <c r="AA553" s="9"/>
      <c r="AD553" s="1"/>
    </row>
    <row r="554" spans="1:30" ht="13.5" thickBot="1" x14ac:dyDescent="0.25">
      <c r="A554" s="387"/>
      <c r="B554" s="384"/>
      <c r="C554" s="384"/>
      <c r="D554" s="384"/>
      <c r="E554" s="384"/>
      <c r="F554" s="384"/>
      <c r="G554" s="384"/>
      <c r="H554" s="384"/>
      <c r="I554" s="384"/>
      <c r="J554" s="384"/>
      <c r="K554" s="1"/>
      <c r="L554" s="384"/>
      <c r="M554" s="1"/>
      <c r="N554" s="384"/>
      <c r="O554" s="384"/>
      <c r="P554" s="384"/>
      <c r="Q554" s="384"/>
      <c r="R554" s="384"/>
      <c r="S554" s="384"/>
      <c r="T554" s="384"/>
      <c r="U554" s="384"/>
      <c r="V554" s="384"/>
      <c r="W554" s="384"/>
      <c r="X554" s="384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1630.8000000000002</v>
      </c>
      <c r="D555" s="51">
        <f>IFERROR(X57*1,"0")+IFERROR(X58*1,"0")+IFERROR(X59*1,"0")+IFERROR(X60*1,"0")</f>
        <v>604.80000000000007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2008.7999999999997</v>
      </c>
      <c r="F555" s="51">
        <f>IFERROR(X134*1,"0")+IFERROR(X135*1,"0")+IFERROR(X136*1,"0")+IFERROR(X137*1,"0")+IFERROR(X138*1,"0")</f>
        <v>105.3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0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712.80000000000007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4545.8000000000011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4545.8000000000011</v>
      </c>
      <c r="O555" s="51">
        <f>IFERROR(X293*1,"0")+IFERROR(X294*1,"0")+IFERROR(X295*1,"0")+IFERROR(X296*1,"0")+IFERROR(X297*1,"0")+IFERROR(X298*1,"0")+IFERROR(X299*1,"0")+IFERROR(X303*1,"0")+IFERROR(X304*1,"0")</f>
        <v>0</v>
      </c>
      <c r="P555" s="51">
        <f>IFERROR(X309*1,"0")+IFERROR(X313*1,"0")+IFERROR(X314*1,"0")+IFERROR(X315*1,"0")+IFERROR(X319*1,"0")+IFERROR(X323*1,"0")</f>
        <v>307.8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3990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151.20000000000002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2513.2800000000002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1474.8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2024-06-04T08:49:21Z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