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84B3633-2D08-4DBF-A2CD-B71445431D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Z303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Y304" i="1" s="1"/>
  <c r="X280" i="1"/>
  <c r="X279" i="1"/>
  <c r="BP278" i="1"/>
  <c r="BO278" i="1"/>
  <c r="BN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Y273" i="1"/>
  <c r="X273" i="1"/>
  <c r="BP272" i="1"/>
  <c r="BO272" i="1"/>
  <c r="BN272" i="1"/>
  <c r="BM272" i="1"/>
  <c r="Z272" i="1"/>
  <c r="Y272" i="1"/>
  <c r="BP271" i="1"/>
  <c r="BO271" i="1"/>
  <c r="BN271" i="1"/>
  <c r="BM271" i="1"/>
  <c r="Z271" i="1"/>
  <c r="Z273" i="1" s="1"/>
  <c r="Y271" i="1"/>
  <c r="Y274" i="1" s="1"/>
  <c r="X269" i="1"/>
  <c r="Z268" i="1"/>
  <c r="X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Z228" i="1" s="1"/>
  <c r="Y226" i="1"/>
  <c r="P226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Z212" i="1" s="1"/>
  <c r="Y208" i="1"/>
  <c r="Y213" i="1" s="1"/>
  <c r="P208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4" i="1" s="1"/>
  <c r="Y198" i="1"/>
  <c r="Y204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Y195" i="1" s="1"/>
  <c r="P191" i="1"/>
  <c r="X188" i="1"/>
  <c r="X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7" i="1" s="1"/>
  <c r="Y183" i="1"/>
  <c r="Y188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Y174" i="1" s="1"/>
  <c r="P171" i="1"/>
  <c r="X167" i="1"/>
  <c r="X166" i="1"/>
  <c r="BO165" i="1"/>
  <c r="BM165" i="1"/>
  <c r="Z165" i="1"/>
  <c r="Y165" i="1"/>
  <c r="BP165" i="1" s="1"/>
  <c r="P165" i="1"/>
  <c r="BP164" i="1"/>
  <c r="BO164" i="1"/>
  <c r="BN164" i="1"/>
  <c r="BM164" i="1"/>
  <c r="Z164" i="1"/>
  <c r="Z166" i="1" s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2" i="1" s="1"/>
  <c r="X154" i="1"/>
  <c r="Z153" i="1"/>
  <c r="X153" i="1"/>
  <c r="BO152" i="1"/>
  <c r="BM152" i="1"/>
  <c r="Z152" i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Z136" i="1"/>
  <c r="X136" i="1"/>
  <c r="BO135" i="1"/>
  <c r="BM135" i="1"/>
  <c r="Z135" i="1"/>
  <c r="Y135" i="1"/>
  <c r="Y136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Z120" i="1" s="1"/>
  <c r="Y117" i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Z107" i="1" s="1"/>
  <c r="Y102" i="1"/>
  <c r="P102" i="1"/>
  <c r="BO101" i="1"/>
  <c r="BM101" i="1"/>
  <c r="Z101" i="1"/>
  <c r="Y101" i="1"/>
  <c r="Y107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Z90" i="1"/>
  <c r="X90" i="1"/>
  <c r="BO89" i="1"/>
  <c r="BM89" i="1"/>
  <c r="Z89" i="1"/>
  <c r="Y89" i="1"/>
  <c r="Y91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Y85" i="1" s="1"/>
  <c r="P80" i="1"/>
  <c r="BP79" i="1"/>
  <c r="BO79" i="1"/>
  <c r="BN79" i="1"/>
  <c r="BM79" i="1"/>
  <c r="Z79" i="1"/>
  <c r="Z85" i="1" s="1"/>
  <c r="Y79" i="1"/>
  <c r="Y86" i="1" s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Y65" i="1" s="1"/>
  <c r="P63" i="1"/>
  <c r="BP62" i="1"/>
  <c r="BO62" i="1"/>
  <c r="BN62" i="1"/>
  <c r="BM62" i="1"/>
  <c r="Z62" i="1"/>
  <c r="Z64" i="1" s="1"/>
  <c r="Y62" i="1"/>
  <c r="Y64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Z58" i="1" s="1"/>
  <c r="Y46" i="1"/>
  <c r="Y58" i="1" s="1"/>
  <c r="P46" i="1"/>
  <c r="X43" i="1"/>
  <c r="Z42" i="1"/>
  <c r="X42" i="1"/>
  <c r="BO41" i="1"/>
  <c r="BM41" i="1"/>
  <c r="Z41" i="1"/>
  <c r="Y41" i="1"/>
  <c r="Y43" i="1" s="1"/>
  <c r="P41" i="1"/>
  <c r="X38" i="1"/>
  <c r="Z37" i="1"/>
  <c r="X37" i="1"/>
  <c r="BO36" i="1"/>
  <c r="BM36" i="1"/>
  <c r="Z36" i="1"/>
  <c r="Y36" i="1"/>
  <c r="Y38" i="1" s="1"/>
  <c r="P36" i="1"/>
  <c r="X33" i="1"/>
  <c r="X32" i="1"/>
  <c r="BO31" i="1"/>
  <c r="BM31" i="1"/>
  <c r="Z31" i="1"/>
  <c r="Y31" i="1"/>
  <c r="Y33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2" i="1" s="1"/>
  <c r="P28" i="1"/>
  <c r="X24" i="1"/>
  <c r="X30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06" i="1"/>
  <c r="X307" i="1"/>
  <c r="X309" i="1"/>
  <c r="BN31" i="1"/>
  <c r="Y306" i="1" s="1"/>
  <c r="BP31" i="1"/>
  <c r="BN36" i="1"/>
  <c r="BP36" i="1"/>
  <c r="Y37" i="1"/>
  <c r="Y309" i="1" s="1"/>
  <c r="BN41" i="1"/>
  <c r="BP41" i="1"/>
  <c r="Y42" i="1"/>
  <c r="BN46" i="1"/>
  <c r="BP46" i="1"/>
  <c r="BN48" i="1"/>
  <c r="BN50" i="1"/>
  <c r="BN52" i="1"/>
  <c r="BN54" i="1"/>
  <c r="BN56" i="1"/>
  <c r="Y59" i="1"/>
  <c r="Y305" i="1" s="1"/>
  <c r="BN63" i="1"/>
  <c r="BP63" i="1"/>
  <c r="BN74" i="1"/>
  <c r="BP74" i="1"/>
  <c r="BN80" i="1"/>
  <c r="BP80" i="1"/>
  <c r="BN81" i="1"/>
  <c r="BN83" i="1"/>
  <c r="BN89" i="1"/>
  <c r="BP89" i="1"/>
  <c r="Y90" i="1"/>
  <c r="BN94" i="1"/>
  <c r="BP94" i="1"/>
  <c r="BN96" i="1"/>
  <c r="Y97" i="1"/>
  <c r="BN101" i="1"/>
  <c r="BP101" i="1"/>
  <c r="BP102" i="1"/>
  <c r="BN102" i="1"/>
  <c r="BP104" i="1"/>
  <c r="BN104" i="1"/>
  <c r="BP106" i="1"/>
  <c r="BN106" i="1"/>
  <c r="Z113" i="1"/>
  <c r="Z310" i="1" s="1"/>
  <c r="Y121" i="1"/>
  <c r="F9" i="1"/>
  <c r="J9" i="1"/>
  <c r="Y108" i="1"/>
  <c r="Y114" i="1"/>
  <c r="BP111" i="1"/>
  <c r="Y307" i="1" s="1"/>
  <c r="BN111" i="1"/>
  <c r="Y113" i="1"/>
  <c r="BP118" i="1"/>
  <c r="BN118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4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C318" i="1" l="1"/>
  <c r="Y308" i="1"/>
  <c r="B318" i="1"/>
  <c r="A318" i="1"/>
  <c r="X308" i="1"/>
</calcChain>
</file>

<file path=xl/sharedStrings.xml><?xml version="1.0" encoding="utf-8"?>
<sst xmlns="http://schemas.openxmlformats.org/spreadsheetml/2006/main" count="1514" uniqueCount="506">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</sst>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9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80" t="s">
        <v>0</v>
      </c>
      <c r="E1" s="347"/>
      <c r="F1" s="347"/>
      <c r="G1" s="12" t="s">
        <v>1</v>
      </c>
      <c r="H1" s="380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07" t="s">
        <v>7</v>
      </c>
      <c r="B5" s="338"/>
      <c r="C5" s="339"/>
      <c r="D5" s="385"/>
      <c r="E5" s="386"/>
      <c r="F5" s="510" t="s">
        <v>8</v>
      </c>
      <c r="G5" s="339"/>
      <c r="H5" s="385"/>
      <c r="I5" s="470"/>
      <c r="J5" s="470"/>
      <c r="K5" s="470"/>
      <c r="L5" s="470"/>
      <c r="M5" s="386"/>
      <c r="N5" s="61"/>
      <c r="P5" s="24" t="s">
        <v>9</v>
      </c>
      <c r="Q5" s="519">
        <v>45674</v>
      </c>
      <c r="R5" s="406"/>
      <c r="T5" s="434" t="s">
        <v>10</v>
      </c>
      <c r="U5" s="383"/>
      <c r="V5" s="435" t="s">
        <v>11</v>
      </c>
      <c r="W5" s="406"/>
      <c r="AB5" s="51"/>
      <c r="AC5" s="51"/>
      <c r="AD5" s="51"/>
      <c r="AE5" s="51"/>
    </row>
    <row r="6" spans="1:32" s="314" customFormat="1" ht="24" customHeight="1" x14ac:dyDescent="0.2">
      <c r="A6" s="407" t="s">
        <v>12</v>
      </c>
      <c r="B6" s="338"/>
      <c r="C6" s="339"/>
      <c r="D6" s="471" t="s">
        <v>13</v>
      </c>
      <c r="E6" s="472"/>
      <c r="F6" s="472"/>
      <c r="G6" s="472"/>
      <c r="H6" s="472"/>
      <c r="I6" s="472"/>
      <c r="J6" s="472"/>
      <c r="K6" s="472"/>
      <c r="L6" s="472"/>
      <c r="M6" s="406"/>
      <c r="N6" s="62"/>
      <c r="P6" s="24" t="s">
        <v>14</v>
      </c>
      <c r="Q6" s="525" t="str">
        <f>IF(Q5=0," ",CHOOSE(WEEKDAY(Q5,2),"Понедельник","Вторник","Среда","Четверг","Пятница","Суббота","Воскресенье"))</f>
        <v>Пятница</v>
      </c>
      <c r="R6" s="341"/>
      <c r="T6" s="439" t="s">
        <v>15</v>
      </c>
      <c r="U6" s="383"/>
      <c r="V6" s="459" t="s">
        <v>16</v>
      </c>
      <c r="W6" s="364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0"/>
      <c r="U7" s="383"/>
      <c r="V7" s="460"/>
      <c r="W7" s="461"/>
      <c r="AB7" s="51"/>
      <c r="AC7" s="51"/>
      <c r="AD7" s="51"/>
      <c r="AE7" s="51"/>
    </row>
    <row r="8" spans="1:32" s="314" customFormat="1" ht="25.5" customHeight="1" x14ac:dyDescent="0.2">
      <c r="A8" s="534" t="s">
        <v>17</v>
      </c>
      <c r="B8" s="335"/>
      <c r="C8" s="336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11">
        <v>0.375</v>
      </c>
      <c r="R8" s="369"/>
      <c r="T8" s="330"/>
      <c r="U8" s="383"/>
      <c r="V8" s="460"/>
      <c r="W8" s="461"/>
      <c r="AB8" s="51"/>
      <c r="AC8" s="51"/>
      <c r="AD8" s="51"/>
      <c r="AE8" s="51"/>
    </row>
    <row r="9" spans="1:32" s="314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7"/>
      <c r="E9" s="333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12"/>
      <c r="P9" s="26" t="s">
        <v>20</v>
      </c>
      <c r="Q9" s="403"/>
      <c r="R9" s="404"/>
      <c r="T9" s="330"/>
      <c r="U9" s="383"/>
      <c r="V9" s="462"/>
      <c r="W9" s="463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7"/>
      <c r="E10" s="333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7" t="str">
        <f>IFERROR(VLOOKUP($D$10,Proxy,2,FALSE),"")</f>
        <v/>
      </c>
      <c r="I10" s="330"/>
      <c r="J10" s="330"/>
      <c r="K10" s="330"/>
      <c r="L10" s="330"/>
      <c r="M10" s="330"/>
      <c r="N10" s="313"/>
      <c r="P10" s="26" t="s">
        <v>21</v>
      </c>
      <c r="Q10" s="440"/>
      <c r="R10" s="441"/>
      <c r="U10" s="24" t="s">
        <v>22</v>
      </c>
      <c r="V10" s="363" t="s">
        <v>23</v>
      </c>
      <c r="W10" s="364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5"/>
      <c r="R11" s="406"/>
      <c r="U11" s="24" t="s">
        <v>26</v>
      </c>
      <c r="V11" s="486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2" t="s">
        <v>28</v>
      </c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339"/>
      <c r="N12" s="65"/>
      <c r="P12" s="24" t="s">
        <v>29</v>
      </c>
      <c r="Q12" s="411"/>
      <c r="R12" s="369"/>
      <c r="S12" s="23"/>
      <c r="U12" s="24"/>
      <c r="V12" s="347"/>
      <c r="W12" s="330"/>
      <c r="AB12" s="51"/>
      <c r="AC12" s="51"/>
      <c r="AD12" s="51"/>
      <c r="AE12" s="51"/>
    </row>
    <row r="13" spans="1:32" s="314" customFormat="1" ht="23.25" customHeight="1" x14ac:dyDescent="0.2">
      <c r="A13" s="432" t="s">
        <v>30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9"/>
      <c r="N13" s="65"/>
      <c r="O13" s="26"/>
      <c r="P13" s="26" t="s">
        <v>31</v>
      </c>
      <c r="Q13" s="486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2" t="s">
        <v>32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8" t="s">
        <v>33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9"/>
      <c r="N15" s="66"/>
      <c r="P15" s="424" t="s">
        <v>34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35</v>
      </c>
      <c r="B17" s="359" t="s">
        <v>36</v>
      </c>
      <c r="C17" s="416" t="s">
        <v>37</v>
      </c>
      <c r="D17" s="359" t="s">
        <v>38</v>
      </c>
      <c r="E17" s="394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359" t="s">
        <v>48</v>
      </c>
      <c r="P17" s="359" t="s">
        <v>49</v>
      </c>
      <c r="Q17" s="393"/>
      <c r="R17" s="393"/>
      <c r="S17" s="393"/>
      <c r="T17" s="394"/>
      <c r="U17" s="530" t="s">
        <v>50</v>
      </c>
      <c r="V17" s="339"/>
      <c r="W17" s="359" t="s">
        <v>51</v>
      </c>
      <c r="X17" s="359" t="s">
        <v>52</v>
      </c>
      <c r="Y17" s="531" t="s">
        <v>53</v>
      </c>
      <c r="Z17" s="468" t="s">
        <v>54</v>
      </c>
      <c r="AA17" s="455" t="s">
        <v>55</v>
      </c>
      <c r="AB17" s="455" t="s">
        <v>56</v>
      </c>
      <c r="AC17" s="455" t="s">
        <v>57</v>
      </c>
      <c r="AD17" s="455" t="s">
        <v>58</v>
      </c>
      <c r="AE17" s="505"/>
      <c r="AF17" s="506"/>
      <c r="AG17" s="69"/>
      <c r="BD17" s="68" t="s">
        <v>59</v>
      </c>
    </row>
    <row r="18" spans="1:68" ht="14.25" customHeight="1" x14ac:dyDescent="0.2">
      <c r="A18" s="360"/>
      <c r="B18" s="360"/>
      <c r="C18" s="360"/>
      <c r="D18" s="395"/>
      <c r="E18" s="397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95"/>
      <c r="Q18" s="396"/>
      <c r="R18" s="396"/>
      <c r="S18" s="396"/>
      <c r="T18" s="397"/>
      <c r="U18" s="70" t="s">
        <v>60</v>
      </c>
      <c r="V18" s="70" t="s">
        <v>61</v>
      </c>
      <c r="W18" s="360"/>
      <c r="X18" s="360"/>
      <c r="Y18" s="532"/>
      <c r="Z18" s="469"/>
      <c r="AA18" s="456"/>
      <c r="AB18" s="456"/>
      <c r="AC18" s="456"/>
      <c r="AD18" s="507"/>
      <c r="AE18" s="508"/>
      <c r="AF18" s="509"/>
      <c r="AG18" s="69"/>
      <c r="BD18" s="68"/>
    </row>
    <row r="19" spans="1:68" ht="27.75" customHeight="1" x14ac:dyDescent="0.2">
      <c r="A19" s="356" t="s">
        <v>62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31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6"/>
      <c r="AB21" s="316"/>
      <c r="AC21" s="31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0">
        <v>4607111035752</v>
      </c>
      <c r="E22" s="34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2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3"/>
      <c r="P23" s="334" t="s">
        <v>72</v>
      </c>
      <c r="Q23" s="335"/>
      <c r="R23" s="335"/>
      <c r="S23" s="335"/>
      <c r="T23" s="335"/>
      <c r="U23" s="335"/>
      <c r="V23" s="336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3"/>
      <c r="P24" s="334" t="s">
        <v>72</v>
      </c>
      <c r="Q24" s="335"/>
      <c r="R24" s="335"/>
      <c r="S24" s="335"/>
      <c r="T24" s="335"/>
      <c r="U24" s="335"/>
      <c r="V24" s="336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56" t="s">
        <v>74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31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6"/>
      <c r="AB27" s="316"/>
      <c r="AC27" s="31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40">
        <v>4607111036605</v>
      </c>
      <c r="E28" s="34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4301132186</v>
      </c>
      <c r="D29" s="340">
        <v>4607111036520</v>
      </c>
      <c r="E29" s="34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1" t="s">
        <v>84</v>
      </c>
      <c r="Q29" s="325"/>
      <c r="R29" s="325"/>
      <c r="S29" s="325"/>
      <c r="T29" s="326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4301132185</v>
      </c>
      <c r="D30" s="340">
        <v>4607111036537</v>
      </c>
      <c r="E30" s="34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4" t="s">
        <v>87</v>
      </c>
      <c r="Q30" s="325"/>
      <c r="R30" s="325"/>
      <c r="S30" s="325"/>
      <c r="T30" s="326"/>
      <c r="U30" s="34"/>
      <c r="V30" s="34"/>
      <c r="W30" s="35" t="s">
        <v>69</v>
      </c>
      <c r="X30" s="320">
        <v>56</v>
      </c>
      <c r="Y30" s="32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40">
        <v>4607111036599</v>
      </c>
      <c r="E31" s="34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2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3"/>
      <c r="P32" s="334" t="s">
        <v>72</v>
      </c>
      <c r="Q32" s="335"/>
      <c r="R32" s="335"/>
      <c r="S32" s="335"/>
      <c r="T32" s="335"/>
      <c r="U32" s="335"/>
      <c r="V32" s="336"/>
      <c r="W32" s="37" t="s">
        <v>69</v>
      </c>
      <c r="X32" s="322">
        <f>IFERROR(SUM(X28:X31),"0")</f>
        <v>56</v>
      </c>
      <c r="Y32" s="322">
        <f>IFERROR(SUM(Y28:Y31),"0")</f>
        <v>56</v>
      </c>
      <c r="Z32" s="322">
        <f>IFERROR(IF(Z28="",0,Z28),"0")+IFERROR(IF(Z29="",0,Z29),"0")+IFERROR(IF(Z30="",0,Z30),"0")+IFERROR(IF(Z31="",0,Z31),"0")</f>
        <v>0.52695999999999998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3"/>
      <c r="P33" s="334" t="s">
        <v>72</v>
      </c>
      <c r="Q33" s="335"/>
      <c r="R33" s="335"/>
      <c r="S33" s="335"/>
      <c r="T33" s="335"/>
      <c r="U33" s="335"/>
      <c r="V33" s="336"/>
      <c r="W33" s="37" t="s">
        <v>73</v>
      </c>
      <c r="X33" s="322">
        <f>IFERROR(SUMPRODUCT(X28:X31*H28:H31),"0")</f>
        <v>84</v>
      </c>
      <c r="Y33" s="322">
        <f>IFERROR(SUMPRODUCT(Y28:Y31*H28:H31),"0")</f>
        <v>84</v>
      </c>
      <c r="Z33" s="37"/>
      <c r="AA33" s="323"/>
      <c r="AB33" s="323"/>
      <c r="AC33" s="323"/>
    </row>
    <row r="34" spans="1:68" ht="16.5" customHeight="1" x14ac:dyDescent="0.25">
      <c r="A34" s="329" t="s">
        <v>90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31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6"/>
      <c r="AB35" s="316"/>
      <c r="AC35" s="316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40">
        <v>4607111036315</v>
      </c>
      <c r="E36" s="34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2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43"/>
      <c r="P37" s="334" t="s">
        <v>72</v>
      </c>
      <c r="Q37" s="335"/>
      <c r="R37" s="335"/>
      <c r="S37" s="335"/>
      <c r="T37" s="335"/>
      <c r="U37" s="335"/>
      <c r="V37" s="336"/>
      <c r="W37" s="37" t="s">
        <v>69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x14ac:dyDescent="0.2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43"/>
      <c r="P38" s="334" t="s">
        <v>72</v>
      </c>
      <c r="Q38" s="335"/>
      <c r="R38" s="335"/>
      <c r="S38" s="335"/>
      <c r="T38" s="335"/>
      <c r="U38" s="335"/>
      <c r="V38" s="336"/>
      <c r="W38" s="37" t="s">
        <v>73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customHeight="1" x14ac:dyDescent="0.25">
      <c r="A39" s="329" t="s">
        <v>94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15"/>
      <c r="AB39" s="315"/>
      <c r="AC39" s="315"/>
    </row>
    <row r="40" spans="1:68" ht="14.25" customHeight="1" x14ac:dyDescent="0.25">
      <c r="A40" s="331" t="s">
        <v>95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6"/>
      <c r="AB40" s="316"/>
      <c r="AC40" s="316"/>
    </row>
    <row r="41" spans="1:68" ht="27" customHeight="1" x14ac:dyDescent="0.25">
      <c r="A41" s="54" t="s">
        <v>96</v>
      </c>
      <c r="B41" s="54" t="s">
        <v>97</v>
      </c>
      <c r="C41" s="31">
        <v>4301190022</v>
      </c>
      <c r="D41" s="340">
        <v>4607111037053</v>
      </c>
      <c r="E41" s="341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98</v>
      </c>
      <c r="L41" s="32" t="s">
        <v>99</v>
      </c>
      <c r="M41" s="33" t="s">
        <v>68</v>
      </c>
      <c r="N41" s="33"/>
      <c r="O41" s="32">
        <v>365</v>
      </c>
      <c r="P41" s="4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5"/>
      <c r="R41" s="325"/>
      <c r="S41" s="325"/>
      <c r="T41" s="326"/>
      <c r="U41" s="34"/>
      <c r="V41" s="34"/>
      <c r="W41" s="35" t="s">
        <v>69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100</v>
      </c>
      <c r="AG41" s="67"/>
      <c r="AJ41" s="71" t="s">
        <v>101</v>
      </c>
      <c r="AK41" s="71">
        <v>10</v>
      </c>
      <c r="BB41" s="85" t="s">
        <v>81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42"/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43"/>
      <c r="P42" s="334" t="s">
        <v>72</v>
      </c>
      <c r="Q42" s="335"/>
      <c r="R42" s="335"/>
      <c r="S42" s="335"/>
      <c r="T42" s="335"/>
      <c r="U42" s="335"/>
      <c r="V42" s="336"/>
      <c r="W42" s="37" t="s">
        <v>69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x14ac:dyDescent="0.2">
      <c r="A43" s="330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43"/>
      <c r="P43" s="334" t="s">
        <v>72</v>
      </c>
      <c r="Q43" s="335"/>
      <c r="R43" s="335"/>
      <c r="S43" s="335"/>
      <c r="T43" s="335"/>
      <c r="U43" s="335"/>
      <c r="V43" s="336"/>
      <c r="W43" s="37" t="s">
        <v>73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customHeight="1" x14ac:dyDescent="0.25">
      <c r="A44" s="329" t="s">
        <v>102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15"/>
      <c r="AB44" s="315"/>
      <c r="AC44" s="315"/>
    </row>
    <row r="45" spans="1:68" ht="14.25" customHeight="1" x14ac:dyDescent="0.25">
      <c r="A45" s="331" t="s">
        <v>63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6"/>
      <c r="AB45" s="316"/>
      <c r="AC45" s="316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40">
        <v>4607111037190</v>
      </c>
      <c r="E46" s="341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66</v>
      </c>
      <c r="L46" s="32" t="s">
        <v>99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5"/>
      <c r="R46" s="325"/>
      <c r="S46" s="325"/>
      <c r="T46" s="326"/>
      <c r="U46" s="34"/>
      <c r="V46" s="34"/>
      <c r="W46" s="35" t="s">
        <v>69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101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40">
        <v>4607111038999</v>
      </c>
      <c r="E47" s="341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5"/>
      <c r="R47" s="325"/>
      <c r="S47" s="325"/>
      <c r="T47" s="326"/>
      <c r="U47" s="34"/>
      <c r="V47" s="34"/>
      <c r="W47" s="35" t="s">
        <v>69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71</v>
      </c>
      <c r="AK47" s="71">
        <v>1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40">
        <v>4607111037183</v>
      </c>
      <c r="E48" s="341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66</v>
      </c>
      <c r="L48" s="32" t="s">
        <v>110</v>
      </c>
      <c r="M48" s="33" t="s">
        <v>68</v>
      </c>
      <c r="N48" s="33"/>
      <c r="O48" s="32">
        <v>180</v>
      </c>
      <c r="P48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5"/>
      <c r="R48" s="325"/>
      <c r="S48" s="325"/>
      <c r="T48" s="326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111</v>
      </c>
      <c r="AK48" s="71">
        <v>84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4301071044</v>
      </c>
      <c r="D49" s="340">
        <v>4607111039385</v>
      </c>
      <c r="E49" s="341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5"/>
      <c r="R49" s="325"/>
      <c r="S49" s="325"/>
      <c r="T49" s="326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71</v>
      </c>
      <c r="AK49" s="71">
        <v>1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4301070970</v>
      </c>
      <c r="D50" s="340">
        <v>4607111037091</v>
      </c>
      <c r="E50" s="341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66</v>
      </c>
      <c r="L50" s="32" t="s">
        <v>99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5"/>
      <c r="R50" s="325"/>
      <c r="S50" s="325"/>
      <c r="T50" s="326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116</v>
      </c>
      <c r="AG50" s="67"/>
      <c r="AJ50" s="71" t="s">
        <v>101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4301071045</v>
      </c>
      <c r="D51" s="340">
        <v>4607111039392</v>
      </c>
      <c r="E51" s="341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5"/>
      <c r="R51" s="325"/>
      <c r="S51" s="325"/>
      <c r="T51" s="326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116</v>
      </c>
      <c r="AG51" s="67"/>
      <c r="AJ51" s="71" t="s">
        <v>71</v>
      </c>
      <c r="AK51" s="71">
        <v>1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4301070971</v>
      </c>
      <c r="D52" s="340">
        <v>4607111036902</v>
      </c>
      <c r="E52" s="341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66</v>
      </c>
      <c r="L52" s="32" t="s">
        <v>99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5"/>
      <c r="R52" s="325"/>
      <c r="S52" s="325"/>
      <c r="T52" s="326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116</v>
      </c>
      <c r="AG52" s="67"/>
      <c r="AJ52" s="71" t="s">
        <v>101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4301071031</v>
      </c>
      <c r="D53" s="340">
        <v>4607111038982</v>
      </c>
      <c r="E53" s="341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5"/>
      <c r="R53" s="325"/>
      <c r="S53" s="325"/>
      <c r="T53" s="326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4301070969</v>
      </c>
      <c r="D54" s="340">
        <v>4607111036858</v>
      </c>
      <c r="E54" s="341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66</v>
      </c>
      <c r="L54" s="32" t="s">
        <v>99</v>
      </c>
      <c r="M54" s="33" t="s">
        <v>68</v>
      </c>
      <c r="N54" s="33"/>
      <c r="O54" s="32">
        <v>180</v>
      </c>
      <c r="P54" s="5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5"/>
      <c r="R54" s="325"/>
      <c r="S54" s="325"/>
      <c r="T54" s="326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116</v>
      </c>
      <c r="AG54" s="67"/>
      <c r="AJ54" s="71" t="s">
        <v>101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4301071046</v>
      </c>
      <c r="D55" s="340">
        <v>4607111039354</v>
      </c>
      <c r="E55" s="341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5"/>
      <c r="R55" s="325"/>
      <c r="S55" s="325"/>
      <c r="T55" s="326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116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4301070968</v>
      </c>
      <c r="D56" s="340">
        <v>4607111036889</v>
      </c>
      <c r="E56" s="341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66</v>
      </c>
      <c r="L56" s="32" t="s">
        <v>110</v>
      </c>
      <c r="M56" s="33" t="s">
        <v>68</v>
      </c>
      <c r="N56" s="33"/>
      <c r="O56" s="32">
        <v>180</v>
      </c>
      <c r="P56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5"/>
      <c r="R56" s="325"/>
      <c r="S56" s="325"/>
      <c r="T56" s="326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116</v>
      </c>
      <c r="AG56" s="67"/>
      <c r="AJ56" s="71" t="s">
        <v>111</v>
      </c>
      <c r="AK56" s="71">
        <v>84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4301071047</v>
      </c>
      <c r="D57" s="340">
        <v>4607111039330</v>
      </c>
      <c r="E57" s="341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5"/>
      <c r="R57" s="325"/>
      <c r="S57" s="325"/>
      <c r="T57" s="326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116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42"/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43"/>
      <c r="P58" s="334" t="s">
        <v>72</v>
      </c>
      <c r="Q58" s="335"/>
      <c r="R58" s="335"/>
      <c r="S58" s="335"/>
      <c r="T58" s="335"/>
      <c r="U58" s="335"/>
      <c r="V58" s="336"/>
      <c r="W58" s="37" t="s">
        <v>69</v>
      </c>
      <c r="X58" s="322">
        <f>IFERROR(SUM(X46:X57),"0")</f>
        <v>0</v>
      </c>
      <c r="Y58" s="322">
        <f>IFERROR(SUM(Y46:Y57),"0")</f>
        <v>0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</v>
      </c>
      <c r="AA58" s="323"/>
      <c r="AB58" s="323"/>
      <c r="AC58" s="323"/>
    </row>
    <row r="59" spans="1:68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43"/>
      <c r="P59" s="334" t="s">
        <v>72</v>
      </c>
      <c r="Q59" s="335"/>
      <c r="R59" s="335"/>
      <c r="S59" s="335"/>
      <c r="T59" s="335"/>
      <c r="U59" s="335"/>
      <c r="V59" s="336"/>
      <c r="W59" s="37" t="s">
        <v>73</v>
      </c>
      <c r="X59" s="322">
        <f>IFERROR(SUMPRODUCT(X46:X57*H46:H57),"0")</f>
        <v>0</v>
      </c>
      <c r="Y59" s="322">
        <f>IFERROR(SUMPRODUCT(Y46:Y57*H46:H57),"0")</f>
        <v>0</v>
      </c>
      <c r="Z59" s="37"/>
      <c r="AA59" s="323"/>
      <c r="AB59" s="323"/>
      <c r="AC59" s="323"/>
    </row>
    <row r="60" spans="1:68" ht="16.5" customHeight="1" x14ac:dyDescent="0.25">
      <c r="A60" s="329" t="s">
        <v>131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15"/>
      <c r="AB60" s="315"/>
      <c r="AC60" s="315"/>
    </row>
    <row r="61" spans="1:68" ht="14.25" customHeight="1" x14ac:dyDescent="0.25">
      <c r="A61" s="331" t="s">
        <v>63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6"/>
      <c r="AB61" s="316"/>
      <c r="AC61" s="316"/>
    </row>
    <row r="62" spans="1:68" ht="27" customHeight="1" x14ac:dyDescent="0.25">
      <c r="A62" s="54" t="s">
        <v>132</v>
      </c>
      <c r="B62" s="54" t="s">
        <v>133</v>
      </c>
      <c r="C62" s="31">
        <v>4301070977</v>
      </c>
      <c r="D62" s="340">
        <v>4607111037411</v>
      </c>
      <c r="E62" s="341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134</v>
      </c>
      <c r="L62" s="32" t="s">
        <v>99</v>
      </c>
      <c r="M62" s="33" t="s">
        <v>68</v>
      </c>
      <c r="N62" s="33"/>
      <c r="O62" s="32">
        <v>180</v>
      </c>
      <c r="P62" s="4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5"/>
      <c r="R62" s="325"/>
      <c r="S62" s="325"/>
      <c r="T62" s="326"/>
      <c r="U62" s="34"/>
      <c r="V62" s="34"/>
      <c r="W62" s="35" t="s">
        <v>69</v>
      </c>
      <c r="X62" s="320">
        <v>36</v>
      </c>
      <c r="Y62" s="321">
        <f>IFERROR(IF(X62="","",X62),"")</f>
        <v>36</v>
      </c>
      <c r="Z62" s="36">
        <f>IFERROR(IF(X62="","",X62*0.00502),"")</f>
        <v>0.18071999999999999</v>
      </c>
      <c r="AA62" s="56"/>
      <c r="AB62" s="57"/>
      <c r="AC62" s="110" t="s">
        <v>135</v>
      </c>
      <c r="AG62" s="67"/>
      <c r="AJ62" s="71" t="s">
        <v>101</v>
      </c>
      <c r="AK62" s="71">
        <v>18</v>
      </c>
      <c r="BB62" s="111" t="s">
        <v>1</v>
      </c>
      <c r="BM62" s="67">
        <f>IFERROR(X62*I62,"0")</f>
        <v>101.27520000000001</v>
      </c>
      <c r="BN62" s="67">
        <f>IFERROR(Y62*I62,"0")</f>
        <v>101.27520000000001</v>
      </c>
      <c r="BO62" s="67">
        <f>IFERROR(X62/J62,"0")</f>
        <v>0.15384615384615385</v>
      </c>
      <c r="BP62" s="67">
        <f>IFERROR(Y62/J62,"0")</f>
        <v>0.15384615384615385</v>
      </c>
    </row>
    <row r="63" spans="1:68" ht="27" customHeight="1" x14ac:dyDescent="0.25">
      <c r="A63" s="54" t="s">
        <v>136</v>
      </c>
      <c r="B63" s="54" t="s">
        <v>137</v>
      </c>
      <c r="C63" s="31">
        <v>4301070981</v>
      </c>
      <c r="D63" s="340">
        <v>4607111036728</v>
      </c>
      <c r="E63" s="341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66</v>
      </c>
      <c r="L63" s="32" t="s">
        <v>110</v>
      </c>
      <c r="M63" s="33" t="s">
        <v>68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5"/>
      <c r="R63" s="325"/>
      <c r="S63" s="325"/>
      <c r="T63" s="326"/>
      <c r="U63" s="34"/>
      <c r="V63" s="34"/>
      <c r="W63" s="35" t="s">
        <v>69</v>
      </c>
      <c r="X63" s="320">
        <v>84</v>
      </c>
      <c r="Y63" s="321">
        <f>IFERROR(IF(X63="","",X63),"")</f>
        <v>84</v>
      </c>
      <c r="Z63" s="36">
        <f>IFERROR(IF(X63="","",X63*0.00866),"")</f>
        <v>0.72743999999999998</v>
      </c>
      <c r="AA63" s="56"/>
      <c r="AB63" s="57"/>
      <c r="AC63" s="112" t="s">
        <v>135</v>
      </c>
      <c r="AG63" s="67"/>
      <c r="AJ63" s="71" t="s">
        <v>111</v>
      </c>
      <c r="AK63" s="71">
        <v>144</v>
      </c>
      <c r="BB63" s="113" t="s">
        <v>1</v>
      </c>
      <c r="BM63" s="67">
        <f>IFERROR(X63*I63,"0")</f>
        <v>437.90879999999999</v>
      </c>
      <c r="BN63" s="67">
        <f>IFERROR(Y63*I63,"0")</f>
        <v>437.90879999999999</v>
      </c>
      <c r="BO63" s="67">
        <f>IFERROR(X63/J63,"0")</f>
        <v>0.58333333333333337</v>
      </c>
      <c r="BP63" s="67">
        <f>IFERROR(Y63/J63,"0")</f>
        <v>0.58333333333333337</v>
      </c>
    </row>
    <row r="64" spans="1:68" x14ac:dyDescent="0.2">
      <c r="A64" s="342"/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43"/>
      <c r="P64" s="334" t="s">
        <v>72</v>
      </c>
      <c r="Q64" s="335"/>
      <c r="R64" s="335"/>
      <c r="S64" s="335"/>
      <c r="T64" s="335"/>
      <c r="U64" s="335"/>
      <c r="V64" s="336"/>
      <c r="W64" s="37" t="s">
        <v>69</v>
      </c>
      <c r="X64" s="322">
        <f>IFERROR(SUM(X62:X63),"0")</f>
        <v>120</v>
      </c>
      <c r="Y64" s="322">
        <f>IFERROR(SUM(Y62:Y63),"0")</f>
        <v>120</v>
      </c>
      <c r="Z64" s="322">
        <f>IFERROR(IF(Z62="",0,Z62),"0")+IFERROR(IF(Z63="",0,Z63),"0")</f>
        <v>0.90815999999999997</v>
      </c>
      <c r="AA64" s="323"/>
      <c r="AB64" s="323"/>
      <c r="AC64" s="323"/>
    </row>
    <row r="65" spans="1:68" x14ac:dyDescent="0.2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3"/>
      <c r="P65" s="334" t="s">
        <v>72</v>
      </c>
      <c r="Q65" s="335"/>
      <c r="R65" s="335"/>
      <c r="S65" s="335"/>
      <c r="T65" s="335"/>
      <c r="U65" s="335"/>
      <c r="V65" s="336"/>
      <c r="W65" s="37" t="s">
        <v>73</v>
      </c>
      <c r="X65" s="322">
        <f>IFERROR(SUMPRODUCT(X62:X63*H62:H63),"0")</f>
        <v>517.20000000000005</v>
      </c>
      <c r="Y65" s="322">
        <f>IFERROR(SUMPRODUCT(Y62:Y63*H62:H63),"0")</f>
        <v>517.20000000000005</v>
      </c>
      <c r="Z65" s="37"/>
      <c r="AA65" s="323"/>
      <c r="AB65" s="323"/>
      <c r="AC65" s="323"/>
    </row>
    <row r="66" spans="1:68" ht="16.5" customHeight="1" x14ac:dyDescent="0.25">
      <c r="A66" s="329" t="s">
        <v>138</v>
      </c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15"/>
      <c r="AB66" s="315"/>
      <c r="AC66" s="315"/>
    </row>
    <row r="67" spans="1:68" ht="14.25" customHeight="1" x14ac:dyDescent="0.25">
      <c r="A67" s="331" t="s">
        <v>139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6"/>
      <c r="AB67" s="316"/>
      <c r="AC67" s="316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40">
        <v>4607111033659</v>
      </c>
      <c r="E68" s="341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5"/>
      <c r="R68" s="325"/>
      <c r="S68" s="325"/>
      <c r="T68" s="326"/>
      <c r="U68" s="34"/>
      <c r="V68" s="34"/>
      <c r="W68" s="35" t="s">
        <v>69</v>
      </c>
      <c r="X68" s="320">
        <v>0</v>
      </c>
      <c r="Y68" s="321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42"/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43"/>
      <c r="P69" s="334" t="s">
        <v>72</v>
      </c>
      <c r="Q69" s="335"/>
      <c r="R69" s="335"/>
      <c r="S69" s="335"/>
      <c r="T69" s="335"/>
      <c r="U69" s="335"/>
      <c r="V69" s="336"/>
      <c r="W69" s="37" t="s">
        <v>69</v>
      </c>
      <c r="X69" s="322">
        <f>IFERROR(SUM(X68:X68),"0")</f>
        <v>0</v>
      </c>
      <c r="Y69" s="322">
        <f>IFERROR(SUM(Y68:Y68),"0")</f>
        <v>0</v>
      </c>
      <c r="Z69" s="322">
        <f>IFERROR(IF(Z68="",0,Z68),"0")</f>
        <v>0</v>
      </c>
      <c r="AA69" s="323"/>
      <c r="AB69" s="323"/>
      <c r="AC69" s="323"/>
    </row>
    <row r="70" spans="1:68" x14ac:dyDescent="0.2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43"/>
      <c r="P70" s="334" t="s">
        <v>72</v>
      </c>
      <c r="Q70" s="335"/>
      <c r="R70" s="335"/>
      <c r="S70" s="335"/>
      <c r="T70" s="335"/>
      <c r="U70" s="335"/>
      <c r="V70" s="336"/>
      <c r="W70" s="37" t="s">
        <v>73</v>
      </c>
      <c r="X70" s="322">
        <f>IFERROR(SUMPRODUCT(X68:X68*H68:H68),"0")</f>
        <v>0</v>
      </c>
      <c r="Y70" s="322">
        <f>IFERROR(SUMPRODUCT(Y68:Y68*H68:H68),"0")</f>
        <v>0</v>
      </c>
      <c r="Z70" s="37"/>
      <c r="AA70" s="323"/>
      <c r="AB70" s="323"/>
      <c r="AC70" s="323"/>
    </row>
    <row r="71" spans="1:68" ht="16.5" customHeight="1" x14ac:dyDescent="0.25">
      <c r="A71" s="329" t="s">
        <v>144</v>
      </c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15"/>
      <c r="AB71" s="315"/>
      <c r="AC71" s="315"/>
    </row>
    <row r="72" spans="1:68" ht="14.25" customHeight="1" x14ac:dyDescent="0.25">
      <c r="A72" s="331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6"/>
      <c r="AB72" s="316"/>
      <c r="AC72" s="316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40">
        <v>4607111034137</v>
      </c>
      <c r="E73" s="341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79</v>
      </c>
      <c r="L73" s="32" t="s">
        <v>99</v>
      </c>
      <c r="M73" s="33" t="s">
        <v>68</v>
      </c>
      <c r="N73" s="33"/>
      <c r="O73" s="32">
        <v>180</v>
      </c>
      <c r="P73" s="3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5"/>
      <c r="R73" s="325"/>
      <c r="S73" s="325"/>
      <c r="T73" s="326"/>
      <c r="U73" s="34"/>
      <c r="V73" s="34"/>
      <c r="W73" s="35" t="s">
        <v>69</v>
      </c>
      <c r="X73" s="320">
        <v>0</v>
      </c>
      <c r="Y73" s="321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148</v>
      </c>
      <c r="AG73" s="67"/>
      <c r="AJ73" s="71" t="s">
        <v>101</v>
      </c>
      <c r="AK73" s="71">
        <v>14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40">
        <v>4607111034120</v>
      </c>
      <c r="E74" s="34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99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69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151</v>
      </c>
      <c r="AG74" s="67"/>
      <c r="AJ74" s="71" t="s">
        <v>101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x14ac:dyDescent="0.2">
      <c r="A75" s="342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43"/>
      <c r="P75" s="334" t="s">
        <v>72</v>
      </c>
      <c r="Q75" s="335"/>
      <c r="R75" s="335"/>
      <c r="S75" s="335"/>
      <c r="T75" s="335"/>
      <c r="U75" s="335"/>
      <c r="V75" s="336"/>
      <c r="W75" s="37" t="s">
        <v>69</v>
      </c>
      <c r="X75" s="322">
        <f>IFERROR(SUM(X73:X74),"0")</f>
        <v>28</v>
      </c>
      <c r="Y75" s="322">
        <f>IFERROR(SUM(Y73:Y74),"0")</f>
        <v>28</v>
      </c>
      <c r="Z75" s="322">
        <f>IFERROR(IF(Z73="",0,Z73),"0")+IFERROR(IF(Z74="",0,Z74),"0")</f>
        <v>0.50063999999999997</v>
      </c>
      <c r="AA75" s="323"/>
      <c r="AB75" s="323"/>
      <c r="AC75" s="323"/>
    </row>
    <row r="76" spans="1:68" x14ac:dyDescent="0.2">
      <c r="A76" s="330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43"/>
      <c r="P76" s="334" t="s">
        <v>72</v>
      </c>
      <c r="Q76" s="335"/>
      <c r="R76" s="335"/>
      <c r="S76" s="335"/>
      <c r="T76" s="335"/>
      <c r="U76" s="335"/>
      <c r="V76" s="336"/>
      <c r="W76" s="37" t="s">
        <v>73</v>
      </c>
      <c r="X76" s="322">
        <f>IFERROR(SUMPRODUCT(X73:X74*H73:H74),"0")</f>
        <v>100.8</v>
      </c>
      <c r="Y76" s="322">
        <f>IFERROR(SUMPRODUCT(Y73:Y74*H73:H74),"0")</f>
        <v>100.8</v>
      </c>
      <c r="Z76" s="37"/>
      <c r="AA76" s="323"/>
      <c r="AB76" s="323"/>
      <c r="AC76" s="323"/>
    </row>
    <row r="77" spans="1:68" ht="16.5" customHeight="1" x14ac:dyDescent="0.25">
      <c r="A77" s="329" t="s">
        <v>152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15"/>
      <c r="AB77" s="315"/>
      <c r="AC77" s="315"/>
    </row>
    <row r="78" spans="1:68" ht="14.25" customHeight="1" x14ac:dyDescent="0.25">
      <c r="A78" s="331" t="s">
        <v>139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6"/>
      <c r="AB78" s="316"/>
      <c r="AC78" s="316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40">
        <v>4607111035141</v>
      </c>
      <c r="E79" s="341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4" t="s">
        <v>155</v>
      </c>
      <c r="Q79" s="325"/>
      <c r="R79" s="325"/>
      <c r="S79" s="325"/>
      <c r="T79" s="326"/>
      <c r="U79" s="34"/>
      <c r="V79" s="34"/>
      <c r="W79" s="35" t="s">
        <v>69</v>
      </c>
      <c r="X79" s="320">
        <v>0</v>
      </c>
      <c r="Y79" s="321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81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40">
        <v>4607111036407</v>
      </c>
      <c r="E80" s="341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99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69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101</v>
      </c>
      <c r="AK80" s="71">
        <v>14</v>
      </c>
      <c r="BB80" s="123" t="s">
        <v>81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40">
        <v>4607111033628</v>
      </c>
      <c r="E81" s="341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1" t="s">
        <v>162</v>
      </c>
      <c r="Q81" s="325"/>
      <c r="R81" s="325"/>
      <c r="S81" s="325"/>
      <c r="T81" s="326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81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40">
        <v>4607111033451</v>
      </c>
      <c r="E82" s="34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5"/>
      <c r="R82" s="325"/>
      <c r="S82" s="325"/>
      <c r="T82" s="326"/>
      <c r="U82" s="34"/>
      <c r="V82" s="34"/>
      <c r="W82" s="35" t="s">
        <v>69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40">
        <v>4607111033444</v>
      </c>
      <c r="E83" s="34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69</v>
      </c>
      <c r="X83" s="320">
        <v>56</v>
      </c>
      <c r="Y83" s="321">
        <f t="shared" si="6"/>
        <v>56</v>
      </c>
      <c r="Z83" s="36">
        <f t="shared" si="7"/>
        <v>1.0012799999999999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40">
        <v>4607111035028</v>
      </c>
      <c r="E84" s="341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5"/>
      <c r="R84" s="325"/>
      <c r="S84" s="325"/>
      <c r="T84" s="326"/>
      <c r="U84" s="34"/>
      <c r="V84" s="34"/>
      <c r="W84" s="35" t="s">
        <v>69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2"/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43"/>
      <c r="P85" s="334" t="s">
        <v>72</v>
      </c>
      <c r="Q85" s="335"/>
      <c r="R85" s="335"/>
      <c r="S85" s="335"/>
      <c r="T85" s="335"/>
      <c r="U85" s="335"/>
      <c r="V85" s="336"/>
      <c r="W85" s="37" t="s">
        <v>69</v>
      </c>
      <c r="X85" s="322">
        <f>IFERROR(SUM(X79:X84),"0")</f>
        <v>112</v>
      </c>
      <c r="Y85" s="322">
        <f>IFERROR(SUM(Y79:Y84),"0")</f>
        <v>112</v>
      </c>
      <c r="Z85" s="322">
        <f>IFERROR(IF(Z79="",0,Z79),"0")+IFERROR(IF(Z80="",0,Z80),"0")+IFERROR(IF(Z81="",0,Z81),"0")+IFERROR(IF(Z82="",0,Z82),"0")+IFERROR(IF(Z83="",0,Z83),"0")+IFERROR(IF(Z84="",0,Z84),"0")</f>
        <v>2.0025599999999999</v>
      </c>
      <c r="AA85" s="323"/>
      <c r="AB85" s="323"/>
      <c r="AC85" s="323"/>
    </row>
    <row r="86" spans="1:68" x14ac:dyDescent="0.2">
      <c r="A86" s="330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3"/>
      <c r="P86" s="334" t="s">
        <v>72</v>
      </c>
      <c r="Q86" s="335"/>
      <c r="R86" s="335"/>
      <c r="S86" s="335"/>
      <c r="T86" s="335"/>
      <c r="U86" s="335"/>
      <c r="V86" s="336"/>
      <c r="W86" s="37" t="s">
        <v>73</v>
      </c>
      <c r="X86" s="322">
        <f>IFERROR(SUMPRODUCT(X79:X84*H79:H84),"0")</f>
        <v>403.2</v>
      </c>
      <c r="Y86" s="322">
        <f>IFERROR(SUMPRODUCT(Y79:Y84*H79:H84),"0")</f>
        <v>403.2</v>
      </c>
      <c r="Z86" s="37"/>
      <c r="AA86" s="323"/>
      <c r="AB86" s="323"/>
      <c r="AC86" s="323"/>
    </row>
    <row r="87" spans="1:68" ht="16.5" customHeight="1" x14ac:dyDescent="0.25">
      <c r="A87" s="329" t="s">
        <v>169</v>
      </c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15"/>
      <c r="AB87" s="315"/>
      <c r="AC87" s="315"/>
    </row>
    <row r="88" spans="1:68" ht="14.25" customHeight="1" x14ac:dyDescent="0.25">
      <c r="A88" s="331" t="s">
        <v>95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6"/>
      <c r="AB88" s="316"/>
      <c r="AC88" s="316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40">
        <v>4620207490365</v>
      </c>
      <c r="E89" s="341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98</v>
      </c>
      <c r="L89" s="32" t="s">
        <v>67</v>
      </c>
      <c r="M89" s="33" t="s">
        <v>68</v>
      </c>
      <c r="N89" s="33"/>
      <c r="O89" s="32">
        <v>180</v>
      </c>
      <c r="P89" s="445" t="s">
        <v>172</v>
      </c>
      <c r="Q89" s="325"/>
      <c r="R89" s="325"/>
      <c r="S89" s="325"/>
      <c r="T89" s="326"/>
      <c r="U89" s="34"/>
      <c r="V89" s="34"/>
      <c r="W89" s="35" t="s">
        <v>69</v>
      </c>
      <c r="X89" s="320">
        <v>0</v>
      </c>
      <c r="Y89" s="321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42"/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43"/>
      <c r="P90" s="334" t="s">
        <v>72</v>
      </c>
      <c r="Q90" s="335"/>
      <c r="R90" s="335"/>
      <c r="S90" s="335"/>
      <c r="T90" s="335"/>
      <c r="U90" s="335"/>
      <c r="V90" s="336"/>
      <c r="W90" s="37" t="s">
        <v>69</v>
      </c>
      <c r="X90" s="322">
        <f>IFERROR(SUM(X89:X89),"0")</f>
        <v>0</v>
      </c>
      <c r="Y90" s="322">
        <f>IFERROR(SUM(Y89:Y89),"0")</f>
        <v>0</v>
      </c>
      <c r="Z90" s="322">
        <f>IFERROR(IF(Z89="",0,Z89),"0")</f>
        <v>0</v>
      </c>
      <c r="AA90" s="323"/>
      <c r="AB90" s="323"/>
      <c r="AC90" s="323"/>
    </row>
    <row r="91" spans="1:68" x14ac:dyDescent="0.2">
      <c r="A91" s="330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43"/>
      <c r="P91" s="334" t="s">
        <v>72</v>
      </c>
      <c r="Q91" s="335"/>
      <c r="R91" s="335"/>
      <c r="S91" s="335"/>
      <c r="T91" s="335"/>
      <c r="U91" s="335"/>
      <c r="V91" s="336"/>
      <c r="W91" s="37" t="s">
        <v>73</v>
      </c>
      <c r="X91" s="322">
        <f>IFERROR(SUMPRODUCT(X89:X89*H89:H89),"0")</f>
        <v>0</v>
      </c>
      <c r="Y91" s="322">
        <f>IFERROR(SUMPRODUCT(Y89:Y89*H89:H89),"0")</f>
        <v>0</v>
      </c>
      <c r="Z91" s="37"/>
      <c r="AA91" s="323"/>
      <c r="AB91" s="323"/>
      <c r="AC91" s="323"/>
    </row>
    <row r="92" spans="1:68" ht="16.5" customHeight="1" x14ac:dyDescent="0.25">
      <c r="A92" s="329" t="s">
        <v>174</v>
      </c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15"/>
      <c r="AB92" s="315"/>
      <c r="AC92" s="315"/>
    </row>
    <row r="93" spans="1:68" ht="14.25" customHeight="1" x14ac:dyDescent="0.25">
      <c r="A93" s="331" t="s">
        <v>175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16"/>
      <c r="AB93" s="316"/>
      <c r="AC93" s="316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40">
        <v>4607025784012</v>
      </c>
      <c r="E94" s="341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79</v>
      </c>
      <c r="L94" s="32" t="s">
        <v>99</v>
      </c>
      <c r="M94" s="33" t="s">
        <v>68</v>
      </c>
      <c r="N94" s="33"/>
      <c r="O94" s="32">
        <v>180</v>
      </c>
      <c r="P94" s="37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5"/>
      <c r="R94" s="325"/>
      <c r="S94" s="325"/>
      <c r="T94" s="326"/>
      <c r="U94" s="34"/>
      <c r="V94" s="34"/>
      <c r="W94" s="35" t="s">
        <v>69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101</v>
      </c>
      <c r="AK94" s="71">
        <v>14</v>
      </c>
      <c r="BB94" s="135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40">
        <v>4607025784319</v>
      </c>
      <c r="E95" s="341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5"/>
      <c r="R95" s="325"/>
      <c r="S95" s="325"/>
      <c r="T95" s="326"/>
      <c r="U95" s="34"/>
      <c r="V95" s="34"/>
      <c r="W95" s="35" t="s">
        <v>69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71</v>
      </c>
      <c r="AK95" s="71">
        <v>1</v>
      </c>
      <c r="BB95" s="137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40">
        <v>4607111035370</v>
      </c>
      <c r="E96" s="341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5"/>
      <c r="R96" s="325"/>
      <c r="S96" s="325"/>
      <c r="T96" s="326"/>
      <c r="U96" s="34"/>
      <c r="V96" s="34"/>
      <c r="W96" s="35" t="s">
        <v>69</v>
      </c>
      <c r="X96" s="320">
        <v>0</v>
      </c>
      <c r="Y96" s="321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71</v>
      </c>
      <c r="AK96" s="71">
        <v>1</v>
      </c>
      <c r="BB96" s="139" t="s">
        <v>81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2"/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  <c r="N97" s="330"/>
      <c r="O97" s="343"/>
      <c r="P97" s="334" t="s">
        <v>72</v>
      </c>
      <c r="Q97" s="335"/>
      <c r="R97" s="335"/>
      <c r="S97" s="335"/>
      <c r="T97" s="335"/>
      <c r="U97" s="335"/>
      <c r="V97" s="336"/>
      <c r="W97" s="37" t="s">
        <v>69</v>
      </c>
      <c r="X97" s="322">
        <f>IFERROR(SUM(X94:X96),"0")</f>
        <v>0</v>
      </c>
      <c r="Y97" s="322">
        <f>IFERROR(SUM(Y94:Y96),"0")</f>
        <v>0</v>
      </c>
      <c r="Z97" s="322">
        <f>IFERROR(IF(Z94="",0,Z94),"0")+IFERROR(IF(Z95="",0,Z95),"0")+IFERROR(IF(Z96="",0,Z96),"0")</f>
        <v>0</v>
      </c>
      <c r="AA97" s="323"/>
      <c r="AB97" s="323"/>
      <c r="AC97" s="323"/>
    </row>
    <row r="98" spans="1:68" x14ac:dyDescent="0.2">
      <c r="A98" s="330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43"/>
      <c r="P98" s="334" t="s">
        <v>72</v>
      </c>
      <c r="Q98" s="335"/>
      <c r="R98" s="335"/>
      <c r="S98" s="335"/>
      <c r="T98" s="335"/>
      <c r="U98" s="335"/>
      <c r="V98" s="336"/>
      <c r="W98" s="37" t="s">
        <v>73</v>
      </c>
      <c r="X98" s="322">
        <f>IFERROR(SUMPRODUCT(X94:X96*H94:H96),"0")</f>
        <v>0</v>
      </c>
      <c r="Y98" s="322">
        <f>IFERROR(SUMPRODUCT(Y94:Y96*H94:H96),"0")</f>
        <v>0</v>
      </c>
      <c r="Z98" s="37"/>
      <c r="AA98" s="323"/>
      <c r="AB98" s="323"/>
      <c r="AC98" s="323"/>
    </row>
    <row r="99" spans="1:68" ht="16.5" customHeight="1" x14ac:dyDescent="0.25">
      <c r="A99" s="329" t="s">
        <v>185</v>
      </c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0"/>
      <c r="W99" s="330"/>
      <c r="X99" s="330"/>
      <c r="Y99" s="330"/>
      <c r="Z99" s="330"/>
      <c r="AA99" s="315"/>
      <c r="AB99" s="315"/>
      <c r="AC99" s="315"/>
    </row>
    <row r="100" spans="1:68" ht="14.25" customHeight="1" x14ac:dyDescent="0.25">
      <c r="A100" s="331" t="s">
        <v>63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16"/>
      <c r="AB100" s="316"/>
      <c r="AC100" s="316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40">
        <v>4607111039262</v>
      </c>
      <c r="E101" s="34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4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5"/>
      <c r="R101" s="325"/>
      <c r="S101" s="325"/>
      <c r="T101" s="326"/>
      <c r="U101" s="34"/>
      <c r="V101" s="34"/>
      <c r="W101" s="35" t="s">
        <v>69</v>
      </c>
      <c r="X101" s="320">
        <v>0</v>
      </c>
      <c r="Y101" s="321">
        <f t="shared" ref="Y101:Y106" si="12">IFERROR(IF(X101="","",X101),"")</f>
        <v>0</v>
      </c>
      <c r="Z101" s="36">
        <f t="shared" ref="Z101:Z106" si="13">IFERROR(IF(X101="","",X101*0.0155),"")</f>
        <v>0</v>
      </c>
      <c r="AA101" s="56"/>
      <c r="AB101" s="57"/>
      <c r="AC101" s="140" t="s">
        <v>135</v>
      </c>
      <c r="AG101" s="67"/>
      <c r="AJ101" s="71" t="s">
        <v>71</v>
      </c>
      <c r="AK101" s="71">
        <v>1</v>
      </c>
      <c r="BB101" s="141" t="s">
        <v>1</v>
      </c>
      <c r="BM101" s="67">
        <f t="shared" ref="BM101:BM106" si="14">IFERROR(X101*I101,"0")</f>
        <v>0</v>
      </c>
      <c r="BN101" s="67">
        <f t="shared" ref="BN101:BN106" si="15">IFERROR(Y101*I101,"0")</f>
        <v>0</v>
      </c>
      <c r="BO101" s="67">
        <f t="shared" ref="BO101:BO106" si="16">IFERROR(X101/J101,"0")</f>
        <v>0</v>
      </c>
      <c r="BP101" s="67">
        <f t="shared" ref="BP101:BP106" si="17">IFERROR(Y101/J101,"0")</f>
        <v>0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40">
        <v>4607111034144</v>
      </c>
      <c r="E102" s="341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66</v>
      </c>
      <c r="L102" s="32" t="s">
        <v>110</v>
      </c>
      <c r="M102" s="33" t="s">
        <v>68</v>
      </c>
      <c r="N102" s="33"/>
      <c r="O102" s="32">
        <v>180</v>
      </c>
      <c r="P102" s="4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5"/>
      <c r="R102" s="325"/>
      <c r="S102" s="325"/>
      <c r="T102" s="326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135</v>
      </c>
      <c r="AG102" s="67"/>
      <c r="AJ102" s="71" t="s">
        <v>111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40">
        <v>4607111039248</v>
      </c>
      <c r="E103" s="341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66</v>
      </c>
      <c r="L103" s="32" t="s">
        <v>67</v>
      </c>
      <c r="M103" s="33" t="s">
        <v>68</v>
      </c>
      <c r="N103" s="33"/>
      <c r="O103" s="32">
        <v>180</v>
      </c>
      <c r="P103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5"/>
      <c r="R103" s="325"/>
      <c r="S103" s="325"/>
      <c r="T103" s="326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44" t="s">
        <v>135</v>
      </c>
      <c r="AG103" s="67"/>
      <c r="AJ103" s="71" t="s">
        <v>71</v>
      </c>
      <c r="AK103" s="71">
        <v>1</v>
      </c>
      <c r="BB103" s="145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40">
        <v>4607111039293</v>
      </c>
      <c r="E104" s="341"/>
      <c r="F104" s="319">
        <v>0.4</v>
      </c>
      <c r="G104" s="32">
        <v>16</v>
      </c>
      <c r="H104" s="319">
        <v>6.4</v>
      </c>
      <c r="I104" s="319">
        <v>6.7195999999999998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5"/>
      <c r="R104" s="325"/>
      <c r="S104" s="325"/>
      <c r="T104" s="326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135</v>
      </c>
      <c r="AG104" s="67"/>
      <c r="AJ104" s="71" t="s">
        <v>71</v>
      </c>
      <c r="AK104" s="71">
        <v>1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40">
        <v>4607111039279</v>
      </c>
      <c r="E105" s="341"/>
      <c r="F105" s="319">
        <v>0.7</v>
      </c>
      <c r="G105" s="32">
        <v>10</v>
      </c>
      <c r="H105" s="319">
        <v>7</v>
      </c>
      <c r="I105" s="319">
        <v>7.3</v>
      </c>
      <c r="J105" s="32">
        <v>84</v>
      </c>
      <c r="K105" s="32" t="s">
        <v>66</v>
      </c>
      <c r="L105" s="32" t="s">
        <v>67</v>
      </c>
      <c r="M105" s="33" t="s">
        <v>68</v>
      </c>
      <c r="N105" s="33"/>
      <c r="O105" s="32">
        <v>180</v>
      </c>
      <c r="P105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5"/>
      <c r="R105" s="325"/>
      <c r="S105" s="325"/>
      <c r="T105" s="326"/>
      <c r="U105" s="34"/>
      <c r="V105" s="34"/>
      <c r="W105" s="35" t="s">
        <v>69</v>
      </c>
      <c r="X105" s="320">
        <v>0</v>
      </c>
      <c r="Y105" s="321">
        <f t="shared" si="12"/>
        <v>0</v>
      </c>
      <c r="Z105" s="36">
        <f t="shared" si="13"/>
        <v>0</v>
      </c>
      <c r="AA105" s="56"/>
      <c r="AB105" s="57"/>
      <c r="AC105" s="148" t="s">
        <v>135</v>
      </c>
      <c r="AG105" s="67"/>
      <c r="AJ105" s="71" t="s">
        <v>71</v>
      </c>
      <c r="AK105" s="71">
        <v>1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196</v>
      </c>
      <c r="B106" s="54" t="s">
        <v>197</v>
      </c>
      <c r="C106" s="31">
        <v>4301070958</v>
      </c>
      <c r="D106" s="340">
        <v>4607111038098</v>
      </c>
      <c r="E106" s="341"/>
      <c r="F106" s="319">
        <v>0.8</v>
      </c>
      <c r="G106" s="32">
        <v>8</v>
      </c>
      <c r="H106" s="319">
        <v>6.4</v>
      </c>
      <c r="I106" s="319">
        <v>6.6859999999999999</v>
      </c>
      <c r="J106" s="32">
        <v>84</v>
      </c>
      <c r="K106" s="32" t="s">
        <v>66</v>
      </c>
      <c r="L106" s="32" t="s">
        <v>99</v>
      </c>
      <c r="M106" s="33" t="s">
        <v>68</v>
      </c>
      <c r="N106" s="33"/>
      <c r="O106" s="32">
        <v>180</v>
      </c>
      <c r="P106" s="47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25"/>
      <c r="R106" s="325"/>
      <c r="S106" s="325"/>
      <c r="T106" s="326"/>
      <c r="U106" s="34"/>
      <c r="V106" s="34"/>
      <c r="W106" s="35" t="s">
        <v>69</v>
      </c>
      <c r="X106" s="320">
        <v>0</v>
      </c>
      <c r="Y106" s="321">
        <f t="shared" si="12"/>
        <v>0</v>
      </c>
      <c r="Z106" s="36">
        <f t="shared" si="13"/>
        <v>0</v>
      </c>
      <c r="AA106" s="56"/>
      <c r="AB106" s="57"/>
      <c r="AC106" s="150" t="s">
        <v>198</v>
      </c>
      <c r="AG106" s="67"/>
      <c r="AJ106" s="71" t="s">
        <v>101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x14ac:dyDescent="0.2">
      <c r="A107" s="342"/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43"/>
      <c r="P107" s="334" t="s">
        <v>72</v>
      </c>
      <c r="Q107" s="335"/>
      <c r="R107" s="335"/>
      <c r="S107" s="335"/>
      <c r="T107" s="335"/>
      <c r="U107" s="335"/>
      <c r="V107" s="336"/>
      <c r="W107" s="37" t="s">
        <v>69</v>
      </c>
      <c r="X107" s="322">
        <f>IFERROR(SUM(X101:X106),"0")</f>
        <v>0</v>
      </c>
      <c r="Y107" s="322">
        <f>IFERROR(SUM(Y101:Y106),"0")</f>
        <v>0</v>
      </c>
      <c r="Z107" s="322">
        <f>IFERROR(IF(Z101="",0,Z101),"0")+IFERROR(IF(Z102="",0,Z102),"0")+IFERROR(IF(Z103="",0,Z103),"0")+IFERROR(IF(Z104="",0,Z104),"0")+IFERROR(IF(Z105="",0,Z105),"0")+IFERROR(IF(Z106="",0,Z106),"0")</f>
        <v>0</v>
      </c>
      <c r="AA107" s="323"/>
      <c r="AB107" s="323"/>
      <c r="AC107" s="323"/>
    </row>
    <row r="108" spans="1:68" x14ac:dyDescent="0.2">
      <c r="A108" s="330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3"/>
      <c r="P108" s="334" t="s">
        <v>72</v>
      </c>
      <c r="Q108" s="335"/>
      <c r="R108" s="335"/>
      <c r="S108" s="335"/>
      <c r="T108" s="335"/>
      <c r="U108" s="335"/>
      <c r="V108" s="336"/>
      <c r="W108" s="37" t="s">
        <v>73</v>
      </c>
      <c r="X108" s="322">
        <f>IFERROR(SUMPRODUCT(X101:X106*H101:H106),"0")</f>
        <v>0</v>
      </c>
      <c r="Y108" s="322">
        <f>IFERROR(SUMPRODUCT(Y101:Y106*H101:H106),"0")</f>
        <v>0</v>
      </c>
      <c r="Z108" s="37"/>
      <c r="AA108" s="323"/>
      <c r="AB108" s="323"/>
      <c r="AC108" s="323"/>
    </row>
    <row r="109" spans="1:68" ht="16.5" customHeight="1" x14ac:dyDescent="0.25">
      <c r="A109" s="329" t="s">
        <v>199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15"/>
      <c r="AB109" s="315"/>
      <c r="AC109" s="315"/>
    </row>
    <row r="110" spans="1:68" ht="14.25" customHeight="1" x14ac:dyDescent="0.25">
      <c r="A110" s="331" t="s">
        <v>139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6"/>
      <c r="AB110" s="316"/>
      <c r="AC110" s="316"/>
    </row>
    <row r="111" spans="1:68" ht="27" customHeight="1" x14ac:dyDescent="0.25">
      <c r="A111" s="54" t="s">
        <v>200</v>
      </c>
      <c r="B111" s="54" t="s">
        <v>201</v>
      </c>
      <c r="C111" s="31">
        <v>4301135533</v>
      </c>
      <c r="D111" s="340">
        <v>4607111034014</v>
      </c>
      <c r="E111" s="341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25"/>
      <c r="R111" s="325"/>
      <c r="S111" s="325"/>
      <c r="T111" s="326"/>
      <c r="U111" s="34"/>
      <c r="V111" s="34"/>
      <c r="W111" s="35" t="s">
        <v>69</v>
      </c>
      <c r="X111" s="320">
        <v>56</v>
      </c>
      <c r="Y111" s="321">
        <f>IFERROR(IF(X111="","",X111),"")</f>
        <v>56</v>
      </c>
      <c r="Z111" s="36">
        <f>IFERROR(IF(X111="","",X111*0.01788),"")</f>
        <v>1.0012799999999999</v>
      </c>
      <c r="AA111" s="56"/>
      <c r="AB111" s="57"/>
      <c r="AC111" s="152" t="s">
        <v>202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207.40159999999997</v>
      </c>
      <c r="BN111" s="67">
        <f>IFERROR(Y111*I111,"0")</f>
        <v>207.40159999999997</v>
      </c>
      <c r="BO111" s="67">
        <f>IFERROR(X111/J111,"0")</f>
        <v>0.8</v>
      </c>
      <c r="BP111" s="67">
        <f>IFERROR(Y111/J111,"0")</f>
        <v>0.8</v>
      </c>
    </row>
    <row r="112" spans="1:68" ht="27" customHeight="1" x14ac:dyDescent="0.25">
      <c r="A112" s="54" t="s">
        <v>203</v>
      </c>
      <c r="B112" s="54" t="s">
        <v>204</v>
      </c>
      <c r="C112" s="31">
        <v>4301135532</v>
      </c>
      <c r="D112" s="340">
        <v>4607111033994</v>
      </c>
      <c r="E112" s="341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25"/>
      <c r="R112" s="325"/>
      <c r="S112" s="325"/>
      <c r="T112" s="326"/>
      <c r="U112" s="34"/>
      <c r="V112" s="34"/>
      <c r="W112" s="35" t="s">
        <v>69</v>
      </c>
      <c r="X112" s="320">
        <v>56</v>
      </c>
      <c r="Y112" s="321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54" t="s">
        <v>143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207.40159999999997</v>
      </c>
      <c r="BN112" s="67">
        <f>IFERROR(Y112*I112,"0")</f>
        <v>207.40159999999997</v>
      </c>
      <c r="BO112" s="67">
        <f>IFERROR(X112/J112,"0")</f>
        <v>0.8</v>
      </c>
      <c r="BP112" s="67">
        <f>IFERROR(Y112/J112,"0")</f>
        <v>0.8</v>
      </c>
    </row>
    <row r="113" spans="1:68" x14ac:dyDescent="0.2">
      <c r="A113" s="342"/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43"/>
      <c r="P113" s="334" t="s">
        <v>72</v>
      </c>
      <c r="Q113" s="335"/>
      <c r="R113" s="335"/>
      <c r="S113" s="335"/>
      <c r="T113" s="335"/>
      <c r="U113" s="335"/>
      <c r="V113" s="336"/>
      <c r="W113" s="37" t="s">
        <v>69</v>
      </c>
      <c r="X113" s="322">
        <f>IFERROR(SUM(X111:X112),"0")</f>
        <v>112</v>
      </c>
      <c r="Y113" s="322">
        <f>IFERROR(SUM(Y111:Y112),"0")</f>
        <v>112</v>
      </c>
      <c r="Z113" s="322">
        <f>IFERROR(IF(Z111="",0,Z111),"0")+IFERROR(IF(Z112="",0,Z112),"0")</f>
        <v>2.0025599999999999</v>
      </c>
      <c r="AA113" s="323"/>
      <c r="AB113" s="323"/>
      <c r="AC113" s="323"/>
    </row>
    <row r="114" spans="1:68" x14ac:dyDescent="0.2">
      <c r="A114" s="330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3"/>
      <c r="P114" s="334" t="s">
        <v>72</v>
      </c>
      <c r="Q114" s="335"/>
      <c r="R114" s="335"/>
      <c r="S114" s="335"/>
      <c r="T114" s="335"/>
      <c r="U114" s="335"/>
      <c r="V114" s="336"/>
      <c r="W114" s="37" t="s">
        <v>73</v>
      </c>
      <c r="X114" s="322">
        <f>IFERROR(SUMPRODUCT(X111:X112*H111:H112),"0")</f>
        <v>336</v>
      </c>
      <c r="Y114" s="322">
        <f>IFERROR(SUMPRODUCT(Y111:Y112*H111:H112),"0")</f>
        <v>336</v>
      </c>
      <c r="Z114" s="37"/>
      <c r="AA114" s="323"/>
      <c r="AB114" s="323"/>
      <c r="AC114" s="323"/>
    </row>
    <row r="115" spans="1:68" ht="16.5" customHeight="1" x14ac:dyDescent="0.25">
      <c r="A115" s="329" t="s">
        <v>205</v>
      </c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15"/>
      <c r="AB115" s="315"/>
      <c r="AC115" s="315"/>
    </row>
    <row r="116" spans="1:68" ht="14.25" customHeight="1" x14ac:dyDescent="0.25">
      <c r="A116" s="331" t="s">
        <v>139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6"/>
      <c r="AB116" s="316"/>
      <c r="AC116" s="316"/>
    </row>
    <row r="117" spans="1:68" ht="27" customHeight="1" x14ac:dyDescent="0.25">
      <c r="A117" s="54" t="s">
        <v>206</v>
      </c>
      <c r="B117" s="54" t="s">
        <v>207</v>
      </c>
      <c r="C117" s="31">
        <v>4301135311</v>
      </c>
      <c r="D117" s="340">
        <v>4607111039095</v>
      </c>
      <c r="E117" s="341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79</v>
      </c>
      <c r="L117" s="32" t="s">
        <v>99</v>
      </c>
      <c r="M117" s="33" t="s">
        <v>68</v>
      </c>
      <c r="N117" s="33"/>
      <c r="O117" s="32">
        <v>180</v>
      </c>
      <c r="P117" s="4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25"/>
      <c r="R117" s="325"/>
      <c r="S117" s="325"/>
      <c r="T117" s="326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208</v>
      </c>
      <c r="AG117" s="67"/>
      <c r="AJ117" s="71" t="s">
        <v>101</v>
      </c>
      <c r="AK117" s="71">
        <v>14</v>
      </c>
      <c r="BB117" s="157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209</v>
      </c>
      <c r="B118" s="54" t="s">
        <v>210</v>
      </c>
      <c r="C118" s="31">
        <v>4301135300</v>
      </c>
      <c r="D118" s="340">
        <v>4607111039101</v>
      </c>
      <c r="E118" s="341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25"/>
      <c r="R118" s="325"/>
      <c r="S118" s="325"/>
      <c r="T118" s="326"/>
      <c r="U118" s="34"/>
      <c r="V118" s="34"/>
      <c r="W118" s="35" t="s">
        <v>69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208</v>
      </c>
      <c r="AG118" s="67"/>
      <c r="AJ118" s="71" t="s">
        <v>71</v>
      </c>
      <c r="AK118" s="71">
        <v>1</v>
      </c>
      <c r="BB118" s="159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211</v>
      </c>
      <c r="B119" s="54" t="s">
        <v>212</v>
      </c>
      <c r="C119" s="31">
        <v>4301135534</v>
      </c>
      <c r="D119" s="340">
        <v>4607111034199</v>
      </c>
      <c r="E119" s="341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25"/>
      <c r="R119" s="325"/>
      <c r="S119" s="325"/>
      <c r="T119" s="326"/>
      <c r="U119" s="34"/>
      <c r="V119" s="34"/>
      <c r="W119" s="35" t="s">
        <v>69</v>
      </c>
      <c r="X119" s="320">
        <v>56</v>
      </c>
      <c r="Y119" s="321">
        <f>IFERROR(IF(X119="","",X119),"")</f>
        <v>56</v>
      </c>
      <c r="Z119" s="36">
        <f>IFERROR(IF(X119="","",X119*0.01788),"")</f>
        <v>1.0012799999999999</v>
      </c>
      <c r="AA119" s="56"/>
      <c r="AB119" s="57"/>
      <c r="AC119" s="160" t="s">
        <v>213</v>
      </c>
      <c r="AG119" s="67"/>
      <c r="AJ119" s="71" t="s">
        <v>71</v>
      </c>
      <c r="AK119" s="71">
        <v>1</v>
      </c>
      <c r="BB119" s="161" t="s">
        <v>81</v>
      </c>
      <c r="BM119" s="67">
        <f>IFERROR(X119*I119,"0")</f>
        <v>207.40159999999997</v>
      </c>
      <c r="BN119" s="67">
        <f>IFERROR(Y119*I119,"0")</f>
        <v>207.40159999999997</v>
      </c>
      <c r="BO119" s="67">
        <f>IFERROR(X119/J119,"0")</f>
        <v>0.8</v>
      </c>
      <c r="BP119" s="67">
        <f>IFERROR(Y119/J119,"0")</f>
        <v>0.8</v>
      </c>
    </row>
    <row r="120" spans="1:68" x14ac:dyDescent="0.2">
      <c r="A120" s="342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3"/>
      <c r="P120" s="334" t="s">
        <v>72</v>
      </c>
      <c r="Q120" s="335"/>
      <c r="R120" s="335"/>
      <c r="S120" s="335"/>
      <c r="T120" s="335"/>
      <c r="U120" s="335"/>
      <c r="V120" s="336"/>
      <c r="W120" s="37" t="s">
        <v>69</v>
      </c>
      <c r="X120" s="322">
        <f>IFERROR(SUM(X117:X119),"0")</f>
        <v>56</v>
      </c>
      <c r="Y120" s="322">
        <f>IFERROR(SUM(Y117:Y119),"0")</f>
        <v>56</v>
      </c>
      <c r="Z120" s="322">
        <f>IFERROR(IF(Z117="",0,Z117),"0")+IFERROR(IF(Z118="",0,Z118),"0")+IFERROR(IF(Z119="",0,Z119),"0")</f>
        <v>1.0012799999999999</v>
      </c>
      <c r="AA120" s="323"/>
      <c r="AB120" s="323"/>
      <c r="AC120" s="323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3"/>
      <c r="P121" s="334" t="s">
        <v>72</v>
      </c>
      <c r="Q121" s="335"/>
      <c r="R121" s="335"/>
      <c r="S121" s="335"/>
      <c r="T121" s="335"/>
      <c r="U121" s="335"/>
      <c r="V121" s="336"/>
      <c r="W121" s="37" t="s">
        <v>73</v>
      </c>
      <c r="X121" s="322">
        <f>IFERROR(SUMPRODUCT(X117:X119*H117:H119),"0")</f>
        <v>168</v>
      </c>
      <c r="Y121" s="322">
        <f>IFERROR(SUMPRODUCT(Y117:Y119*H117:H119),"0")</f>
        <v>168</v>
      </c>
      <c r="Z121" s="37"/>
      <c r="AA121" s="323"/>
      <c r="AB121" s="323"/>
      <c r="AC121" s="323"/>
    </row>
    <row r="122" spans="1:68" ht="16.5" customHeight="1" x14ac:dyDescent="0.25">
      <c r="A122" s="329" t="s">
        <v>214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5"/>
      <c r="AB122" s="315"/>
      <c r="AC122" s="315"/>
    </row>
    <row r="123" spans="1:68" ht="14.25" customHeight="1" x14ac:dyDescent="0.25">
      <c r="A123" s="331" t="s">
        <v>139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6"/>
      <c r="AB123" s="316"/>
      <c r="AC123" s="316"/>
    </row>
    <row r="124" spans="1:68" ht="27" customHeight="1" x14ac:dyDescent="0.25">
      <c r="A124" s="54" t="s">
        <v>215</v>
      </c>
      <c r="B124" s="54" t="s">
        <v>216</v>
      </c>
      <c r="C124" s="31">
        <v>4301135275</v>
      </c>
      <c r="D124" s="340">
        <v>4607111034380</v>
      </c>
      <c r="E124" s="341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99</v>
      </c>
      <c r="M124" s="33" t="s">
        <v>68</v>
      </c>
      <c r="N124" s="33"/>
      <c r="O124" s="32">
        <v>180</v>
      </c>
      <c r="P124" s="53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25"/>
      <c r="R124" s="325"/>
      <c r="S124" s="325"/>
      <c r="T124" s="326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217</v>
      </c>
      <c r="AG124" s="67"/>
      <c r="AJ124" s="71" t="s">
        <v>101</v>
      </c>
      <c r="AK124" s="71">
        <v>14</v>
      </c>
      <c r="BB124" s="163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218</v>
      </c>
      <c r="B125" s="54" t="s">
        <v>219</v>
      </c>
      <c r="C125" s="31">
        <v>4301135277</v>
      </c>
      <c r="D125" s="340">
        <v>4607111034397</v>
      </c>
      <c r="E125" s="341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79</v>
      </c>
      <c r="L125" s="32" t="s">
        <v>110</v>
      </c>
      <c r="M125" s="33" t="s">
        <v>68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25"/>
      <c r="R125" s="325"/>
      <c r="S125" s="325"/>
      <c r="T125" s="326"/>
      <c r="U125" s="34"/>
      <c r="V125" s="34"/>
      <c r="W125" s="35" t="s">
        <v>69</v>
      </c>
      <c r="X125" s="320">
        <v>0</v>
      </c>
      <c r="Y125" s="32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202</v>
      </c>
      <c r="AG125" s="67"/>
      <c r="AJ125" s="71" t="s">
        <v>111</v>
      </c>
      <c r="AK125" s="71">
        <v>70</v>
      </c>
      <c r="BB125" s="165" t="s">
        <v>81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42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3"/>
      <c r="P126" s="334" t="s">
        <v>72</v>
      </c>
      <c r="Q126" s="335"/>
      <c r="R126" s="335"/>
      <c r="S126" s="335"/>
      <c r="T126" s="335"/>
      <c r="U126" s="335"/>
      <c r="V126" s="336"/>
      <c r="W126" s="37" t="s">
        <v>69</v>
      </c>
      <c r="X126" s="322">
        <f>IFERROR(SUM(X124:X125),"0")</f>
        <v>0</v>
      </c>
      <c r="Y126" s="322">
        <f>IFERROR(SUM(Y124:Y125),"0")</f>
        <v>0</v>
      </c>
      <c r="Z126" s="322">
        <f>IFERROR(IF(Z124="",0,Z124),"0")+IFERROR(IF(Z125="",0,Z125),"0")</f>
        <v>0</v>
      </c>
      <c r="AA126" s="323"/>
      <c r="AB126" s="323"/>
      <c r="AC126" s="323"/>
    </row>
    <row r="127" spans="1:68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43"/>
      <c r="P127" s="334" t="s">
        <v>72</v>
      </c>
      <c r="Q127" s="335"/>
      <c r="R127" s="335"/>
      <c r="S127" s="335"/>
      <c r="T127" s="335"/>
      <c r="U127" s="335"/>
      <c r="V127" s="336"/>
      <c r="W127" s="37" t="s">
        <v>73</v>
      </c>
      <c r="X127" s="322">
        <f>IFERROR(SUMPRODUCT(X124:X125*H124:H125),"0")</f>
        <v>0</v>
      </c>
      <c r="Y127" s="322">
        <f>IFERROR(SUMPRODUCT(Y124:Y125*H124:H125),"0")</f>
        <v>0</v>
      </c>
      <c r="Z127" s="37"/>
      <c r="AA127" s="323"/>
      <c r="AB127" s="323"/>
      <c r="AC127" s="323"/>
    </row>
    <row r="128" spans="1:68" ht="16.5" customHeight="1" x14ac:dyDescent="0.25">
      <c r="A128" s="329" t="s">
        <v>220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5"/>
      <c r="AB128" s="315"/>
      <c r="AC128" s="315"/>
    </row>
    <row r="129" spans="1:68" ht="14.25" customHeight="1" x14ac:dyDescent="0.25">
      <c r="A129" s="331" t="s">
        <v>139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16"/>
      <c r="AB129" s="316"/>
      <c r="AC129" s="316"/>
    </row>
    <row r="130" spans="1:68" ht="27" customHeight="1" x14ac:dyDescent="0.25">
      <c r="A130" s="54" t="s">
        <v>221</v>
      </c>
      <c r="B130" s="54" t="s">
        <v>222</v>
      </c>
      <c r="C130" s="31">
        <v>4301135570</v>
      </c>
      <c r="D130" s="340">
        <v>4607111035806</v>
      </c>
      <c r="E130" s="341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78" t="s">
        <v>223</v>
      </c>
      <c r="Q130" s="325"/>
      <c r="R130" s="325"/>
      <c r="S130" s="325"/>
      <c r="T130" s="326"/>
      <c r="U130" s="34"/>
      <c r="V130" s="34"/>
      <c r="W130" s="35" t="s">
        <v>69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224</v>
      </c>
      <c r="AG130" s="67"/>
      <c r="AJ130" s="71" t="s">
        <v>71</v>
      </c>
      <c r="AK130" s="71">
        <v>1</v>
      </c>
      <c r="BB130" s="167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42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3"/>
      <c r="P131" s="334" t="s">
        <v>72</v>
      </c>
      <c r="Q131" s="335"/>
      <c r="R131" s="335"/>
      <c r="S131" s="335"/>
      <c r="T131" s="335"/>
      <c r="U131" s="335"/>
      <c r="V131" s="336"/>
      <c r="W131" s="37" t="s">
        <v>69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43"/>
      <c r="P132" s="334" t="s">
        <v>72</v>
      </c>
      <c r="Q132" s="335"/>
      <c r="R132" s="335"/>
      <c r="S132" s="335"/>
      <c r="T132" s="335"/>
      <c r="U132" s="335"/>
      <c r="V132" s="336"/>
      <c r="W132" s="37" t="s">
        <v>73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customHeight="1" x14ac:dyDescent="0.25">
      <c r="A133" s="329" t="s">
        <v>225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5"/>
      <c r="AB133" s="315"/>
      <c r="AC133" s="315"/>
    </row>
    <row r="134" spans="1:68" ht="14.25" customHeight="1" x14ac:dyDescent="0.25">
      <c r="A134" s="331" t="s">
        <v>139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30"/>
      <c r="Z134" s="330"/>
      <c r="AA134" s="316"/>
      <c r="AB134" s="316"/>
      <c r="AC134" s="316"/>
    </row>
    <row r="135" spans="1:68" ht="16.5" customHeight="1" x14ac:dyDescent="0.25">
      <c r="A135" s="54" t="s">
        <v>226</v>
      </c>
      <c r="B135" s="54" t="s">
        <v>227</v>
      </c>
      <c r="C135" s="31">
        <v>4301135596</v>
      </c>
      <c r="D135" s="340">
        <v>4607111039613</v>
      </c>
      <c r="E135" s="341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03" t="s">
        <v>228</v>
      </c>
      <c r="Q135" s="325"/>
      <c r="R135" s="325"/>
      <c r="S135" s="325"/>
      <c r="T135" s="326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IFERROR(IF(X135="","",X135*0.00936),"")</f>
        <v>0</v>
      </c>
      <c r="AA135" s="56"/>
      <c r="AB135" s="57"/>
      <c r="AC135" s="168" t="s">
        <v>208</v>
      </c>
      <c r="AG135" s="67"/>
      <c r="AJ135" s="71" t="s">
        <v>71</v>
      </c>
      <c r="AK135" s="71">
        <v>1</v>
      </c>
      <c r="BB135" s="169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42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3"/>
      <c r="P136" s="334" t="s">
        <v>72</v>
      </c>
      <c r="Q136" s="335"/>
      <c r="R136" s="335"/>
      <c r="S136" s="335"/>
      <c r="T136" s="335"/>
      <c r="U136" s="335"/>
      <c r="V136" s="336"/>
      <c r="W136" s="37" t="s">
        <v>69</v>
      </c>
      <c r="X136" s="322">
        <f>IFERROR(SUM(X135:X135),"0")</f>
        <v>0</v>
      </c>
      <c r="Y136" s="322">
        <f>IFERROR(SUM(Y135:Y135),"0")</f>
        <v>0</v>
      </c>
      <c r="Z136" s="322">
        <f>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3"/>
      <c r="P137" s="334" t="s">
        <v>72</v>
      </c>
      <c r="Q137" s="335"/>
      <c r="R137" s="335"/>
      <c r="S137" s="335"/>
      <c r="T137" s="335"/>
      <c r="U137" s="335"/>
      <c r="V137" s="336"/>
      <c r="W137" s="37" t="s">
        <v>73</v>
      </c>
      <c r="X137" s="322">
        <f>IFERROR(SUMPRODUCT(X135:X135*H135:H135),"0")</f>
        <v>0</v>
      </c>
      <c r="Y137" s="322">
        <f>IFERROR(SUMPRODUCT(Y135:Y135*H135:H135),"0")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229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31" t="s">
        <v>230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6"/>
      <c r="AB139" s="316"/>
      <c r="AC139" s="316"/>
    </row>
    <row r="140" spans="1:68" ht="27" customHeight="1" x14ac:dyDescent="0.25">
      <c r="A140" s="54" t="s">
        <v>231</v>
      </c>
      <c r="B140" s="54" t="s">
        <v>232</v>
      </c>
      <c r="C140" s="31">
        <v>4301071054</v>
      </c>
      <c r="D140" s="340">
        <v>4607111035639</v>
      </c>
      <c r="E140" s="341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233</v>
      </c>
      <c r="L140" s="32" t="s">
        <v>67</v>
      </c>
      <c r="M140" s="33" t="s">
        <v>68</v>
      </c>
      <c r="N140" s="33"/>
      <c r="O140" s="32">
        <v>180</v>
      </c>
      <c r="P140" s="43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25"/>
      <c r="R140" s="325"/>
      <c r="S140" s="325"/>
      <c r="T140" s="326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234</v>
      </c>
      <c r="AG140" s="67"/>
      <c r="AJ140" s="71" t="s">
        <v>71</v>
      </c>
      <c r="AK140" s="71">
        <v>1</v>
      </c>
      <c r="BB140" s="171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235</v>
      </c>
      <c r="B141" s="54" t="s">
        <v>236</v>
      </c>
      <c r="C141" s="31">
        <v>4301135540</v>
      </c>
      <c r="D141" s="340">
        <v>4607111035646</v>
      </c>
      <c r="E141" s="341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233</v>
      </c>
      <c r="L141" s="32" t="s">
        <v>67</v>
      </c>
      <c r="M141" s="33" t="s">
        <v>68</v>
      </c>
      <c r="N141" s="33"/>
      <c r="O141" s="32">
        <v>180</v>
      </c>
      <c r="P14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25"/>
      <c r="R141" s="325"/>
      <c r="S141" s="325"/>
      <c r="T141" s="326"/>
      <c r="U141" s="34"/>
      <c r="V141" s="34"/>
      <c r="W141" s="35" t="s">
        <v>69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234</v>
      </c>
      <c r="AG141" s="67"/>
      <c r="AJ141" s="71" t="s">
        <v>71</v>
      </c>
      <c r="AK141" s="71">
        <v>1</v>
      </c>
      <c r="BB141" s="173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2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3"/>
      <c r="P142" s="334" t="s">
        <v>72</v>
      </c>
      <c r="Q142" s="335"/>
      <c r="R142" s="335"/>
      <c r="S142" s="335"/>
      <c r="T142" s="335"/>
      <c r="U142" s="335"/>
      <c r="V142" s="336"/>
      <c r="W142" s="37" t="s">
        <v>69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x14ac:dyDescent="0.2">
      <c r="A143" s="330"/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43"/>
      <c r="P143" s="334" t="s">
        <v>72</v>
      </c>
      <c r="Q143" s="335"/>
      <c r="R143" s="335"/>
      <c r="S143" s="335"/>
      <c r="T143" s="335"/>
      <c r="U143" s="335"/>
      <c r="V143" s="336"/>
      <c r="W143" s="37" t="s">
        <v>73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customHeight="1" x14ac:dyDescent="0.25">
      <c r="A144" s="329" t="s">
        <v>237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31" t="s">
        <v>139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6"/>
      <c r="AB145" s="316"/>
      <c r="AC145" s="316"/>
    </row>
    <row r="146" spans="1:68" ht="27" customHeight="1" x14ac:dyDescent="0.25">
      <c r="A146" s="54" t="s">
        <v>238</v>
      </c>
      <c r="B146" s="54" t="s">
        <v>239</v>
      </c>
      <c r="C146" s="31">
        <v>4301135281</v>
      </c>
      <c r="D146" s="340">
        <v>4607111036568</v>
      </c>
      <c r="E146" s="341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25"/>
      <c r="R146" s="325"/>
      <c r="S146" s="325"/>
      <c r="T146" s="326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240</v>
      </c>
      <c r="AG146" s="67"/>
      <c r="AJ146" s="71" t="s">
        <v>71</v>
      </c>
      <c r="AK146" s="71">
        <v>1</v>
      </c>
      <c r="BB146" s="17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2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3"/>
      <c r="P147" s="334" t="s">
        <v>72</v>
      </c>
      <c r="Q147" s="335"/>
      <c r="R147" s="335"/>
      <c r="S147" s="335"/>
      <c r="T147" s="335"/>
      <c r="U147" s="335"/>
      <c r="V147" s="336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3"/>
      <c r="P148" s="334" t="s">
        <v>72</v>
      </c>
      <c r="Q148" s="335"/>
      <c r="R148" s="335"/>
      <c r="S148" s="335"/>
      <c r="T148" s="335"/>
      <c r="U148" s="335"/>
      <c r="V148" s="336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customHeight="1" x14ac:dyDescent="0.2">
      <c r="A149" s="356" t="s">
        <v>241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48"/>
      <c r="AB149" s="48"/>
      <c r="AC149" s="48"/>
    </row>
    <row r="150" spans="1:68" ht="16.5" customHeight="1" x14ac:dyDescent="0.25">
      <c r="A150" s="329" t="s">
        <v>242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5"/>
      <c r="AB150" s="315"/>
      <c r="AC150" s="315"/>
    </row>
    <row r="151" spans="1:68" ht="14.25" customHeight="1" x14ac:dyDescent="0.25">
      <c r="A151" s="331" t="s">
        <v>139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330"/>
      <c r="Y151" s="330"/>
      <c r="Z151" s="330"/>
      <c r="AA151" s="316"/>
      <c r="AB151" s="316"/>
      <c r="AC151" s="316"/>
    </row>
    <row r="152" spans="1:68" ht="27" customHeight="1" x14ac:dyDescent="0.25">
      <c r="A152" s="54" t="s">
        <v>243</v>
      </c>
      <c r="B152" s="54" t="s">
        <v>244</v>
      </c>
      <c r="C152" s="31">
        <v>4301135317</v>
      </c>
      <c r="D152" s="340">
        <v>4607111039057</v>
      </c>
      <c r="E152" s="341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134</v>
      </c>
      <c r="L152" s="32" t="s">
        <v>99</v>
      </c>
      <c r="M152" s="33" t="s">
        <v>68</v>
      </c>
      <c r="N152" s="33"/>
      <c r="O152" s="32">
        <v>180</v>
      </c>
      <c r="P152" s="353" t="s">
        <v>245</v>
      </c>
      <c r="Q152" s="325"/>
      <c r="R152" s="325"/>
      <c r="S152" s="325"/>
      <c r="T152" s="326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208</v>
      </c>
      <c r="AG152" s="67"/>
      <c r="AJ152" s="71" t="s">
        <v>101</v>
      </c>
      <c r="AK152" s="71">
        <v>18</v>
      </c>
      <c r="BB152" s="17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2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43"/>
      <c r="P153" s="334" t="s">
        <v>72</v>
      </c>
      <c r="Q153" s="335"/>
      <c r="R153" s="335"/>
      <c r="S153" s="335"/>
      <c r="T153" s="335"/>
      <c r="U153" s="335"/>
      <c r="V153" s="336"/>
      <c r="W153" s="37" t="s">
        <v>69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x14ac:dyDescent="0.2">
      <c r="A154" s="330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43"/>
      <c r="P154" s="334" t="s">
        <v>72</v>
      </c>
      <c r="Q154" s="335"/>
      <c r="R154" s="335"/>
      <c r="S154" s="335"/>
      <c r="T154" s="335"/>
      <c r="U154" s="335"/>
      <c r="V154" s="336"/>
      <c r="W154" s="37" t="s">
        <v>73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customHeight="1" x14ac:dyDescent="0.25">
      <c r="A155" s="329" t="s">
        <v>246</v>
      </c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15"/>
      <c r="AB155" s="315"/>
      <c r="AC155" s="315"/>
    </row>
    <row r="156" spans="1:68" ht="14.25" customHeight="1" x14ac:dyDescent="0.25">
      <c r="A156" s="331" t="s">
        <v>63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16"/>
      <c r="AB156" s="316"/>
      <c r="AC156" s="316"/>
    </row>
    <row r="157" spans="1:68" ht="16.5" customHeight="1" x14ac:dyDescent="0.25">
      <c r="A157" s="54" t="s">
        <v>247</v>
      </c>
      <c r="B157" s="54" t="s">
        <v>248</v>
      </c>
      <c r="C157" s="31">
        <v>4301071062</v>
      </c>
      <c r="D157" s="340">
        <v>4607111036384</v>
      </c>
      <c r="E157" s="341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4" t="s">
        <v>249</v>
      </c>
      <c r="Q157" s="325"/>
      <c r="R157" s="325"/>
      <c r="S157" s="325"/>
      <c r="T157" s="326"/>
      <c r="U157" s="34"/>
      <c r="V157" s="34"/>
      <c r="W157" s="35" t="s">
        <v>69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250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251</v>
      </c>
      <c r="B158" s="54" t="s">
        <v>252</v>
      </c>
      <c r="C158" s="31">
        <v>4301071056</v>
      </c>
      <c r="D158" s="340">
        <v>4640242180250</v>
      </c>
      <c r="E158" s="341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378" t="s">
        <v>253</v>
      </c>
      <c r="Q158" s="325"/>
      <c r="R158" s="325"/>
      <c r="S158" s="325"/>
      <c r="T158" s="326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254</v>
      </c>
      <c r="AG158" s="67"/>
      <c r="AJ158" s="71" t="s">
        <v>71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255</v>
      </c>
      <c r="B159" s="54" t="s">
        <v>256</v>
      </c>
      <c r="C159" s="31">
        <v>4301071050</v>
      </c>
      <c r="D159" s="340">
        <v>4607111036216</v>
      </c>
      <c r="E159" s="341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66</v>
      </c>
      <c r="L159" s="32" t="s">
        <v>99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25"/>
      <c r="R159" s="325"/>
      <c r="S159" s="325"/>
      <c r="T159" s="326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101</v>
      </c>
      <c r="AK159" s="71">
        <v>12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258</v>
      </c>
      <c r="B160" s="54" t="s">
        <v>259</v>
      </c>
      <c r="C160" s="31">
        <v>4301071061</v>
      </c>
      <c r="D160" s="340">
        <v>4607111036278</v>
      </c>
      <c r="E160" s="341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25"/>
      <c r="R160" s="325"/>
      <c r="S160" s="325"/>
      <c r="T160" s="326"/>
      <c r="U160" s="34"/>
      <c r="V160" s="34"/>
      <c r="W160" s="35" t="s">
        <v>69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260</v>
      </c>
      <c r="AG160" s="67"/>
      <c r="AJ160" s="71" t="s">
        <v>71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42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3"/>
      <c r="P161" s="334" t="s">
        <v>72</v>
      </c>
      <c r="Q161" s="335"/>
      <c r="R161" s="335"/>
      <c r="S161" s="335"/>
      <c r="T161" s="335"/>
      <c r="U161" s="335"/>
      <c r="V161" s="336"/>
      <c r="W161" s="37" t="s">
        <v>69</v>
      </c>
      <c r="X161" s="322">
        <f>IFERROR(SUM(X157:X160),"0")</f>
        <v>0</v>
      </c>
      <c r="Y161" s="322">
        <f>IFERROR(SUM(Y157:Y160),"0")</f>
        <v>0</v>
      </c>
      <c r="Z161" s="322">
        <f>IFERROR(IF(Z157="",0,Z157),"0")+IFERROR(IF(Z158="",0,Z158),"0")+IFERROR(IF(Z159="",0,Z159),"0")+IFERROR(IF(Z160="",0,Z160),"0")</f>
        <v>0</v>
      </c>
      <c r="AA161" s="323"/>
      <c r="AB161" s="323"/>
      <c r="AC161" s="323"/>
    </row>
    <row r="162" spans="1:68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43"/>
      <c r="P162" s="334" t="s">
        <v>72</v>
      </c>
      <c r="Q162" s="335"/>
      <c r="R162" s="335"/>
      <c r="S162" s="335"/>
      <c r="T162" s="335"/>
      <c r="U162" s="335"/>
      <c r="V162" s="336"/>
      <c r="W162" s="37" t="s">
        <v>73</v>
      </c>
      <c r="X162" s="322">
        <f>IFERROR(SUMPRODUCT(X157:X160*H157:H160),"0")</f>
        <v>0</v>
      </c>
      <c r="Y162" s="322">
        <f>IFERROR(SUMPRODUCT(Y157:Y160*H157:H160),"0")</f>
        <v>0</v>
      </c>
      <c r="Z162" s="37"/>
      <c r="AA162" s="323"/>
      <c r="AB162" s="323"/>
      <c r="AC162" s="323"/>
    </row>
    <row r="163" spans="1:68" ht="14.25" customHeight="1" x14ac:dyDescent="0.25">
      <c r="A163" s="331" t="s">
        <v>261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6"/>
      <c r="AB163" s="316"/>
      <c r="AC163" s="316"/>
    </row>
    <row r="164" spans="1:68" ht="27" customHeight="1" x14ac:dyDescent="0.25">
      <c r="A164" s="54" t="s">
        <v>262</v>
      </c>
      <c r="B164" s="54" t="s">
        <v>263</v>
      </c>
      <c r="C164" s="31">
        <v>4301080153</v>
      </c>
      <c r="D164" s="340">
        <v>4607111036827</v>
      </c>
      <c r="E164" s="341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25"/>
      <c r="R164" s="325"/>
      <c r="S164" s="325"/>
      <c r="T164" s="326"/>
      <c r="U164" s="34"/>
      <c r="V164" s="34"/>
      <c r="W164" s="35" t="s">
        <v>69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264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265</v>
      </c>
      <c r="B165" s="54" t="s">
        <v>266</v>
      </c>
      <c r="C165" s="31">
        <v>4301080154</v>
      </c>
      <c r="D165" s="340">
        <v>4607111036834</v>
      </c>
      <c r="E165" s="341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25"/>
      <c r="R165" s="325"/>
      <c r="S165" s="325"/>
      <c r="T165" s="326"/>
      <c r="U165" s="34"/>
      <c r="V165" s="34"/>
      <c r="W165" s="35" t="s">
        <v>69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264</v>
      </c>
      <c r="AG165" s="67"/>
      <c r="AJ165" s="71" t="s">
        <v>71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42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43"/>
      <c r="P166" s="334" t="s">
        <v>72</v>
      </c>
      <c r="Q166" s="335"/>
      <c r="R166" s="335"/>
      <c r="S166" s="335"/>
      <c r="T166" s="335"/>
      <c r="U166" s="335"/>
      <c r="V166" s="336"/>
      <c r="W166" s="37" t="s">
        <v>69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x14ac:dyDescent="0.2">
      <c r="A167" s="330"/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43"/>
      <c r="P167" s="334" t="s">
        <v>72</v>
      </c>
      <c r="Q167" s="335"/>
      <c r="R167" s="335"/>
      <c r="S167" s="335"/>
      <c r="T167" s="335"/>
      <c r="U167" s="335"/>
      <c r="V167" s="336"/>
      <c r="W167" s="37" t="s">
        <v>73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customHeight="1" x14ac:dyDescent="0.2">
      <c r="A168" s="356" t="s">
        <v>267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48"/>
      <c r="AB168" s="48"/>
      <c r="AC168" s="48"/>
    </row>
    <row r="169" spans="1:68" ht="16.5" customHeight="1" x14ac:dyDescent="0.25">
      <c r="A169" s="329" t="s">
        <v>268</v>
      </c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/>
      <c r="W169" s="330"/>
      <c r="X169" s="330"/>
      <c r="Y169" s="330"/>
      <c r="Z169" s="330"/>
      <c r="AA169" s="315"/>
      <c r="AB169" s="315"/>
      <c r="AC169" s="315"/>
    </row>
    <row r="170" spans="1:68" ht="14.25" customHeight="1" x14ac:dyDescent="0.25">
      <c r="A170" s="331" t="s">
        <v>76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6"/>
      <c r="AB170" s="316"/>
      <c r="AC170" s="316"/>
    </row>
    <row r="171" spans="1:68" ht="27" customHeight="1" x14ac:dyDescent="0.25">
      <c r="A171" s="54" t="s">
        <v>269</v>
      </c>
      <c r="B171" s="54" t="s">
        <v>270</v>
      </c>
      <c r="C171" s="31">
        <v>4301132097</v>
      </c>
      <c r="D171" s="340">
        <v>4607111035721</v>
      </c>
      <c r="E171" s="341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79</v>
      </c>
      <c r="L171" s="32" t="s">
        <v>110</v>
      </c>
      <c r="M171" s="33" t="s">
        <v>68</v>
      </c>
      <c r="N171" s="33"/>
      <c r="O171" s="32">
        <v>365</v>
      </c>
      <c r="P171" s="38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25"/>
      <c r="R171" s="325"/>
      <c r="S171" s="325"/>
      <c r="T171" s="326"/>
      <c r="U171" s="34"/>
      <c r="V171" s="34"/>
      <c r="W171" s="35" t="s">
        <v>69</v>
      </c>
      <c r="X171" s="320">
        <v>56</v>
      </c>
      <c r="Y171" s="321">
        <f>IFERROR(IF(X171="","",X171),"")</f>
        <v>56</v>
      </c>
      <c r="Z171" s="36">
        <f>IFERROR(IF(X171="","",X171*0.01788),"")</f>
        <v>1.0012799999999999</v>
      </c>
      <c r="AA171" s="56"/>
      <c r="AB171" s="57"/>
      <c r="AC171" s="190" t="s">
        <v>271</v>
      </c>
      <c r="AG171" s="67"/>
      <c r="AJ171" s="71" t="s">
        <v>111</v>
      </c>
      <c r="AK171" s="71">
        <v>70</v>
      </c>
      <c r="BB171" s="191" t="s">
        <v>81</v>
      </c>
      <c r="BM171" s="67">
        <f>IFERROR(X171*I171,"0")</f>
        <v>189.72800000000001</v>
      </c>
      <c r="BN171" s="67">
        <f>IFERROR(Y171*I171,"0")</f>
        <v>189.72800000000001</v>
      </c>
      <c r="BO171" s="67">
        <f>IFERROR(X171/J171,"0")</f>
        <v>0.8</v>
      </c>
      <c r="BP171" s="67">
        <f>IFERROR(Y171/J171,"0")</f>
        <v>0.8</v>
      </c>
    </row>
    <row r="172" spans="1:68" ht="27" customHeight="1" x14ac:dyDescent="0.25">
      <c r="A172" s="54" t="s">
        <v>272</v>
      </c>
      <c r="B172" s="54" t="s">
        <v>273</v>
      </c>
      <c r="C172" s="31">
        <v>4301132100</v>
      </c>
      <c r="D172" s="340">
        <v>4607111035691</v>
      </c>
      <c r="E172" s="341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79</v>
      </c>
      <c r="L172" s="32" t="s">
        <v>110</v>
      </c>
      <c r="M172" s="33" t="s">
        <v>68</v>
      </c>
      <c r="N172" s="33"/>
      <c r="O172" s="32">
        <v>365</v>
      </c>
      <c r="P172" s="34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25"/>
      <c r="R172" s="325"/>
      <c r="S172" s="325"/>
      <c r="T172" s="326"/>
      <c r="U172" s="34"/>
      <c r="V172" s="34"/>
      <c r="W172" s="35" t="s">
        <v>69</v>
      </c>
      <c r="X172" s="320">
        <v>56</v>
      </c>
      <c r="Y172" s="321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92" t="s">
        <v>274</v>
      </c>
      <c r="AG172" s="67"/>
      <c r="AJ172" s="71" t="s">
        <v>111</v>
      </c>
      <c r="AK172" s="71">
        <v>70</v>
      </c>
      <c r="BB172" s="193" t="s">
        <v>81</v>
      </c>
      <c r="BM172" s="67">
        <f>IFERROR(X172*I172,"0")</f>
        <v>189.72800000000001</v>
      </c>
      <c r="BN172" s="67">
        <f>IFERROR(Y172*I172,"0")</f>
        <v>189.72800000000001</v>
      </c>
      <c r="BO172" s="67">
        <f>IFERROR(X172/J172,"0")</f>
        <v>0.8</v>
      </c>
      <c r="BP172" s="67">
        <f>IFERROR(Y172/J172,"0")</f>
        <v>0.8</v>
      </c>
    </row>
    <row r="173" spans="1:68" ht="27" customHeight="1" x14ac:dyDescent="0.25">
      <c r="A173" s="54" t="s">
        <v>275</v>
      </c>
      <c r="B173" s="54" t="s">
        <v>276</v>
      </c>
      <c r="C173" s="31">
        <v>4301132079</v>
      </c>
      <c r="D173" s="340">
        <v>4607111038487</v>
      </c>
      <c r="E173" s="341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79</v>
      </c>
      <c r="L173" s="32" t="s">
        <v>99</v>
      </c>
      <c r="M173" s="33" t="s">
        <v>68</v>
      </c>
      <c r="N173" s="33"/>
      <c r="O173" s="32">
        <v>180</v>
      </c>
      <c r="P173" s="37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25"/>
      <c r="R173" s="325"/>
      <c r="S173" s="325"/>
      <c r="T173" s="326"/>
      <c r="U173" s="34"/>
      <c r="V173" s="34"/>
      <c r="W173" s="35" t="s">
        <v>69</v>
      </c>
      <c r="X173" s="320">
        <v>42</v>
      </c>
      <c r="Y173" s="321">
        <f>IFERROR(IF(X173="","",X173),"")</f>
        <v>42</v>
      </c>
      <c r="Z173" s="36">
        <f>IFERROR(IF(X173="","",X173*0.01788),"")</f>
        <v>0.75095999999999996</v>
      </c>
      <c r="AA173" s="56"/>
      <c r="AB173" s="57"/>
      <c r="AC173" s="194" t="s">
        <v>277</v>
      </c>
      <c r="AG173" s="67"/>
      <c r="AJ173" s="71" t="s">
        <v>101</v>
      </c>
      <c r="AK173" s="71">
        <v>14</v>
      </c>
      <c r="BB173" s="195" t="s">
        <v>81</v>
      </c>
      <c r="BM173" s="67">
        <f>IFERROR(X173*I173,"0")</f>
        <v>156.91200000000001</v>
      </c>
      <c r="BN173" s="67">
        <f>IFERROR(Y173*I173,"0")</f>
        <v>156.91200000000001</v>
      </c>
      <c r="BO173" s="67">
        <f>IFERROR(X173/J173,"0")</f>
        <v>0.6</v>
      </c>
      <c r="BP173" s="67">
        <f>IFERROR(Y173/J173,"0")</f>
        <v>0.6</v>
      </c>
    </row>
    <row r="174" spans="1:68" x14ac:dyDescent="0.2">
      <c r="A174" s="342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43"/>
      <c r="P174" s="334" t="s">
        <v>72</v>
      </c>
      <c r="Q174" s="335"/>
      <c r="R174" s="335"/>
      <c r="S174" s="335"/>
      <c r="T174" s="335"/>
      <c r="U174" s="335"/>
      <c r="V174" s="336"/>
      <c r="W174" s="37" t="s">
        <v>69</v>
      </c>
      <c r="X174" s="322">
        <f>IFERROR(SUM(X171:X173),"0")</f>
        <v>154</v>
      </c>
      <c r="Y174" s="322">
        <f>IFERROR(SUM(Y171:Y173),"0")</f>
        <v>154</v>
      </c>
      <c r="Z174" s="322">
        <f>IFERROR(IF(Z171="",0,Z171),"0")+IFERROR(IF(Z172="",0,Z172),"0")+IFERROR(IF(Z173="",0,Z173),"0")</f>
        <v>2.75352</v>
      </c>
      <c r="AA174" s="323"/>
      <c r="AB174" s="323"/>
      <c r="AC174" s="323"/>
    </row>
    <row r="175" spans="1:68" x14ac:dyDescent="0.2">
      <c r="A175" s="330"/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43"/>
      <c r="P175" s="334" t="s">
        <v>72</v>
      </c>
      <c r="Q175" s="335"/>
      <c r="R175" s="335"/>
      <c r="S175" s="335"/>
      <c r="T175" s="335"/>
      <c r="U175" s="335"/>
      <c r="V175" s="336"/>
      <c r="W175" s="37" t="s">
        <v>73</v>
      </c>
      <c r="X175" s="322">
        <f>IFERROR(SUMPRODUCT(X171:X173*H171:H173),"0")</f>
        <v>462</v>
      </c>
      <c r="Y175" s="322">
        <f>IFERROR(SUMPRODUCT(Y171:Y173*H171:H173),"0")</f>
        <v>462</v>
      </c>
      <c r="Z175" s="37"/>
      <c r="AA175" s="323"/>
      <c r="AB175" s="323"/>
      <c r="AC175" s="323"/>
    </row>
    <row r="176" spans="1:68" ht="14.25" customHeight="1" x14ac:dyDescent="0.25">
      <c r="A176" s="331" t="s">
        <v>278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6"/>
      <c r="AB176" s="316"/>
      <c r="AC176" s="316"/>
    </row>
    <row r="177" spans="1:68" ht="27" customHeight="1" x14ac:dyDescent="0.25">
      <c r="A177" s="54" t="s">
        <v>279</v>
      </c>
      <c r="B177" s="54" t="s">
        <v>280</v>
      </c>
      <c r="C177" s="31">
        <v>4301051855</v>
      </c>
      <c r="D177" s="340">
        <v>4680115885875</v>
      </c>
      <c r="E177" s="341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281</v>
      </c>
      <c r="L177" s="32" t="s">
        <v>67</v>
      </c>
      <c r="M177" s="33" t="s">
        <v>282</v>
      </c>
      <c r="N177" s="33"/>
      <c r="O177" s="32">
        <v>365</v>
      </c>
      <c r="P177" s="475" t="s">
        <v>283</v>
      </c>
      <c r="Q177" s="325"/>
      <c r="R177" s="325"/>
      <c r="S177" s="325"/>
      <c r="T177" s="326"/>
      <c r="U177" s="34"/>
      <c r="V177" s="34"/>
      <c r="W177" s="35" t="s">
        <v>69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285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42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3"/>
      <c r="P178" s="334" t="s">
        <v>72</v>
      </c>
      <c r="Q178" s="335"/>
      <c r="R178" s="335"/>
      <c r="S178" s="335"/>
      <c r="T178" s="335"/>
      <c r="U178" s="335"/>
      <c r="V178" s="336"/>
      <c r="W178" s="37" t="s">
        <v>69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x14ac:dyDescent="0.2">
      <c r="A179" s="330"/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43"/>
      <c r="P179" s="334" t="s">
        <v>72</v>
      </c>
      <c r="Q179" s="335"/>
      <c r="R179" s="335"/>
      <c r="S179" s="335"/>
      <c r="T179" s="335"/>
      <c r="U179" s="335"/>
      <c r="V179" s="336"/>
      <c r="W179" s="37" t="s">
        <v>73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customHeight="1" x14ac:dyDescent="0.2">
      <c r="A180" s="356" t="s">
        <v>286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9" t="s">
        <v>287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5"/>
      <c r="AB181" s="315"/>
      <c r="AC181" s="315"/>
    </row>
    <row r="182" spans="1:68" ht="14.25" customHeight="1" x14ac:dyDescent="0.25">
      <c r="A182" s="331" t="s">
        <v>139</v>
      </c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0"/>
      <c r="V182" s="330"/>
      <c r="W182" s="330"/>
      <c r="X182" s="330"/>
      <c r="Y182" s="330"/>
      <c r="Z182" s="330"/>
      <c r="AA182" s="316"/>
      <c r="AB182" s="316"/>
      <c r="AC182" s="316"/>
    </row>
    <row r="183" spans="1:68" ht="27" customHeight="1" x14ac:dyDescent="0.25">
      <c r="A183" s="54" t="s">
        <v>288</v>
      </c>
      <c r="B183" s="54" t="s">
        <v>289</v>
      </c>
      <c r="C183" s="31">
        <v>4301135707</v>
      </c>
      <c r="D183" s="340">
        <v>4620207490198</v>
      </c>
      <c r="E183" s="341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25"/>
      <c r="R183" s="325"/>
      <c r="S183" s="325"/>
      <c r="T183" s="326"/>
      <c r="U183" s="34"/>
      <c r="V183" s="34"/>
      <c r="W183" s="35" t="s">
        <v>69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4301135719</v>
      </c>
      <c r="D184" s="340">
        <v>4620207490235</v>
      </c>
      <c r="E184" s="341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25"/>
      <c r="R184" s="325"/>
      <c r="S184" s="325"/>
      <c r="T184" s="326"/>
      <c r="U184" s="34"/>
      <c r="V184" s="34"/>
      <c r="W184" s="35" t="s">
        <v>69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71</v>
      </c>
      <c r="AK184" s="71">
        <v>1</v>
      </c>
      <c r="BB184" s="201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294</v>
      </c>
      <c r="B185" s="54" t="s">
        <v>295</v>
      </c>
      <c r="C185" s="31">
        <v>4301135697</v>
      </c>
      <c r="D185" s="340">
        <v>4620207490259</v>
      </c>
      <c r="E185" s="341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25"/>
      <c r="R185" s="325"/>
      <c r="S185" s="325"/>
      <c r="T185" s="326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290</v>
      </c>
      <c r="AG185" s="67"/>
      <c r="AJ185" s="71" t="s">
        <v>71</v>
      </c>
      <c r="AK185" s="71">
        <v>1</v>
      </c>
      <c r="BB185" s="20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296</v>
      </c>
      <c r="B186" s="54" t="s">
        <v>297</v>
      </c>
      <c r="C186" s="31">
        <v>4301135681</v>
      </c>
      <c r="D186" s="340">
        <v>4620207490143</v>
      </c>
      <c r="E186" s="341"/>
      <c r="F186" s="319">
        <v>0.22</v>
      </c>
      <c r="G186" s="32">
        <v>12</v>
      </c>
      <c r="H186" s="319">
        <v>2.64</v>
      </c>
      <c r="I186" s="319">
        <v>3.3435999999999999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13" t="s">
        <v>298</v>
      </c>
      <c r="Q186" s="325"/>
      <c r="R186" s="325"/>
      <c r="S186" s="325"/>
      <c r="T186" s="326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299</v>
      </c>
      <c r="AG186" s="67"/>
      <c r="AJ186" s="71" t="s">
        <v>71</v>
      </c>
      <c r="AK186" s="71">
        <v>1</v>
      </c>
      <c r="BB186" s="20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2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3"/>
      <c r="P187" s="334" t="s">
        <v>72</v>
      </c>
      <c r="Q187" s="335"/>
      <c r="R187" s="335"/>
      <c r="S187" s="335"/>
      <c r="T187" s="335"/>
      <c r="U187" s="335"/>
      <c r="V187" s="336"/>
      <c r="W187" s="37" t="s">
        <v>69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x14ac:dyDescent="0.2">
      <c r="A188" s="330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43"/>
      <c r="P188" s="334" t="s">
        <v>72</v>
      </c>
      <c r="Q188" s="335"/>
      <c r="R188" s="335"/>
      <c r="S188" s="335"/>
      <c r="T188" s="335"/>
      <c r="U188" s="335"/>
      <c r="V188" s="336"/>
      <c r="W188" s="37" t="s">
        <v>73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customHeight="1" x14ac:dyDescent="0.25">
      <c r="A189" s="329" t="s">
        <v>300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5"/>
      <c r="AB189" s="315"/>
      <c r="AC189" s="315"/>
    </row>
    <row r="190" spans="1:68" ht="14.25" customHeight="1" x14ac:dyDescent="0.25">
      <c r="A190" s="331" t="s">
        <v>63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6"/>
      <c r="AB190" s="316"/>
      <c r="AC190" s="316"/>
    </row>
    <row r="191" spans="1:68" ht="16.5" customHeight="1" x14ac:dyDescent="0.25">
      <c r="A191" s="54" t="s">
        <v>301</v>
      </c>
      <c r="B191" s="54" t="s">
        <v>302</v>
      </c>
      <c r="C191" s="31">
        <v>4301070948</v>
      </c>
      <c r="D191" s="340">
        <v>4607111037022</v>
      </c>
      <c r="E191" s="341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66</v>
      </c>
      <c r="L191" s="32" t="s">
        <v>110</v>
      </c>
      <c r="M191" s="33" t="s">
        <v>68</v>
      </c>
      <c r="N191" s="33"/>
      <c r="O191" s="32">
        <v>180</v>
      </c>
      <c r="P191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69</v>
      </c>
      <c r="X191" s="320">
        <v>0</v>
      </c>
      <c r="Y191" s="321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111</v>
      </c>
      <c r="AK191" s="71">
        <v>84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4301070990</v>
      </c>
      <c r="D192" s="340">
        <v>4607111038494</v>
      </c>
      <c r="E192" s="341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69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307</v>
      </c>
      <c r="B193" s="54" t="s">
        <v>308</v>
      </c>
      <c r="C193" s="31">
        <v>4301070966</v>
      </c>
      <c r="D193" s="340">
        <v>4607111038135</v>
      </c>
      <c r="E193" s="341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66</v>
      </c>
      <c r="L193" s="32" t="s">
        <v>99</v>
      </c>
      <c r="M193" s="33" t="s">
        <v>68</v>
      </c>
      <c r="N193" s="33"/>
      <c r="O193" s="32">
        <v>180</v>
      </c>
      <c r="P193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69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309</v>
      </c>
      <c r="AG193" s="67"/>
      <c r="AJ193" s="71" t="s">
        <v>101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2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3"/>
      <c r="P194" s="334" t="s">
        <v>72</v>
      </c>
      <c r="Q194" s="335"/>
      <c r="R194" s="335"/>
      <c r="S194" s="335"/>
      <c r="T194" s="335"/>
      <c r="U194" s="335"/>
      <c r="V194" s="336"/>
      <c r="W194" s="37" t="s">
        <v>69</v>
      </c>
      <c r="X194" s="322">
        <f>IFERROR(SUM(X191:X193),"0")</f>
        <v>0</v>
      </c>
      <c r="Y194" s="322">
        <f>IFERROR(SUM(Y191:Y193),"0")</f>
        <v>0</v>
      </c>
      <c r="Z194" s="322">
        <f>IFERROR(IF(Z191="",0,Z191),"0")+IFERROR(IF(Z192="",0,Z192),"0")+IFERROR(IF(Z193="",0,Z193),"0")</f>
        <v>0</v>
      </c>
      <c r="AA194" s="323"/>
      <c r="AB194" s="323"/>
      <c r="AC194" s="323"/>
    </row>
    <row r="195" spans="1:68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43"/>
      <c r="P195" s="334" t="s">
        <v>72</v>
      </c>
      <c r="Q195" s="335"/>
      <c r="R195" s="335"/>
      <c r="S195" s="335"/>
      <c r="T195" s="335"/>
      <c r="U195" s="335"/>
      <c r="V195" s="336"/>
      <c r="W195" s="37" t="s">
        <v>73</v>
      </c>
      <c r="X195" s="322">
        <f>IFERROR(SUMPRODUCT(X191:X193*H191:H193),"0")</f>
        <v>0</v>
      </c>
      <c r="Y195" s="322">
        <f>IFERROR(SUMPRODUCT(Y191:Y193*H191:H193),"0")</f>
        <v>0</v>
      </c>
      <c r="Z195" s="37"/>
      <c r="AA195" s="323"/>
      <c r="AB195" s="323"/>
      <c r="AC195" s="323"/>
    </row>
    <row r="196" spans="1:68" ht="16.5" customHeight="1" x14ac:dyDescent="0.25">
      <c r="A196" s="329" t="s">
        <v>310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5"/>
      <c r="AB196" s="315"/>
      <c r="AC196" s="315"/>
    </row>
    <row r="197" spans="1:68" ht="14.25" customHeight="1" x14ac:dyDescent="0.25">
      <c r="A197" s="331" t="s">
        <v>63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330"/>
      <c r="Z197" s="330"/>
      <c r="AA197" s="316"/>
      <c r="AB197" s="316"/>
      <c r="AC197" s="316"/>
    </row>
    <row r="198" spans="1:68" ht="27" customHeight="1" x14ac:dyDescent="0.25">
      <c r="A198" s="54" t="s">
        <v>311</v>
      </c>
      <c r="B198" s="54" t="s">
        <v>312</v>
      </c>
      <c r="C198" s="31">
        <v>4301070996</v>
      </c>
      <c r="D198" s="340">
        <v>4607111038654</v>
      </c>
      <c r="E198" s="341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69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313</v>
      </c>
      <c r="AG198" s="67"/>
      <c r="AJ198" s="71" t="s">
        <v>71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314</v>
      </c>
      <c r="B199" s="54" t="s">
        <v>315</v>
      </c>
      <c r="C199" s="31">
        <v>4301070997</v>
      </c>
      <c r="D199" s="340">
        <v>4607111038586</v>
      </c>
      <c r="E199" s="341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66</v>
      </c>
      <c r="L199" s="32" t="s">
        <v>99</v>
      </c>
      <c r="M199" s="33" t="s">
        <v>68</v>
      </c>
      <c r="N199" s="33"/>
      <c r="O199" s="32">
        <v>180</v>
      </c>
      <c r="P199" s="5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69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313</v>
      </c>
      <c r="AG199" s="67"/>
      <c r="AJ199" s="71" t="s">
        <v>101</v>
      </c>
      <c r="AK199" s="71">
        <v>12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4301070962</v>
      </c>
      <c r="D200" s="340">
        <v>4607111038609</v>
      </c>
      <c r="E200" s="341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69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318</v>
      </c>
      <c r="AG200" s="67"/>
      <c r="AJ200" s="71" t="s">
        <v>71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319</v>
      </c>
      <c r="B201" s="54" t="s">
        <v>320</v>
      </c>
      <c r="C201" s="31">
        <v>4301070963</v>
      </c>
      <c r="D201" s="340">
        <v>4607111038630</v>
      </c>
      <c r="E201" s="341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69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318</v>
      </c>
      <c r="AG201" s="67"/>
      <c r="AJ201" s="71" t="s">
        <v>71</v>
      </c>
      <c r="AK201" s="71">
        <v>1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321</v>
      </c>
      <c r="B202" s="54" t="s">
        <v>322</v>
      </c>
      <c r="C202" s="31">
        <v>4301070959</v>
      </c>
      <c r="D202" s="340">
        <v>4607111038616</v>
      </c>
      <c r="E202" s="341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69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313</v>
      </c>
      <c r="AG202" s="67"/>
      <c r="AJ202" s="71" t="s">
        <v>71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323</v>
      </c>
      <c r="B203" s="54" t="s">
        <v>324</v>
      </c>
      <c r="C203" s="31">
        <v>4301070960</v>
      </c>
      <c r="D203" s="340">
        <v>4607111038623</v>
      </c>
      <c r="E203" s="341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66</v>
      </c>
      <c r="L203" s="32" t="s">
        <v>99</v>
      </c>
      <c r="M203" s="33" t="s">
        <v>68</v>
      </c>
      <c r="N203" s="33"/>
      <c r="O203" s="32">
        <v>180</v>
      </c>
      <c r="P203" s="43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69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313</v>
      </c>
      <c r="AG203" s="67"/>
      <c r="AJ203" s="71" t="s">
        <v>101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x14ac:dyDescent="0.2">
      <c r="A204" s="342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3"/>
      <c r="P204" s="334" t="s">
        <v>72</v>
      </c>
      <c r="Q204" s="335"/>
      <c r="R204" s="335"/>
      <c r="S204" s="335"/>
      <c r="T204" s="335"/>
      <c r="U204" s="335"/>
      <c r="V204" s="336"/>
      <c r="W204" s="37" t="s">
        <v>69</v>
      </c>
      <c r="X204" s="322">
        <f>IFERROR(SUM(X198:X203),"0")</f>
        <v>0</v>
      </c>
      <c r="Y204" s="322">
        <f>IFERROR(SUM(Y198:Y203),"0")</f>
        <v>0</v>
      </c>
      <c r="Z204" s="322">
        <f>IFERROR(IF(Z198="",0,Z198),"0")+IFERROR(IF(Z199="",0,Z199),"0")+IFERROR(IF(Z200="",0,Z200),"0")+IFERROR(IF(Z201="",0,Z201),"0")+IFERROR(IF(Z202="",0,Z202),"0")+IFERROR(IF(Z203="",0,Z203),"0")</f>
        <v>0</v>
      </c>
      <c r="AA204" s="323"/>
      <c r="AB204" s="323"/>
      <c r="AC204" s="323"/>
    </row>
    <row r="205" spans="1:68" x14ac:dyDescent="0.2">
      <c r="A205" s="330"/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43"/>
      <c r="P205" s="334" t="s">
        <v>72</v>
      </c>
      <c r="Q205" s="335"/>
      <c r="R205" s="335"/>
      <c r="S205" s="335"/>
      <c r="T205" s="335"/>
      <c r="U205" s="335"/>
      <c r="V205" s="336"/>
      <c r="W205" s="37" t="s">
        <v>73</v>
      </c>
      <c r="X205" s="322">
        <f>IFERROR(SUMPRODUCT(X198:X203*H198:H203),"0")</f>
        <v>0</v>
      </c>
      <c r="Y205" s="322">
        <f>IFERROR(SUMPRODUCT(Y198:Y203*H198:H203),"0")</f>
        <v>0</v>
      </c>
      <c r="Z205" s="37"/>
      <c r="AA205" s="323"/>
      <c r="AB205" s="323"/>
      <c r="AC205" s="323"/>
    </row>
    <row r="206" spans="1:68" ht="16.5" customHeight="1" x14ac:dyDescent="0.25">
      <c r="A206" s="329" t="s">
        <v>325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5"/>
      <c r="AB206" s="315"/>
      <c r="AC206" s="315"/>
    </row>
    <row r="207" spans="1:68" ht="14.25" customHeight="1" x14ac:dyDescent="0.25">
      <c r="A207" s="331" t="s">
        <v>63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330"/>
      <c r="Y207" s="330"/>
      <c r="Z207" s="330"/>
      <c r="AA207" s="316"/>
      <c r="AB207" s="316"/>
      <c r="AC207" s="316"/>
    </row>
    <row r="208" spans="1:68" ht="27" customHeight="1" x14ac:dyDescent="0.25">
      <c r="A208" s="54" t="s">
        <v>326</v>
      </c>
      <c r="B208" s="54" t="s">
        <v>327</v>
      </c>
      <c r="C208" s="31">
        <v>4301070915</v>
      </c>
      <c r="D208" s="340">
        <v>4607111035882</v>
      </c>
      <c r="E208" s="341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69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328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329</v>
      </c>
      <c r="B209" s="54" t="s">
        <v>330</v>
      </c>
      <c r="C209" s="31">
        <v>4301070921</v>
      </c>
      <c r="D209" s="340">
        <v>4607111035905</v>
      </c>
      <c r="E209" s="341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69</v>
      </c>
      <c r="X209" s="320">
        <v>0</v>
      </c>
      <c r="Y209" s="321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328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4301070917</v>
      </c>
      <c r="D210" s="340">
        <v>4607111035912</v>
      </c>
      <c r="E210" s="341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333</v>
      </c>
      <c r="AG210" s="67"/>
      <c r="AJ210" s="71" t="s">
        <v>71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334</v>
      </c>
      <c r="B211" s="54" t="s">
        <v>335</v>
      </c>
      <c r="C211" s="31">
        <v>4301070920</v>
      </c>
      <c r="D211" s="340">
        <v>4607111035929</v>
      </c>
      <c r="E211" s="341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66</v>
      </c>
      <c r="L211" s="32" t="s">
        <v>99</v>
      </c>
      <c r="M211" s="33" t="s">
        <v>68</v>
      </c>
      <c r="N211" s="33"/>
      <c r="O211" s="32">
        <v>180</v>
      </c>
      <c r="P211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69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333</v>
      </c>
      <c r="AG211" s="67"/>
      <c r="AJ211" s="71" t="s">
        <v>101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42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3"/>
      <c r="P212" s="334" t="s">
        <v>72</v>
      </c>
      <c r="Q212" s="335"/>
      <c r="R212" s="335"/>
      <c r="S212" s="335"/>
      <c r="T212" s="335"/>
      <c r="U212" s="335"/>
      <c r="V212" s="336"/>
      <c r="W212" s="37" t="s">
        <v>69</v>
      </c>
      <c r="X212" s="322">
        <f>IFERROR(SUM(X208:X211),"0")</f>
        <v>0</v>
      </c>
      <c r="Y212" s="322">
        <f>IFERROR(SUM(Y208:Y211),"0")</f>
        <v>0</v>
      </c>
      <c r="Z212" s="322">
        <f>IFERROR(IF(Z208="",0,Z208),"0")+IFERROR(IF(Z209="",0,Z209),"0")+IFERROR(IF(Z210="",0,Z210),"0")+IFERROR(IF(Z211="",0,Z211),"0")</f>
        <v>0</v>
      </c>
      <c r="AA212" s="323"/>
      <c r="AB212" s="323"/>
      <c r="AC212" s="323"/>
    </row>
    <row r="213" spans="1:68" x14ac:dyDescent="0.2">
      <c r="A213" s="330"/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43"/>
      <c r="P213" s="334" t="s">
        <v>72</v>
      </c>
      <c r="Q213" s="335"/>
      <c r="R213" s="335"/>
      <c r="S213" s="335"/>
      <c r="T213" s="335"/>
      <c r="U213" s="335"/>
      <c r="V213" s="336"/>
      <c r="W213" s="37" t="s">
        <v>73</v>
      </c>
      <c r="X213" s="322">
        <f>IFERROR(SUMPRODUCT(X208:X211*H208:H211),"0")</f>
        <v>0</v>
      </c>
      <c r="Y213" s="322">
        <f>IFERROR(SUMPRODUCT(Y208:Y211*H208:H211),"0")</f>
        <v>0</v>
      </c>
      <c r="Z213" s="37"/>
      <c r="AA213" s="323"/>
      <c r="AB213" s="323"/>
      <c r="AC213" s="323"/>
    </row>
    <row r="214" spans="1:68" ht="16.5" customHeight="1" x14ac:dyDescent="0.25">
      <c r="A214" s="329" t="s">
        <v>336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5"/>
      <c r="AB214" s="315"/>
      <c r="AC214" s="315"/>
    </row>
    <row r="215" spans="1:68" ht="14.25" customHeight="1" x14ac:dyDescent="0.25">
      <c r="A215" s="331" t="s">
        <v>63</v>
      </c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330"/>
      <c r="Z215" s="330"/>
      <c r="AA215" s="316"/>
      <c r="AB215" s="316"/>
      <c r="AC215" s="316"/>
    </row>
    <row r="216" spans="1:68" ht="16.5" customHeight="1" x14ac:dyDescent="0.25">
      <c r="A216" s="54" t="s">
        <v>337</v>
      </c>
      <c r="B216" s="54" t="s">
        <v>338</v>
      </c>
      <c r="C216" s="31">
        <v>4301070912</v>
      </c>
      <c r="D216" s="340">
        <v>4607111037213</v>
      </c>
      <c r="E216" s="341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69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339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2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3"/>
      <c r="P217" s="334" t="s">
        <v>72</v>
      </c>
      <c r="Q217" s="335"/>
      <c r="R217" s="335"/>
      <c r="S217" s="335"/>
      <c r="T217" s="335"/>
      <c r="U217" s="335"/>
      <c r="V217" s="336"/>
      <c r="W217" s="37" t="s">
        <v>69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43"/>
      <c r="P218" s="334" t="s">
        <v>72</v>
      </c>
      <c r="Q218" s="335"/>
      <c r="R218" s="335"/>
      <c r="S218" s="335"/>
      <c r="T218" s="335"/>
      <c r="U218" s="335"/>
      <c r="V218" s="336"/>
      <c r="W218" s="37" t="s">
        <v>73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customHeight="1" x14ac:dyDescent="0.25">
      <c r="A219" s="329" t="s">
        <v>340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5"/>
      <c r="AB219" s="315"/>
      <c r="AC219" s="315"/>
    </row>
    <row r="220" spans="1:68" ht="14.25" customHeight="1" x14ac:dyDescent="0.25">
      <c r="A220" s="331" t="s">
        <v>278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16"/>
      <c r="AB220" s="316"/>
      <c r="AC220" s="316"/>
    </row>
    <row r="221" spans="1:68" ht="27" customHeight="1" x14ac:dyDescent="0.25">
      <c r="A221" s="54" t="s">
        <v>341</v>
      </c>
      <c r="B221" s="54" t="s">
        <v>342</v>
      </c>
      <c r="C221" s="31">
        <v>4301051320</v>
      </c>
      <c r="D221" s="340">
        <v>4680115881334</v>
      </c>
      <c r="E221" s="341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79</v>
      </c>
      <c r="L221" s="32" t="s">
        <v>67</v>
      </c>
      <c r="M221" s="33" t="s">
        <v>282</v>
      </c>
      <c r="N221" s="33"/>
      <c r="O221" s="32">
        <v>365</v>
      </c>
      <c r="P221" s="3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343</v>
      </c>
      <c r="AG221" s="67"/>
      <c r="AJ221" s="71" t="s">
        <v>71</v>
      </c>
      <c r="AK221" s="71">
        <v>1</v>
      </c>
      <c r="BB221" s="235" t="s">
        <v>285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42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3"/>
      <c r="P222" s="334" t="s">
        <v>72</v>
      </c>
      <c r="Q222" s="335"/>
      <c r="R222" s="335"/>
      <c r="S222" s="335"/>
      <c r="T222" s="335"/>
      <c r="U222" s="335"/>
      <c r="V222" s="336"/>
      <c r="W222" s="37" t="s">
        <v>69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43"/>
      <c r="P223" s="334" t="s">
        <v>72</v>
      </c>
      <c r="Q223" s="335"/>
      <c r="R223" s="335"/>
      <c r="S223" s="335"/>
      <c r="T223" s="335"/>
      <c r="U223" s="335"/>
      <c r="V223" s="336"/>
      <c r="W223" s="37" t="s">
        <v>73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customHeight="1" x14ac:dyDescent="0.25">
      <c r="A224" s="329" t="s">
        <v>344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5"/>
      <c r="AB224" s="315"/>
      <c r="AC224" s="315"/>
    </row>
    <row r="225" spans="1:68" ht="14.25" customHeight="1" x14ac:dyDescent="0.25">
      <c r="A225" s="331" t="s">
        <v>63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6"/>
      <c r="AB225" s="316"/>
      <c r="AC225" s="316"/>
    </row>
    <row r="226" spans="1:68" ht="16.5" customHeight="1" x14ac:dyDescent="0.25">
      <c r="A226" s="54" t="s">
        <v>345</v>
      </c>
      <c r="B226" s="54" t="s">
        <v>346</v>
      </c>
      <c r="C226" s="31">
        <v>4301071063</v>
      </c>
      <c r="D226" s="340">
        <v>4607111039019</v>
      </c>
      <c r="E226" s="341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69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347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348</v>
      </c>
      <c r="B227" s="54" t="s">
        <v>349</v>
      </c>
      <c r="C227" s="31">
        <v>4301071000</v>
      </c>
      <c r="D227" s="340">
        <v>4607111038708</v>
      </c>
      <c r="E227" s="341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66</v>
      </c>
      <c r="L227" s="32" t="s">
        <v>99</v>
      </c>
      <c r="M227" s="33" t="s">
        <v>68</v>
      </c>
      <c r="N227" s="33"/>
      <c r="O227" s="32">
        <v>180</v>
      </c>
      <c r="P227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347</v>
      </c>
      <c r="AG227" s="67"/>
      <c r="AJ227" s="71" t="s">
        <v>101</v>
      </c>
      <c r="AK227" s="71">
        <v>12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42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3"/>
      <c r="P228" s="334" t="s">
        <v>72</v>
      </c>
      <c r="Q228" s="335"/>
      <c r="R228" s="335"/>
      <c r="S228" s="335"/>
      <c r="T228" s="335"/>
      <c r="U228" s="335"/>
      <c r="V228" s="336"/>
      <c r="W228" s="37" t="s">
        <v>69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43"/>
      <c r="P229" s="334" t="s">
        <v>72</v>
      </c>
      <c r="Q229" s="335"/>
      <c r="R229" s="335"/>
      <c r="S229" s="335"/>
      <c r="T229" s="335"/>
      <c r="U229" s="335"/>
      <c r="V229" s="336"/>
      <c r="W229" s="37" t="s">
        <v>73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customHeight="1" x14ac:dyDescent="0.2">
      <c r="A230" s="356" t="s">
        <v>350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48"/>
      <c r="AB230" s="48"/>
      <c r="AC230" s="48"/>
    </row>
    <row r="231" spans="1:68" ht="16.5" customHeight="1" x14ac:dyDescent="0.25">
      <c r="A231" s="329" t="s">
        <v>351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31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6"/>
      <c r="AB232" s="316"/>
      <c r="AC232" s="316"/>
    </row>
    <row r="233" spans="1:68" ht="27" customHeight="1" x14ac:dyDescent="0.25">
      <c r="A233" s="54" t="s">
        <v>352</v>
      </c>
      <c r="B233" s="54" t="s">
        <v>353</v>
      </c>
      <c r="C233" s="31">
        <v>4301071036</v>
      </c>
      <c r="D233" s="340">
        <v>4607111036162</v>
      </c>
      <c r="E233" s="341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90</v>
      </c>
      <c r="P233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354</v>
      </c>
      <c r="AG233" s="67"/>
      <c r="AJ233" s="71" t="s">
        <v>71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2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3"/>
      <c r="P234" s="334" t="s">
        <v>72</v>
      </c>
      <c r="Q234" s="335"/>
      <c r="R234" s="335"/>
      <c r="S234" s="335"/>
      <c r="T234" s="335"/>
      <c r="U234" s="335"/>
      <c r="V234" s="336"/>
      <c r="W234" s="37" t="s">
        <v>69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43"/>
      <c r="P235" s="334" t="s">
        <v>72</v>
      </c>
      <c r="Q235" s="335"/>
      <c r="R235" s="335"/>
      <c r="S235" s="335"/>
      <c r="T235" s="335"/>
      <c r="U235" s="335"/>
      <c r="V235" s="336"/>
      <c r="W235" s="37" t="s">
        <v>73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customHeight="1" x14ac:dyDescent="0.2">
      <c r="A236" s="356" t="s">
        <v>355</v>
      </c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48"/>
      <c r="AB236" s="48"/>
      <c r="AC236" s="48"/>
    </row>
    <row r="237" spans="1:68" ht="16.5" customHeight="1" x14ac:dyDescent="0.25">
      <c r="A237" s="329" t="s">
        <v>356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31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6"/>
      <c r="AB238" s="316"/>
      <c r="AC238" s="316"/>
    </row>
    <row r="239" spans="1:68" ht="27" customHeight="1" x14ac:dyDescent="0.25">
      <c r="A239" s="54" t="s">
        <v>357</v>
      </c>
      <c r="B239" s="54" t="s">
        <v>358</v>
      </c>
      <c r="C239" s="31">
        <v>4301071029</v>
      </c>
      <c r="D239" s="340">
        <v>4607111035899</v>
      </c>
      <c r="E239" s="341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66</v>
      </c>
      <c r="L239" s="32" t="s">
        <v>110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257</v>
      </c>
      <c r="AG239" s="67"/>
      <c r="AJ239" s="71" t="s">
        <v>111</v>
      </c>
      <c r="AK239" s="71">
        <v>84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359</v>
      </c>
      <c r="B240" s="54" t="s">
        <v>360</v>
      </c>
      <c r="C240" s="31">
        <v>4301070991</v>
      </c>
      <c r="D240" s="340">
        <v>4607111038180</v>
      </c>
      <c r="E240" s="341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66</v>
      </c>
      <c r="L240" s="32" t="s">
        <v>99</v>
      </c>
      <c r="M240" s="33" t="s">
        <v>68</v>
      </c>
      <c r="N240" s="33"/>
      <c r="O240" s="32">
        <v>180</v>
      </c>
      <c r="P240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69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361</v>
      </c>
      <c r="AG240" s="67"/>
      <c r="AJ240" s="71" t="s">
        <v>101</v>
      </c>
      <c r="AK240" s="71">
        <v>12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2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3"/>
      <c r="P241" s="334" t="s">
        <v>72</v>
      </c>
      <c r="Q241" s="335"/>
      <c r="R241" s="335"/>
      <c r="S241" s="335"/>
      <c r="T241" s="335"/>
      <c r="U241" s="335"/>
      <c r="V241" s="336"/>
      <c r="W241" s="37" t="s">
        <v>69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x14ac:dyDescent="0.2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43"/>
      <c r="P242" s="334" t="s">
        <v>72</v>
      </c>
      <c r="Q242" s="335"/>
      <c r="R242" s="335"/>
      <c r="S242" s="335"/>
      <c r="T242" s="335"/>
      <c r="U242" s="335"/>
      <c r="V242" s="336"/>
      <c r="W242" s="37" t="s">
        <v>73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customHeight="1" x14ac:dyDescent="0.25">
      <c r="A243" s="329" t="s">
        <v>362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31" t="s">
        <v>63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6"/>
      <c r="AB244" s="316"/>
      <c r="AC244" s="316"/>
    </row>
    <row r="245" spans="1:68" ht="27" customHeight="1" x14ac:dyDescent="0.25">
      <c r="A245" s="54" t="s">
        <v>363</v>
      </c>
      <c r="B245" s="54" t="s">
        <v>364</v>
      </c>
      <c r="C245" s="31">
        <v>4301070870</v>
      </c>
      <c r="D245" s="340">
        <v>4607111036711</v>
      </c>
      <c r="E245" s="341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90</v>
      </c>
      <c r="P245" s="4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339</v>
      </c>
      <c r="AG245" s="67"/>
      <c r="AJ245" s="71" t="s">
        <v>71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2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3"/>
      <c r="P246" s="334" t="s">
        <v>72</v>
      </c>
      <c r="Q246" s="335"/>
      <c r="R246" s="335"/>
      <c r="S246" s="335"/>
      <c r="T246" s="335"/>
      <c r="U246" s="335"/>
      <c r="V246" s="336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43"/>
      <c r="P247" s="334" t="s">
        <v>72</v>
      </c>
      <c r="Q247" s="335"/>
      <c r="R247" s="335"/>
      <c r="S247" s="335"/>
      <c r="T247" s="335"/>
      <c r="U247" s="335"/>
      <c r="V247" s="336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56" t="s">
        <v>365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  <c r="AA248" s="48"/>
      <c r="AB248" s="48"/>
      <c r="AC248" s="48"/>
    </row>
    <row r="249" spans="1:68" ht="16.5" customHeight="1" x14ac:dyDescent="0.25">
      <c r="A249" s="329" t="s">
        <v>366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31" t="s">
        <v>367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6"/>
      <c r="AB250" s="316"/>
      <c r="AC250" s="316"/>
    </row>
    <row r="251" spans="1:68" ht="27" customHeight="1" x14ac:dyDescent="0.25">
      <c r="A251" s="54" t="s">
        <v>368</v>
      </c>
      <c r="B251" s="54" t="s">
        <v>369</v>
      </c>
      <c r="C251" s="31">
        <v>4301133004</v>
      </c>
      <c r="D251" s="340">
        <v>4607111039774</v>
      </c>
      <c r="E251" s="341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58" t="s">
        <v>370</v>
      </c>
      <c r="Q251" s="325"/>
      <c r="R251" s="325"/>
      <c r="S251" s="325"/>
      <c r="T251" s="326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371</v>
      </c>
      <c r="AG251" s="67"/>
      <c r="AJ251" s="71" t="s">
        <v>71</v>
      </c>
      <c r="AK251" s="71">
        <v>1</v>
      </c>
      <c r="BB251" s="249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2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3"/>
      <c r="P252" s="334" t="s">
        <v>72</v>
      </c>
      <c r="Q252" s="335"/>
      <c r="R252" s="335"/>
      <c r="S252" s="335"/>
      <c r="T252" s="335"/>
      <c r="U252" s="335"/>
      <c r="V252" s="336"/>
      <c r="W252" s="37" t="s">
        <v>69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43"/>
      <c r="P253" s="334" t="s">
        <v>72</v>
      </c>
      <c r="Q253" s="335"/>
      <c r="R253" s="335"/>
      <c r="S253" s="335"/>
      <c r="T253" s="335"/>
      <c r="U253" s="335"/>
      <c r="V253" s="336"/>
      <c r="W253" s="37" t="s">
        <v>73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customHeight="1" x14ac:dyDescent="0.25">
      <c r="A254" s="331" t="s">
        <v>139</v>
      </c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16"/>
      <c r="AB254" s="316"/>
      <c r="AC254" s="316"/>
    </row>
    <row r="255" spans="1:68" ht="37.5" customHeight="1" x14ac:dyDescent="0.25">
      <c r="A255" s="54" t="s">
        <v>372</v>
      </c>
      <c r="B255" s="54" t="s">
        <v>373</v>
      </c>
      <c r="C255" s="31">
        <v>4301135400</v>
      </c>
      <c r="D255" s="340">
        <v>4607111039361</v>
      </c>
      <c r="E255" s="341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69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371</v>
      </c>
      <c r="AG255" s="67"/>
      <c r="AJ255" s="71" t="s">
        <v>71</v>
      </c>
      <c r="AK255" s="71">
        <v>1</v>
      </c>
      <c r="BB255" s="251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2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3"/>
      <c r="P256" s="334" t="s">
        <v>72</v>
      </c>
      <c r="Q256" s="335"/>
      <c r="R256" s="335"/>
      <c r="S256" s="335"/>
      <c r="T256" s="335"/>
      <c r="U256" s="335"/>
      <c r="V256" s="336"/>
      <c r="W256" s="37" t="s">
        <v>69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x14ac:dyDescent="0.2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43"/>
      <c r="P257" s="334" t="s">
        <v>72</v>
      </c>
      <c r="Q257" s="335"/>
      <c r="R257" s="335"/>
      <c r="S257" s="335"/>
      <c r="T257" s="335"/>
      <c r="U257" s="335"/>
      <c r="V257" s="336"/>
      <c r="W257" s="37" t="s">
        <v>73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customHeight="1" x14ac:dyDescent="0.2">
      <c r="A258" s="356" t="s">
        <v>242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48"/>
      <c r="AB258" s="48"/>
      <c r="AC258" s="48"/>
    </row>
    <row r="259" spans="1:68" ht="16.5" customHeight="1" x14ac:dyDescent="0.25">
      <c r="A259" s="329" t="s">
        <v>242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5"/>
      <c r="AB259" s="315"/>
      <c r="AC259" s="315"/>
    </row>
    <row r="260" spans="1:68" ht="14.25" customHeight="1" x14ac:dyDescent="0.25">
      <c r="A260" s="331" t="s">
        <v>63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6"/>
      <c r="AB260" s="316"/>
      <c r="AC260" s="316"/>
    </row>
    <row r="261" spans="1:68" ht="27" customHeight="1" x14ac:dyDescent="0.25">
      <c r="A261" s="54" t="s">
        <v>374</v>
      </c>
      <c r="B261" s="54" t="s">
        <v>375</v>
      </c>
      <c r="C261" s="31">
        <v>4301071014</v>
      </c>
      <c r="D261" s="340">
        <v>4640242181264</v>
      </c>
      <c r="E261" s="341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66</v>
      </c>
      <c r="L261" s="32" t="s">
        <v>99</v>
      </c>
      <c r="M261" s="33" t="s">
        <v>68</v>
      </c>
      <c r="N261" s="33"/>
      <c r="O261" s="32">
        <v>180</v>
      </c>
      <c r="P261" s="454" t="s">
        <v>376</v>
      </c>
      <c r="Q261" s="325"/>
      <c r="R261" s="325"/>
      <c r="S261" s="325"/>
      <c r="T261" s="326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377</v>
      </c>
      <c r="AG261" s="67"/>
      <c r="AJ261" s="71" t="s">
        <v>101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4301071021</v>
      </c>
      <c r="D262" s="340">
        <v>4640242181325</v>
      </c>
      <c r="E262" s="341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66</v>
      </c>
      <c r="L262" s="32" t="s">
        <v>99</v>
      </c>
      <c r="M262" s="33" t="s">
        <v>68</v>
      </c>
      <c r="N262" s="33"/>
      <c r="O262" s="32">
        <v>180</v>
      </c>
      <c r="P262" s="517" t="s">
        <v>380</v>
      </c>
      <c r="Q262" s="325"/>
      <c r="R262" s="325"/>
      <c r="S262" s="325"/>
      <c r="T262" s="326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377</v>
      </c>
      <c r="AG262" s="67"/>
      <c r="AJ262" s="71" t="s">
        <v>101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381</v>
      </c>
      <c r="B263" s="54" t="s">
        <v>382</v>
      </c>
      <c r="C263" s="31">
        <v>4301070993</v>
      </c>
      <c r="D263" s="340">
        <v>4640242180670</v>
      </c>
      <c r="E263" s="341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66</v>
      </c>
      <c r="L263" s="32" t="s">
        <v>99</v>
      </c>
      <c r="M263" s="33" t="s">
        <v>68</v>
      </c>
      <c r="N263" s="33"/>
      <c r="O263" s="32">
        <v>180</v>
      </c>
      <c r="P263" s="523" t="s">
        <v>383</v>
      </c>
      <c r="Q263" s="325"/>
      <c r="R263" s="325"/>
      <c r="S263" s="325"/>
      <c r="T263" s="326"/>
      <c r="U263" s="34"/>
      <c r="V263" s="34"/>
      <c r="W263" s="35" t="s">
        <v>69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101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2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3"/>
      <c r="P264" s="334" t="s">
        <v>72</v>
      </c>
      <c r="Q264" s="335"/>
      <c r="R264" s="335"/>
      <c r="S264" s="335"/>
      <c r="T264" s="335"/>
      <c r="U264" s="335"/>
      <c r="V264" s="336"/>
      <c r="W264" s="37" t="s">
        <v>69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x14ac:dyDescent="0.2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43"/>
      <c r="P265" s="334" t="s">
        <v>72</v>
      </c>
      <c r="Q265" s="335"/>
      <c r="R265" s="335"/>
      <c r="S265" s="335"/>
      <c r="T265" s="335"/>
      <c r="U265" s="335"/>
      <c r="V265" s="336"/>
      <c r="W265" s="37" t="s">
        <v>73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customHeight="1" x14ac:dyDescent="0.25">
      <c r="A266" s="331" t="s">
        <v>145</v>
      </c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4301131019</v>
      </c>
      <c r="D267" s="340">
        <v>4640242180427</v>
      </c>
      <c r="E267" s="341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134</v>
      </c>
      <c r="L267" s="32" t="s">
        <v>99</v>
      </c>
      <c r="M267" s="33" t="s">
        <v>68</v>
      </c>
      <c r="N267" s="33"/>
      <c r="O267" s="32">
        <v>180</v>
      </c>
      <c r="P267" s="438" t="s">
        <v>387</v>
      </c>
      <c r="Q267" s="325"/>
      <c r="R267" s="325"/>
      <c r="S267" s="325"/>
      <c r="T267" s="326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IFERROR(IF(X267="","",X267*0.00502),"")</f>
        <v>0</v>
      </c>
      <c r="AA267" s="56"/>
      <c r="AB267" s="57"/>
      <c r="AC267" s="258" t="s">
        <v>388</v>
      </c>
      <c r="AG267" s="67"/>
      <c r="AJ267" s="71" t="s">
        <v>101</v>
      </c>
      <c r="AK267" s="71">
        <v>18</v>
      </c>
      <c r="BB267" s="25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42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3"/>
      <c r="P268" s="334" t="s">
        <v>72</v>
      </c>
      <c r="Q268" s="335"/>
      <c r="R268" s="335"/>
      <c r="S268" s="335"/>
      <c r="T268" s="335"/>
      <c r="U268" s="335"/>
      <c r="V268" s="336"/>
      <c r="W268" s="37" t="s">
        <v>69</v>
      </c>
      <c r="X268" s="322">
        <f>IFERROR(SUM(X267:X267),"0")</f>
        <v>0</v>
      </c>
      <c r="Y268" s="322">
        <f>IFERROR(SUM(Y267:Y267),"0")</f>
        <v>0</v>
      </c>
      <c r="Z268" s="322">
        <f>IFERROR(IF(Z267="",0,Z267),"0")</f>
        <v>0</v>
      </c>
      <c r="AA268" s="323"/>
      <c r="AB268" s="323"/>
      <c r="AC268" s="323"/>
    </row>
    <row r="269" spans="1:68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43"/>
      <c r="P269" s="334" t="s">
        <v>72</v>
      </c>
      <c r="Q269" s="335"/>
      <c r="R269" s="335"/>
      <c r="S269" s="335"/>
      <c r="T269" s="335"/>
      <c r="U269" s="335"/>
      <c r="V269" s="336"/>
      <c r="W269" s="37" t="s">
        <v>73</v>
      </c>
      <c r="X269" s="322">
        <f>IFERROR(SUMPRODUCT(X267:X267*H267:H267),"0")</f>
        <v>0</v>
      </c>
      <c r="Y269" s="322">
        <f>IFERROR(SUMPRODUCT(Y267:Y267*H267:H267),"0")</f>
        <v>0</v>
      </c>
      <c r="Z269" s="37"/>
      <c r="AA269" s="323"/>
      <c r="AB269" s="323"/>
      <c r="AC269" s="323"/>
    </row>
    <row r="270" spans="1:68" ht="14.25" customHeight="1" x14ac:dyDescent="0.25">
      <c r="A270" s="331" t="s">
        <v>76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16"/>
      <c r="AB270" s="316"/>
      <c r="AC270" s="316"/>
    </row>
    <row r="271" spans="1:68" ht="27" customHeight="1" x14ac:dyDescent="0.25">
      <c r="A271" s="54" t="s">
        <v>389</v>
      </c>
      <c r="B271" s="54" t="s">
        <v>390</v>
      </c>
      <c r="C271" s="31">
        <v>4301132080</v>
      </c>
      <c r="D271" s="340">
        <v>4640242180397</v>
      </c>
      <c r="E271" s="341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66</v>
      </c>
      <c r="L271" s="32" t="s">
        <v>110</v>
      </c>
      <c r="M271" s="33" t="s">
        <v>68</v>
      </c>
      <c r="N271" s="33"/>
      <c r="O271" s="32">
        <v>180</v>
      </c>
      <c r="P271" s="372" t="s">
        <v>391</v>
      </c>
      <c r="Q271" s="325"/>
      <c r="R271" s="325"/>
      <c r="S271" s="325"/>
      <c r="T271" s="326"/>
      <c r="U271" s="34"/>
      <c r="V271" s="34"/>
      <c r="W271" s="35" t="s">
        <v>69</v>
      </c>
      <c r="X271" s="320">
        <v>0</v>
      </c>
      <c r="Y271" s="321">
        <f>IFERROR(IF(X271="","",X271),"")</f>
        <v>0</v>
      </c>
      <c r="Z271" s="36">
        <f>IFERROR(IF(X271="","",X271*0.0155),"")</f>
        <v>0</v>
      </c>
      <c r="AA271" s="56"/>
      <c r="AB271" s="57"/>
      <c r="AC271" s="260" t="s">
        <v>392</v>
      </c>
      <c r="AG271" s="67"/>
      <c r="AJ271" s="71" t="s">
        <v>111</v>
      </c>
      <c r="AK271" s="71">
        <v>84</v>
      </c>
      <c r="BB271" s="261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4301132104</v>
      </c>
      <c r="D272" s="340">
        <v>4640242181219</v>
      </c>
      <c r="E272" s="341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134</v>
      </c>
      <c r="L272" s="32" t="s">
        <v>99</v>
      </c>
      <c r="M272" s="33" t="s">
        <v>68</v>
      </c>
      <c r="N272" s="33"/>
      <c r="O272" s="32">
        <v>180</v>
      </c>
      <c r="P272" s="426" t="s">
        <v>395</v>
      </c>
      <c r="Q272" s="325"/>
      <c r="R272" s="325"/>
      <c r="S272" s="325"/>
      <c r="T272" s="326"/>
      <c r="U272" s="34"/>
      <c r="V272" s="34"/>
      <c r="W272" s="35" t="s">
        <v>69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392</v>
      </c>
      <c r="AG272" s="67"/>
      <c r="AJ272" s="71" t="s">
        <v>101</v>
      </c>
      <c r="AK272" s="71">
        <v>18</v>
      </c>
      <c r="BB272" s="263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2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3"/>
      <c r="P273" s="334" t="s">
        <v>72</v>
      </c>
      <c r="Q273" s="335"/>
      <c r="R273" s="335"/>
      <c r="S273" s="335"/>
      <c r="T273" s="335"/>
      <c r="U273" s="335"/>
      <c r="V273" s="336"/>
      <c r="W273" s="37" t="s">
        <v>69</v>
      </c>
      <c r="X273" s="322">
        <f>IFERROR(SUM(X271:X272),"0")</f>
        <v>0</v>
      </c>
      <c r="Y273" s="322">
        <f>IFERROR(SUM(Y271:Y272),"0")</f>
        <v>0</v>
      </c>
      <c r="Z273" s="322">
        <f>IFERROR(IF(Z271="",0,Z271),"0")+IFERROR(IF(Z272="",0,Z272),"0")</f>
        <v>0</v>
      </c>
      <c r="AA273" s="323"/>
      <c r="AB273" s="323"/>
      <c r="AC273" s="323"/>
    </row>
    <row r="274" spans="1:68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43"/>
      <c r="P274" s="334" t="s">
        <v>72</v>
      </c>
      <c r="Q274" s="335"/>
      <c r="R274" s="335"/>
      <c r="S274" s="335"/>
      <c r="T274" s="335"/>
      <c r="U274" s="335"/>
      <c r="V274" s="336"/>
      <c r="W274" s="37" t="s">
        <v>73</v>
      </c>
      <c r="X274" s="322">
        <f>IFERROR(SUMPRODUCT(X271:X272*H271:H272),"0")</f>
        <v>0</v>
      </c>
      <c r="Y274" s="322">
        <f>IFERROR(SUMPRODUCT(Y271:Y272*H271:H272),"0")</f>
        <v>0</v>
      </c>
      <c r="Z274" s="37"/>
      <c r="AA274" s="323"/>
      <c r="AB274" s="323"/>
      <c r="AC274" s="323"/>
    </row>
    <row r="275" spans="1:68" ht="14.25" customHeight="1" x14ac:dyDescent="0.25">
      <c r="A275" s="331" t="s">
        <v>175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30"/>
      <c r="Z275" s="330"/>
      <c r="AA275" s="316"/>
      <c r="AB275" s="316"/>
      <c r="AC275" s="316"/>
    </row>
    <row r="276" spans="1:68" ht="27" customHeight="1" x14ac:dyDescent="0.25">
      <c r="A276" s="54" t="s">
        <v>396</v>
      </c>
      <c r="B276" s="54" t="s">
        <v>397</v>
      </c>
      <c r="C276" s="31">
        <v>4301136028</v>
      </c>
      <c r="D276" s="340">
        <v>4640242180304</v>
      </c>
      <c r="E276" s="341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79</v>
      </c>
      <c r="L276" s="32" t="s">
        <v>99</v>
      </c>
      <c r="M276" s="33" t="s">
        <v>68</v>
      </c>
      <c r="N276" s="33"/>
      <c r="O276" s="32">
        <v>180</v>
      </c>
      <c r="P276" s="490" t="s">
        <v>398</v>
      </c>
      <c r="Q276" s="325"/>
      <c r="R276" s="325"/>
      <c r="S276" s="325"/>
      <c r="T276" s="326"/>
      <c r="U276" s="34"/>
      <c r="V276" s="34"/>
      <c r="W276" s="35" t="s">
        <v>69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399</v>
      </c>
      <c r="AG276" s="67"/>
      <c r="AJ276" s="71" t="s">
        <v>101</v>
      </c>
      <c r="AK276" s="71">
        <v>14</v>
      </c>
      <c r="BB276" s="26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400</v>
      </c>
      <c r="B277" s="54" t="s">
        <v>401</v>
      </c>
      <c r="C277" s="31">
        <v>4301136026</v>
      </c>
      <c r="D277" s="340">
        <v>4640242180236</v>
      </c>
      <c r="E277" s="341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66</v>
      </c>
      <c r="L277" s="32" t="s">
        <v>99</v>
      </c>
      <c r="M277" s="33" t="s">
        <v>68</v>
      </c>
      <c r="N277" s="33"/>
      <c r="O277" s="32">
        <v>180</v>
      </c>
      <c r="P277" s="430" t="s">
        <v>402</v>
      </c>
      <c r="Q277" s="325"/>
      <c r="R277" s="325"/>
      <c r="S277" s="325"/>
      <c r="T277" s="326"/>
      <c r="U277" s="34"/>
      <c r="V277" s="34"/>
      <c r="W277" s="35" t="s">
        <v>69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66" t="s">
        <v>399</v>
      </c>
      <c r="AG277" s="67"/>
      <c r="AJ277" s="71" t="s">
        <v>101</v>
      </c>
      <c r="AK277" s="71">
        <v>12</v>
      </c>
      <c r="BB277" s="26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403</v>
      </c>
      <c r="B278" s="54" t="s">
        <v>404</v>
      </c>
      <c r="C278" s="31">
        <v>4301136029</v>
      </c>
      <c r="D278" s="340">
        <v>4640242180410</v>
      </c>
      <c r="E278" s="341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79</v>
      </c>
      <c r="L278" s="32" t="s">
        <v>99</v>
      </c>
      <c r="M278" s="33" t="s">
        <v>68</v>
      </c>
      <c r="N278" s="33"/>
      <c r="O278" s="32">
        <v>180</v>
      </c>
      <c r="P278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69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399</v>
      </c>
      <c r="AG278" s="67"/>
      <c r="AJ278" s="71" t="s">
        <v>101</v>
      </c>
      <c r="AK278" s="71">
        <v>14</v>
      </c>
      <c r="BB278" s="269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2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3"/>
      <c r="P279" s="334" t="s">
        <v>72</v>
      </c>
      <c r="Q279" s="335"/>
      <c r="R279" s="335"/>
      <c r="S279" s="335"/>
      <c r="T279" s="335"/>
      <c r="U279" s="335"/>
      <c r="V279" s="336"/>
      <c r="W279" s="37" t="s">
        <v>69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43"/>
      <c r="P280" s="334" t="s">
        <v>72</v>
      </c>
      <c r="Q280" s="335"/>
      <c r="R280" s="335"/>
      <c r="S280" s="335"/>
      <c r="T280" s="335"/>
      <c r="U280" s="335"/>
      <c r="V280" s="336"/>
      <c r="W280" s="37" t="s">
        <v>73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customHeight="1" x14ac:dyDescent="0.25">
      <c r="A281" s="331" t="s">
        <v>139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16"/>
      <c r="AB281" s="316"/>
      <c r="AC281" s="316"/>
    </row>
    <row r="282" spans="1:68" ht="27" customHeight="1" x14ac:dyDescent="0.25">
      <c r="A282" s="54" t="s">
        <v>405</v>
      </c>
      <c r="B282" s="54" t="s">
        <v>406</v>
      </c>
      <c r="C282" s="31">
        <v>4301135504</v>
      </c>
      <c r="D282" s="340">
        <v>4640242181554</v>
      </c>
      <c r="E282" s="341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0" t="s">
        <v>407</v>
      </c>
      <c r="Q282" s="325"/>
      <c r="R282" s="325"/>
      <c r="S282" s="325"/>
      <c r="T282" s="326"/>
      <c r="U282" s="34"/>
      <c r="V282" s="34"/>
      <c r="W282" s="35" t="s">
        <v>69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408</v>
      </c>
      <c r="AG282" s="67"/>
      <c r="AJ282" s="71" t="s">
        <v>71</v>
      </c>
      <c r="AK282" s="71">
        <v>1</v>
      </c>
      <c r="BB282" s="271" t="s">
        <v>81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409</v>
      </c>
      <c r="B283" s="54" t="s">
        <v>410</v>
      </c>
      <c r="C283" s="31">
        <v>4301135394</v>
      </c>
      <c r="D283" s="340">
        <v>4640242181561</v>
      </c>
      <c r="E283" s="341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79</v>
      </c>
      <c r="L283" s="32" t="s">
        <v>99</v>
      </c>
      <c r="M283" s="33" t="s">
        <v>68</v>
      </c>
      <c r="N283" s="33"/>
      <c r="O283" s="32">
        <v>180</v>
      </c>
      <c r="P283" s="429" t="s">
        <v>411</v>
      </c>
      <c r="Q283" s="325"/>
      <c r="R283" s="325"/>
      <c r="S283" s="325"/>
      <c r="T283" s="326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>IFERROR(IF(X283="","",X283*0.00936),"")</f>
        <v>0</v>
      </c>
      <c r="AA283" s="56"/>
      <c r="AB283" s="57"/>
      <c r="AC283" s="272" t="s">
        <v>412</v>
      </c>
      <c r="AG283" s="67"/>
      <c r="AJ283" s="71" t="s">
        <v>101</v>
      </c>
      <c r="AK283" s="71">
        <v>14</v>
      </c>
      <c r="BB283" s="27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37.5" customHeight="1" x14ac:dyDescent="0.25">
      <c r="A284" s="54" t="s">
        <v>413</v>
      </c>
      <c r="B284" s="54" t="s">
        <v>414</v>
      </c>
      <c r="C284" s="31">
        <v>4301135552</v>
      </c>
      <c r="D284" s="340">
        <v>4640242181431</v>
      </c>
      <c r="E284" s="341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92" t="s">
        <v>415</v>
      </c>
      <c r="Q284" s="325"/>
      <c r="R284" s="325"/>
      <c r="S284" s="325"/>
      <c r="T284" s="326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416</v>
      </c>
      <c r="AG284" s="67"/>
      <c r="AJ284" s="71" t="s">
        <v>71</v>
      </c>
      <c r="AK284" s="71">
        <v>1</v>
      </c>
      <c r="BB284" s="275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417</v>
      </c>
      <c r="B285" s="54" t="s">
        <v>418</v>
      </c>
      <c r="C285" s="31">
        <v>4301135374</v>
      </c>
      <c r="D285" s="340">
        <v>4640242181424</v>
      </c>
      <c r="E285" s="341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66</v>
      </c>
      <c r="L285" s="32" t="s">
        <v>99</v>
      </c>
      <c r="M285" s="33" t="s">
        <v>68</v>
      </c>
      <c r="N285" s="33"/>
      <c r="O285" s="32">
        <v>180</v>
      </c>
      <c r="P285" s="431" t="s">
        <v>419</v>
      </c>
      <c r="Q285" s="325"/>
      <c r="R285" s="325"/>
      <c r="S285" s="325"/>
      <c r="T285" s="326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408</v>
      </c>
      <c r="AG285" s="67"/>
      <c r="AJ285" s="71" t="s">
        <v>101</v>
      </c>
      <c r="AK285" s="71">
        <v>12</v>
      </c>
      <c r="BB285" s="277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420</v>
      </c>
      <c r="B286" s="54" t="s">
        <v>421</v>
      </c>
      <c r="C286" s="31">
        <v>4301135320</v>
      </c>
      <c r="D286" s="340">
        <v>4640242181592</v>
      </c>
      <c r="E286" s="341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00" t="s">
        <v>422</v>
      </c>
      <c r="Q286" s="325"/>
      <c r="R286" s="325"/>
      <c r="S286" s="325"/>
      <c r="T286" s="326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423</v>
      </c>
      <c r="AG286" s="67"/>
      <c r="AJ286" s="71" t="s">
        <v>71</v>
      </c>
      <c r="AK286" s="71">
        <v>1</v>
      </c>
      <c r="BB286" s="279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4301135405</v>
      </c>
      <c r="D287" s="340">
        <v>4640242181523</v>
      </c>
      <c r="E287" s="341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79</v>
      </c>
      <c r="L287" s="32" t="s">
        <v>99</v>
      </c>
      <c r="M287" s="33" t="s">
        <v>68</v>
      </c>
      <c r="N287" s="33"/>
      <c r="O287" s="32">
        <v>180</v>
      </c>
      <c r="P287" s="402" t="s">
        <v>426</v>
      </c>
      <c r="Q287" s="325"/>
      <c r="R287" s="325"/>
      <c r="S287" s="325"/>
      <c r="T287" s="326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412</v>
      </c>
      <c r="AG287" s="67"/>
      <c r="AJ287" s="71" t="s">
        <v>101</v>
      </c>
      <c r="AK287" s="71">
        <v>14</v>
      </c>
      <c r="BB287" s="281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427</v>
      </c>
      <c r="B288" s="54" t="s">
        <v>428</v>
      </c>
      <c r="C288" s="31">
        <v>4301135404</v>
      </c>
      <c r="D288" s="340">
        <v>4640242181516</v>
      </c>
      <c r="E288" s="34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22" t="s">
        <v>429</v>
      </c>
      <c r="Q288" s="325"/>
      <c r="R288" s="325"/>
      <c r="S288" s="325"/>
      <c r="T288" s="326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416</v>
      </c>
      <c r="AG288" s="67"/>
      <c r="AJ288" s="71" t="s">
        <v>71</v>
      </c>
      <c r="AK288" s="71">
        <v>1</v>
      </c>
      <c r="BB288" s="283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customHeight="1" x14ac:dyDescent="0.25">
      <c r="A289" s="54" t="s">
        <v>430</v>
      </c>
      <c r="B289" s="54" t="s">
        <v>431</v>
      </c>
      <c r="C289" s="31">
        <v>4301135402</v>
      </c>
      <c r="D289" s="340">
        <v>4640242181493</v>
      </c>
      <c r="E289" s="341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20" t="s">
        <v>432</v>
      </c>
      <c r="Q289" s="325"/>
      <c r="R289" s="325"/>
      <c r="S289" s="325"/>
      <c r="T289" s="326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408</v>
      </c>
      <c r="AG289" s="67"/>
      <c r="AJ289" s="71" t="s">
        <v>71</v>
      </c>
      <c r="AK289" s="71">
        <v>1</v>
      </c>
      <c r="BB289" s="285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433</v>
      </c>
      <c r="B290" s="54" t="s">
        <v>434</v>
      </c>
      <c r="C290" s="31">
        <v>4301135375</v>
      </c>
      <c r="D290" s="340">
        <v>4640242181486</v>
      </c>
      <c r="E290" s="341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79</v>
      </c>
      <c r="L290" s="32" t="s">
        <v>99</v>
      </c>
      <c r="M290" s="33" t="s">
        <v>68</v>
      </c>
      <c r="N290" s="33"/>
      <c r="O290" s="32">
        <v>180</v>
      </c>
      <c r="P290" s="355" t="s">
        <v>435</v>
      </c>
      <c r="Q290" s="325"/>
      <c r="R290" s="325"/>
      <c r="S290" s="325"/>
      <c r="T290" s="326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86" t="s">
        <v>408</v>
      </c>
      <c r="AG290" s="67"/>
      <c r="AJ290" s="71" t="s">
        <v>101</v>
      </c>
      <c r="AK290" s="71">
        <v>14</v>
      </c>
      <c r="BB290" s="287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4301135403</v>
      </c>
      <c r="D291" s="340">
        <v>4640242181509</v>
      </c>
      <c r="E291" s="341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79</v>
      </c>
      <c r="L291" s="32" t="s">
        <v>99</v>
      </c>
      <c r="M291" s="33" t="s">
        <v>68</v>
      </c>
      <c r="N291" s="33"/>
      <c r="O291" s="32">
        <v>180</v>
      </c>
      <c r="P291" s="521" t="s">
        <v>438</v>
      </c>
      <c r="Q291" s="325"/>
      <c r="R291" s="325"/>
      <c r="S291" s="325"/>
      <c r="T291" s="326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408</v>
      </c>
      <c r="AG291" s="67"/>
      <c r="AJ291" s="71" t="s">
        <v>101</v>
      </c>
      <c r="AK291" s="71">
        <v>14</v>
      </c>
      <c r="BB291" s="289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4301135304</v>
      </c>
      <c r="D292" s="340">
        <v>4640242181240</v>
      </c>
      <c r="E292" s="341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79</v>
      </c>
      <c r="L292" s="32" t="s">
        <v>99</v>
      </c>
      <c r="M292" s="33" t="s">
        <v>68</v>
      </c>
      <c r="N292" s="33"/>
      <c r="O292" s="32">
        <v>180</v>
      </c>
      <c r="P292" s="527" t="s">
        <v>441</v>
      </c>
      <c r="Q292" s="325"/>
      <c r="R292" s="325"/>
      <c r="S292" s="325"/>
      <c r="T292" s="326"/>
      <c r="U292" s="34"/>
      <c r="V292" s="34"/>
      <c r="W292" s="35" t="s">
        <v>69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408</v>
      </c>
      <c r="AG292" s="67"/>
      <c r="AJ292" s="71" t="s">
        <v>101</v>
      </c>
      <c r="AK292" s="71">
        <v>14</v>
      </c>
      <c r="BB292" s="291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4301135310</v>
      </c>
      <c r="D293" s="340">
        <v>4640242181318</v>
      </c>
      <c r="E293" s="341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79</v>
      </c>
      <c r="L293" s="32" t="s">
        <v>99</v>
      </c>
      <c r="M293" s="33" t="s">
        <v>68</v>
      </c>
      <c r="N293" s="33"/>
      <c r="O293" s="32">
        <v>180</v>
      </c>
      <c r="P293" s="524" t="s">
        <v>444</v>
      </c>
      <c r="Q293" s="325"/>
      <c r="R293" s="325"/>
      <c r="S293" s="325"/>
      <c r="T293" s="326"/>
      <c r="U293" s="34"/>
      <c r="V293" s="34"/>
      <c r="W293" s="35" t="s">
        <v>69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412</v>
      </c>
      <c r="AG293" s="67"/>
      <c r="AJ293" s="71" t="s">
        <v>101</v>
      </c>
      <c r="AK293" s="71">
        <v>14</v>
      </c>
      <c r="BB293" s="293" t="s">
        <v>81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4301135306</v>
      </c>
      <c r="D294" s="340">
        <v>4640242181578</v>
      </c>
      <c r="E294" s="341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134</v>
      </c>
      <c r="L294" s="32" t="s">
        <v>99</v>
      </c>
      <c r="M294" s="33" t="s">
        <v>68</v>
      </c>
      <c r="N294" s="33"/>
      <c r="O294" s="32">
        <v>180</v>
      </c>
      <c r="P294" s="528" t="s">
        <v>447</v>
      </c>
      <c r="Q294" s="325"/>
      <c r="R294" s="325"/>
      <c r="S294" s="325"/>
      <c r="T294" s="326"/>
      <c r="U294" s="34"/>
      <c r="V294" s="34"/>
      <c r="W294" s="35" t="s">
        <v>69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408</v>
      </c>
      <c r="AG294" s="67"/>
      <c r="AJ294" s="71" t="s">
        <v>101</v>
      </c>
      <c r="AK294" s="71">
        <v>18</v>
      </c>
      <c r="BB294" s="295" t="s">
        <v>81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4301135305</v>
      </c>
      <c r="D295" s="340">
        <v>4640242181394</v>
      </c>
      <c r="E295" s="341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134</v>
      </c>
      <c r="L295" s="32" t="s">
        <v>99</v>
      </c>
      <c r="M295" s="33" t="s">
        <v>68</v>
      </c>
      <c r="N295" s="33"/>
      <c r="O295" s="32">
        <v>180</v>
      </c>
      <c r="P295" s="489" t="s">
        <v>450</v>
      </c>
      <c r="Q295" s="325"/>
      <c r="R295" s="325"/>
      <c r="S295" s="325"/>
      <c r="T295" s="326"/>
      <c r="U295" s="34"/>
      <c r="V295" s="34"/>
      <c r="W295" s="35" t="s">
        <v>69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408</v>
      </c>
      <c r="AG295" s="67"/>
      <c r="AJ295" s="71" t="s">
        <v>101</v>
      </c>
      <c r="AK295" s="71">
        <v>18</v>
      </c>
      <c r="BB295" s="297" t="s">
        <v>81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4301135309</v>
      </c>
      <c r="D296" s="340">
        <v>4640242181332</v>
      </c>
      <c r="E296" s="341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134</v>
      </c>
      <c r="L296" s="32" t="s">
        <v>99</v>
      </c>
      <c r="M296" s="33" t="s">
        <v>68</v>
      </c>
      <c r="N296" s="33"/>
      <c r="O296" s="32">
        <v>180</v>
      </c>
      <c r="P296" s="442" t="s">
        <v>453</v>
      </c>
      <c r="Q296" s="325"/>
      <c r="R296" s="325"/>
      <c r="S296" s="325"/>
      <c r="T296" s="326"/>
      <c r="U296" s="34"/>
      <c r="V296" s="34"/>
      <c r="W296" s="35" t="s">
        <v>69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408</v>
      </c>
      <c r="AG296" s="67"/>
      <c r="AJ296" s="71" t="s">
        <v>101</v>
      </c>
      <c r="AK296" s="71">
        <v>18</v>
      </c>
      <c r="BB296" s="299" t="s">
        <v>81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4301135308</v>
      </c>
      <c r="D297" s="340">
        <v>4640242181349</v>
      </c>
      <c r="E297" s="341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134</v>
      </c>
      <c r="L297" s="32" t="s">
        <v>99</v>
      </c>
      <c r="M297" s="33" t="s">
        <v>68</v>
      </c>
      <c r="N297" s="33"/>
      <c r="O297" s="32">
        <v>180</v>
      </c>
      <c r="P297" s="520" t="s">
        <v>456</v>
      </c>
      <c r="Q297" s="325"/>
      <c r="R297" s="325"/>
      <c r="S297" s="325"/>
      <c r="T297" s="326"/>
      <c r="U297" s="34"/>
      <c r="V297" s="34"/>
      <c r="W297" s="35" t="s">
        <v>69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408</v>
      </c>
      <c r="AG297" s="67"/>
      <c r="AJ297" s="71" t="s">
        <v>101</v>
      </c>
      <c r="AK297" s="71">
        <v>18</v>
      </c>
      <c r="BB297" s="301" t="s">
        <v>81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457</v>
      </c>
      <c r="B298" s="54" t="s">
        <v>458</v>
      </c>
      <c r="C298" s="31">
        <v>4301135307</v>
      </c>
      <c r="D298" s="340">
        <v>4640242181370</v>
      </c>
      <c r="E298" s="341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134</v>
      </c>
      <c r="L298" s="32" t="s">
        <v>67</v>
      </c>
      <c r="M298" s="33" t="s">
        <v>68</v>
      </c>
      <c r="N298" s="33"/>
      <c r="O298" s="32">
        <v>180</v>
      </c>
      <c r="P298" s="500" t="s">
        <v>459</v>
      </c>
      <c r="Q298" s="325"/>
      <c r="R298" s="325"/>
      <c r="S298" s="325"/>
      <c r="T298" s="326"/>
      <c r="U298" s="34"/>
      <c r="V298" s="34"/>
      <c r="W298" s="35" t="s">
        <v>69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460</v>
      </c>
      <c r="AG298" s="67"/>
      <c r="AJ298" s="71" t="s">
        <v>71</v>
      </c>
      <c r="AK298" s="71">
        <v>1</v>
      </c>
      <c r="BB298" s="303" t="s">
        <v>81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4301135318</v>
      </c>
      <c r="D299" s="340">
        <v>4607111037480</v>
      </c>
      <c r="E299" s="341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1" t="s">
        <v>463</v>
      </c>
      <c r="Q299" s="325"/>
      <c r="R299" s="325"/>
      <c r="S299" s="325"/>
      <c r="T299" s="326"/>
      <c r="U299" s="34"/>
      <c r="V299" s="34"/>
      <c r="W299" s="35" t="s">
        <v>69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464</v>
      </c>
      <c r="AG299" s="67"/>
      <c r="AJ299" s="71" t="s">
        <v>71</v>
      </c>
      <c r="AK299" s="71">
        <v>1</v>
      </c>
      <c r="BB299" s="305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465</v>
      </c>
      <c r="B300" s="54" t="s">
        <v>466</v>
      </c>
      <c r="C300" s="31">
        <v>4301135319</v>
      </c>
      <c r="D300" s="340">
        <v>4607111037473</v>
      </c>
      <c r="E300" s="341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5" t="s">
        <v>467</v>
      </c>
      <c r="Q300" s="325"/>
      <c r="R300" s="325"/>
      <c r="S300" s="325"/>
      <c r="T300" s="326"/>
      <c r="U300" s="34"/>
      <c r="V300" s="34"/>
      <c r="W300" s="35" t="s">
        <v>69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468</v>
      </c>
      <c r="AG300" s="67"/>
      <c r="AJ300" s="71" t="s">
        <v>71</v>
      </c>
      <c r="AK300" s="71">
        <v>1</v>
      </c>
      <c r="BB300" s="30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469</v>
      </c>
      <c r="B301" s="54" t="s">
        <v>470</v>
      </c>
      <c r="C301" s="31">
        <v>4301135198</v>
      </c>
      <c r="D301" s="340">
        <v>4640242180663</v>
      </c>
      <c r="E301" s="341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88" t="s">
        <v>471</v>
      </c>
      <c r="Q301" s="325"/>
      <c r="R301" s="325"/>
      <c r="S301" s="325"/>
      <c r="T301" s="326"/>
      <c r="U301" s="34"/>
      <c r="V301" s="34"/>
      <c r="W301" s="35" t="s">
        <v>69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472</v>
      </c>
      <c r="AG301" s="67"/>
      <c r="AJ301" s="71" t="s">
        <v>71</v>
      </c>
      <c r="AK301" s="71">
        <v>1</v>
      </c>
      <c r="BB301" s="30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473</v>
      </c>
      <c r="B302" s="54" t="s">
        <v>474</v>
      </c>
      <c r="C302" s="31">
        <v>4301135723</v>
      </c>
      <c r="D302" s="340">
        <v>4640242181783</v>
      </c>
      <c r="E302" s="341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28" t="s">
        <v>475</v>
      </c>
      <c r="Q302" s="325"/>
      <c r="R302" s="325"/>
      <c r="S302" s="325"/>
      <c r="T302" s="326"/>
      <c r="U302" s="34"/>
      <c r="V302" s="34"/>
      <c r="W302" s="35" t="s">
        <v>69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476</v>
      </c>
      <c r="AG302" s="67"/>
      <c r="AJ302" s="71" t="s">
        <v>71</v>
      </c>
      <c r="AK302" s="71">
        <v>1</v>
      </c>
      <c r="BB302" s="311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2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3"/>
      <c r="P303" s="334" t="s">
        <v>72</v>
      </c>
      <c r="Q303" s="335"/>
      <c r="R303" s="335"/>
      <c r="S303" s="335"/>
      <c r="T303" s="335"/>
      <c r="U303" s="335"/>
      <c r="V303" s="336"/>
      <c r="W303" s="37" t="s">
        <v>69</v>
      </c>
      <c r="X303" s="322">
        <f>IFERROR(SUM(X282:X302),"0")</f>
        <v>0</v>
      </c>
      <c r="Y303" s="322">
        <f>IFERROR(SUM(Y282:Y302),"0")</f>
        <v>0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323"/>
      <c r="AB303" s="323"/>
      <c r="AC303" s="323"/>
    </row>
    <row r="304" spans="1:68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43"/>
      <c r="P304" s="334" t="s">
        <v>72</v>
      </c>
      <c r="Q304" s="335"/>
      <c r="R304" s="335"/>
      <c r="S304" s="335"/>
      <c r="T304" s="335"/>
      <c r="U304" s="335"/>
      <c r="V304" s="336"/>
      <c r="W304" s="37" t="s">
        <v>73</v>
      </c>
      <c r="X304" s="322">
        <f>IFERROR(SUMPRODUCT(X282:X302*H282:H302),"0")</f>
        <v>0</v>
      </c>
      <c r="Y304" s="322">
        <f>IFERROR(SUMPRODUCT(Y282:Y302*H282:H302),"0")</f>
        <v>0</v>
      </c>
      <c r="Z304" s="37"/>
      <c r="AA304" s="323"/>
      <c r="AB304" s="323"/>
      <c r="AC304" s="323"/>
    </row>
    <row r="305" spans="1:36" ht="15" customHeight="1" x14ac:dyDescent="0.2">
      <c r="A305" s="382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83"/>
      <c r="P305" s="337" t="s">
        <v>477</v>
      </c>
      <c r="Q305" s="338"/>
      <c r="R305" s="338"/>
      <c r="S305" s="338"/>
      <c r="T305" s="338"/>
      <c r="U305" s="338"/>
      <c r="V305" s="339"/>
      <c r="W305" s="37" t="s">
        <v>73</v>
      </c>
      <c r="X305" s="322">
        <f>IFERROR(X24+X33+X38+X43+X59+X65+X70+X76+X86+X91+X98+X108+X114+X121+X127+X132+X137+X143+X148+X154+X162+X167+X175+X179+X188+X195+X205+X213+X218+X223+X229+X235+X242+X247+X253+X257+X265+X269+X274+X280+X304,"0")</f>
        <v>2071.1999999999998</v>
      </c>
      <c r="Y305" s="322">
        <f>IFERROR(Y24+Y33+Y38+Y43+Y59+Y65+Y70+Y76+Y86+Y91+Y98+Y108+Y114+Y121+Y127+Y132+Y137+Y143+Y148+Y154+Y162+Y167+Y175+Y179+Y188+Y195+Y205+Y213+Y218+Y223+Y229+Y235+Y242+Y247+Y253+Y257+Y265+Y269+Y274+Y280+Y304,"0")</f>
        <v>2071.1999999999998</v>
      </c>
      <c r="Z305" s="37"/>
      <c r="AA305" s="323"/>
      <c r="AB305" s="323"/>
      <c r="AC305" s="323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83"/>
      <c r="P306" s="337" t="s">
        <v>478</v>
      </c>
      <c r="Q306" s="338"/>
      <c r="R306" s="338"/>
      <c r="S306" s="338"/>
      <c r="T306" s="338"/>
      <c r="U306" s="338"/>
      <c r="V306" s="339"/>
      <c r="W306" s="37" t="s">
        <v>73</v>
      </c>
      <c r="X306" s="322">
        <f>IFERROR(SUM(BM22:BM302),"0")</f>
        <v>2407.8815999999997</v>
      </c>
      <c r="Y306" s="322">
        <f>IFERROR(SUM(BN22:BN302),"0")</f>
        <v>2407.8815999999997</v>
      </c>
      <c r="Z306" s="37"/>
      <c r="AA306" s="323"/>
      <c r="AB306" s="323"/>
      <c r="AC306" s="323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83"/>
      <c r="P307" s="337" t="s">
        <v>479</v>
      </c>
      <c r="Q307" s="338"/>
      <c r="R307" s="338"/>
      <c r="S307" s="338"/>
      <c r="T307" s="338"/>
      <c r="U307" s="338"/>
      <c r="V307" s="339"/>
      <c r="W307" s="37" t="s">
        <v>480</v>
      </c>
      <c r="X307" s="38">
        <f>ROUNDUP(SUM(BO22:BO302),0)</f>
        <v>8</v>
      </c>
      <c r="Y307" s="38">
        <f>ROUNDUP(SUM(BP22:BP302),0)</f>
        <v>8</v>
      </c>
      <c r="Z307" s="37"/>
      <c r="AA307" s="323"/>
      <c r="AB307" s="323"/>
      <c r="AC307" s="323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83"/>
      <c r="P308" s="337" t="s">
        <v>481</v>
      </c>
      <c r="Q308" s="338"/>
      <c r="R308" s="338"/>
      <c r="S308" s="338"/>
      <c r="T308" s="338"/>
      <c r="U308" s="338"/>
      <c r="V308" s="339"/>
      <c r="W308" s="37" t="s">
        <v>73</v>
      </c>
      <c r="X308" s="322">
        <f>GrossWeightTotal+PalletQtyTotal*25</f>
        <v>2607.8815999999997</v>
      </c>
      <c r="Y308" s="322">
        <f>GrossWeightTotalR+PalletQtyTotalR*25</f>
        <v>2607.8815999999997</v>
      </c>
      <c r="Z308" s="37"/>
      <c r="AA308" s="323"/>
      <c r="AB308" s="323"/>
      <c r="AC308" s="323"/>
    </row>
    <row r="309" spans="1:36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83"/>
      <c r="P309" s="337" t="s">
        <v>482</v>
      </c>
      <c r="Q309" s="338"/>
      <c r="R309" s="338"/>
      <c r="S309" s="338"/>
      <c r="T309" s="338"/>
      <c r="U309" s="338"/>
      <c r="V309" s="339"/>
      <c r="W309" s="37" t="s">
        <v>480</v>
      </c>
      <c r="X309" s="322">
        <f>IFERROR(X23+X32+X37+X42+X58+X64+X69+X75+X85+X90+X97+X107+X113+X120+X126+X131+X136+X142+X147+X153+X161+X166+X174+X178+X187+X194+X204+X212+X217+X222+X228+X234+X241+X246+X252+X256+X264+X268+X273+X279+X303,"0")</f>
        <v>638</v>
      </c>
      <c r="Y309" s="322">
        <f>IFERROR(Y23+Y32+Y37+Y42+Y58+Y64+Y69+Y75+Y85+Y90+Y97+Y107+Y113+Y120+Y126+Y131+Y136+Y142+Y147+Y153+Y161+Y166+Y174+Y178+Y187+Y194+Y204+Y212+Y217+Y222+Y228+Y234+Y241+Y246+Y252+Y256+Y264+Y268+Y273+Y279+Y303,"0")</f>
        <v>638</v>
      </c>
      <c r="Z309" s="37"/>
      <c r="AA309" s="323"/>
      <c r="AB309" s="323"/>
      <c r="AC309" s="323"/>
    </row>
    <row r="310" spans="1:36" ht="14.25" customHeight="1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83"/>
      <c r="P310" s="337" t="s">
        <v>483</v>
      </c>
      <c r="Q310" s="338"/>
      <c r="R310" s="338"/>
      <c r="S310" s="338"/>
      <c r="T310" s="338"/>
      <c r="U310" s="338"/>
      <c r="V310" s="339"/>
      <c r="W310" s="39" t="s">
        <v>484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9.6956799999999994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485</v>
      </c>
      <c r="B312" s="317" t="s">
        <v>62</v>
      </c>
      <c r="C312" s="349" t="s">
        <v>74</v>
      </c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3"/>
      <c r="V312" s="349" t="s">
        <v>241</v>
      </c>
      <c r="W312" s="413"/>
      <c r="X312" s="317" t="s">
        <v>267</v>
      </c>
      <c r="Y312" s="349" t="s">
        <v>286</v>
      </c>
      <c r="Z312" s="412"/>
      <c r="AA312" s="412"/>
      <c r="AB312" s="412"/>
      <c r="AC312" s="412"/>
      <c r="AD312" s="412"/>
      <c r="AE312" s="413"/>
      <c r="AF312" s="317" t="s">
        <v>350</v>
      </c>
      <c r="AG312" s="349" t="s">
        <v>355</v>
      </c>
      <c r="AH312" s="413"/>
      <c r="AI312" s="317" t="s">
        <v>365</v>
      </c>
      <c r="AJ312" s="317" t="s">
        <v>242</v>
      </c>
    </row>
    <row r="313" spans="1:36" ht="14.25" customHeight="1" thickTop="1" x14ac:dyDescent="0.2">
      <c r="A313" s="511" t="s">
        <v>486</v>
      </c>
      <c r="B313" s="349" t="s">
        <v>62</v>
      </c>
      <c r="C313" s="349" t="s">
        <v>75</v>
      </c>
      <c r="D313" s="349" t="s">
        <v>90</v>
      </c>
      <c r="E313" s="349" t="s">
        <v>94</v>
      </c>
      <c r="F313" s="349" t="s">
        <v>102</v>
      </c>
      <c r="G313" s="349" t="s">
        <v>131</v>
      </c>
      <c r="H313" s="349" t="s">
        <v>138</v>
      </c>
      <c r="I313" s="349" t="s">
        <v>144</v>
      </c>
      <c r="J313" s="349" t="s">
        <v>152</v>
      </c>
      <c r="K313" s="349" t="s">
        <v>169</v>
      </c>
      <c r="L313" s="349" t="s">
        <v>174</v>
      </c>
      <c r="M313" s="349" t="s">
        <v>185</v>
      </c>
      <c r="N313" s="318"/>
      <c r="O313" s="349" t="s">
        <v>199</v>
      </c>
      <c r="P313" s="349" t="s">
        <v>205</v>
      </c>
      <c r="Q313" s="349" t="s">
        <v>214</v>
      </c>
      <c r="R313" s="349" t="s">
        <v>220</v>
      </c>
      <c r="S313" s="349" t="s">
        <v>225</v>
      </c>
      <c r="T313" s="349" t="s">
        <v>229</v>
      </c>
      <c r="U313" s="349" t="s">
        <v>237</v>
      </c>
      <c r="V313" s="349" t="s">
        <v>242</v>
      </c>
      <c r="W313" s="349" t="s">
        <v>246</v>
      </c>
      <c r="X313" s="349" t="s">
        <v>268</v>
      </c>
      <c r="Y313" s="349" t="s">
        <v>287</v>
      </c>
      <c r="Z313" s="349" t="s">
        <v>300</v>
      </c>
      <c r="AA313" s="349" t="s">
        <v>310</v>
      </c>
      <c r="AB313" s="349" t="s">
        <v>325</v>
      </c>
      <c r="AC313" s="349" t="s">
        <v>336</v>
      </c>
      <c r="AD313" s="349" t="s">
        <v>340</v>
      </c>
      <c r="AE313" s="349" t="s">
        <v>344</v>
      </c>
      <c r="AF313" s="349" t="s">
        <v>351</v>
      </c>
      <c r="AG313" s="349" t="s">
        <v>356</v>
      </c>
      <c r="AH313" s="349" t="s">
        <v>362</v>
      </c>
      <c r="AI313" s="349" t="s">
        <v>366</v>
      </c>
      <c r="AJ313" s="349" t="s">
        <v>242</v>
      </c>
    </row>
    <row r="314" spans="1:36" ht="13.5" customHeight="1" thickBot="1" x14ac:dyDescent="0.25">
      <c r="A314" s="512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18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  <c r="AA314" s="350"/>
      <c r="AB314" s="350"/>
      <c r="AC314" s="350"/>
      <c r="AD314" s="350"/>
      <c r="AE314" s="350"/>
      <c r="AF314" s="350"/>
      <c r="AG314" s="350"/>
      <c r="AH314" s="350"/>
      <c r="AI314" s="350"/>
      <c r="AJ314" s="350"/>
    </row>
    <row r="315" spans="1:36" ht="18" customHeight="1" thickTop="1" thickBot="1" x14ac:dyDescent="0.25">
      <c r="A315" s="40" t="s">
        <v>487</v>
      </c>
      <c r="B315" s="46">
        <f>IFERROR(X22*H22,"0")</f>
        <v>0</v>
      </c>
      <c r="C315" s="46">
        <f>IFERROR(X28*H28,"0")+IFERROR(X29*H29,"0")+IFERROR(X30*H30,"0")+IFERROR(X31*H31,"0")</f>
        <v>84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0</v>
      </c>
      <c r="G315" s="46">
        <f>IFERROR(X62*H62,"0")+IFERROR(X63*H63,"0")</f>
        <v>517.20000000000005</v>
      </c>
      <c r="H315" s="46">
        <f>IFERROR(X68*H68,"0")</f>
        <v>0</v>
      </c>
      <c r="I315" s="46">
        <f>IFERROR(X73*H73,"0")+IFERROR(X74*H74,"0")</f>
        <v>100.8</v>
      </c>
      <c r="J315" s="46">
        <f>IFERROR(X79*H79,"0")+IFERROR(X80*H80,"0")+IFERROR(X81*H81,"0")+IFERROR(X82*H82,"0")+IFERROR(X83*H83,"0")+IFERROR(X84*H84,"0")</f>
        <v>403.2</v>
      </c>
      <c r="K315" s="46">
        <f>IFERROR(X89*H89,"0")</f>
        <v>0</v>
      </c>
      <c r="L315" s="46">
        <f>IFERROR(X94*H94,"0")+IFERROR(X95*H95,"0")+IFERROR(X96*H96,"0")</f>
        <v>0</v>
      </c>
      <c r="M315" s="46">
        <f>IFERROR(X101*H101,"0")+IFERROR(X102*H102,"0")+IFERROR(X103*H103,"0")+IFERROR(X104*H104,"0")+IFERROR(X105*H105,"0")+IFERROR(X106*H106,"0")</f>
        <v>0</v>
      </c>
      <c r="N315" s="318"/>
      <c r="O315" s="46">
        <f>IFERROR(X111*H111,"0")+IFERROR(X112*H112,"0")</f>
        <v>336</v>
      </c>
      <c r="P315" s="46">
        <f>IFERROR(X117*H117,"0")+IFERROR(X118*H118,"0")+IFERROR(X119*H119,"0")</f>
        <v>168</v>
      </c>
      <c r="Q315" s="46">
        <f>IFERROR(X124*H124,"0")+IFERROR(X125*H125,"0")</f>
        <v>0</v>
      </c>
      <c r="R315" s="46">
        <f>IFERROR(X130*H130,"0")</f>
        <v>0</v>
      </c>
      <c r="S315" s="46">
        <f>IFERROR(X135*H135,"0")</f>
        <v>0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0</v>
      </c>
      <c r="X315" s="46">
        <f>IFERROR(X171*H171,"0")+IFERROR(X172*H172,"0")+IFERROR(X173*H173,"0")+IFERROR(X177*H177,"0")</f>
        <v>462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0</v>
      </c>
      <c r="AA315" s="46">
        <f>IFERROR(X198*H198,"0")+IFERROR(X199*H199,"0")+IFERROR(X200*H200,"0")+IFERROR(X201*H201,"0")+IFERROR(X202*H202,"0")+IFERROR(X203*H203,"0")</f>
        <v>0</v>
      </c>
      <c r="AB315" s="46">
        <f>IFERROR(X208*H208,"0")+IFERROR(X209*H209,"0")+IFERROR(X210*H210,"0")+IFERROR(X211*H211,"0")</f>
        <v>0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</row>
    <row r="316" spans="1:36" ht="13.5" customHeight="1" thickTop="1" x14ac:dyDescent="0.2">
      <c r="C316" s="318"/>
    </row>
    <row r="317" spans="1:36" ht="19.5" customHeight="1" x14ac:dyDescent="0.2">
      <c r="A317" s="58" t="s">
        <v>488</v>
      </c>
      <c r="B317" s="58" t="s">
        <v>489</v>
      </c>
      <c r="C317" s="58" t="s">
        <v>490</v>
      </c>
    </row>
    <row r="318" spans="1:36" x14ac:dyDescent="0.2">
      <c r="A318" s="59">
        <f>SUMPRODUCT(--(BB:BB="ЗПФ"),--(W:W="кор"),H:H,Y:Y)+SUMPRODUCT(--(BB:BB="ЗПФ"),--(W:W="кг"),Y:Y)</f>
        <v>517.20000000000005</v>
      </c>
      <c r="B318" s="60">
        <f>SUMPRODUCT(--(BB:BB="ПГП"),--(W:W="кор"),H:H,Y:Y)+SUMPRODUCT(--(BB:BB="ПГП"),--(W:W="кг"),Y:Y)</f>
        <v>1554</v>
      </c>
      <c r="C318" s="60">
        <f>SUMPRODUCT(--(BB:BB="КИЗ"),--(W:W="кор"),H:H,Y:Y)+SUMPRODUCT(--(BB:BB="КИЗ"),--(W:W="кг"),Y:Y)</f>
        <v>0</v>
      </c>
    </row>
  </sheetData>
  <sheetProtection algorithmName="SHA-512" hashValue="piofkrZ8TFwQDZrlmL9av9B3GA0gjcqOILku/3sRPGaQWnJVOY5J56pblJ+pgPSxY/Kh7ra/97Cf3T6BLq8e1g==" saltValue="kTbGnda3dZyEIeYAG/LN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9">
    <mergeCell ref="V312:W312"/>
    <mergeCell ref="D291:E291"/>
    <mergeCell ref="D239:E239"/>
    <mergeCell ref="A279:O280"/>
    <mergeCell ref="D95:E95"/>
    <mergeCell ref="U17:V17"/>
    <mergeCell ref="Y17:Y18"/>
    <mergeCell ref="P310:V310"/>
    <mergeCell ref="D57:E57"/>
    <mergeCell ref="P124:T124"/>
    <mergeCell ref="D293:E293"/>
    <mergeCell ref="P76:V76"/>
    <mergeCell ref="A128:Z128"/>
    <mergeCell ref="A268:O269"/>
    <mergeCell ref="P69:V69"/>
    <mergeCell ref="A21:Z21"/>
    <mergeCell ref="D184:E184"/>
    <mergeCell ref="A129:Z129"/>
    <mergeCell ref="D192:E192"/>
    <mergeCell ref="A181:Z181"/>
    <mergeCell ref="D173:E173"/>
    <mergeCell ref="D17:E18"/>
    <mergeCell ref="P202:T202"/>
    <mergeCell ref="X17:X18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206:Z206"/>
    <mergeCell ref="A35:Z35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A39:Z39"/>
    <mergeCell ref="F17:F18"/>
    <mergeCell ref="N17:N18"/>
    <mergeCell ref="Q5:R5"/>
    <mergeCell ref="P297:T297"/>
    <mergeCell ref="D278:E278"/>
    <mergeCell ref="P291:T291"/>
    <mergeCell ref="P288:T288"/>
    <mergeCell ref="P305:V305"/>
    <mergeCell ref="P263:T263"/>
    <mergeCell ref="A142:O143"/>
    <mergeCell ref="A8:C8"/>
    <mergeCell ref="A10:C10"/>
    <mergeCell ref="D50:E50"/>
    <mergeCell ref="D286:E286"/>
    <mergeCell ref="AD17:AF18"/>
    <mergeCell ref="P167:V167"/>
    <mergeCell ref="P142:V142"/>
    <mergeCell ref="D101:E101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K313:K314"/>
    <mergeCell ref="P218:V218"/>
    <mergeCell ref="P198:T198"/>
    <mergeCell ref="P54:T54"/>
    <mergeCell ref="A170:Z170"/>
    <mergeCell ref="A23:O24"/>
    <mergeCell ref="D10:E10"/>
    <mergeCell ref="P135:T135"/>
    <mergeCell ref="P191:T191"/>
    <mergeCell ref="F10:G10"/>
    <mergeCell ref="P205:V205"/>
    <mergeCell ref="V313:V314"/>
    <mergeCell ref="P137:V137"/>
    <mergeCell ref="A249:Z249"/>
    <mergeCell ref="A176:Z176"/>
    <mergeCell ref="P262:T262"/>
    <mergeCell ref="D276:E276"/>
    <mergeCell ref="D105:E105"/>
    <mergeCell ref="P303:V303"/>
    <mergeCell ref="P132:V132"/>
    <mergeCell ref="A58:O59"/>
    <mergeCell ref="D49:E49"/>
    <mergeCell ref="A9:C9"/>
    <mergeCell ref="P125:T125"/>
    <mergeCell ref="D202:E202"/>
    <mergeCell ref="P112:T112"/>
    <mergeCell ref="AE313:AE314"/>
    <mergeCell ref="D294:E294"/>
    <mergeCell ref="P273:V273"/>
    <mergeCell ref="AG313:AG314"/>
    <mergeCell ref="A113:O114"/>
    <mergeCell ref="A116:Z116"/>
    <mergeCell ref="P70:V70"/>
    <mergeCell ref="A156:Z156"/>
    <mergeCell ref="P32:V32"/>
    <mergeCell ref="A155:Z155"/>
    <mergeCell ref="P268:V268"/>
    <mergeCell ref="A93:Z93"/>
    <mergeCell ref="P97:V97"/>
    <mergeCell ref="P201:T201"/>
    <mergeCell ref="A220:Z220"/>
    <mergeCell ref="Q13:R13"/>
    <mergeCell ref="D84:E84"/>
    <mergeCell ref="P41:T41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P121:V121"/>
    <mergeCell ref="D80:E80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193:T193"/>
    <mergeCell ref="P22:T22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AA17:AA18"/>
    <mergeCell ref="H10:M10"/>
    <mergeCell ref="P107:V107"/>
    <mergeCell ref="AC17:AC18"/>
    <mergeCell ref="A122:Z122"/>
    <mergeCell ref="A224:Z224"/>
    <mergeCell ref="D89:E89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J9:M9"/>
    <mergeCell ref="D283:E283"/>
    <mergeCell ref="D112:E112"/>
    <mergeCell ref="A90:O91"/>
    <mergeCell ref="P141:T141"/>
    <mergeCell ref="D62:E62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A275:Z275"/>
    <mergeCell ref="D140:E140"/>
    <mergeCell ref="D267:E267"/>
    <mergeCell ref="P96:T96"/>
    <mergeCell ref="H17:H18"/>
    <mergeCell ref="P261:T261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C313:C314"/>
    <mergeCell ref="P89:T89"/>
    <mergeCell ref="P211:T211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A248:Z248"/>
    <mergeCell ref="P223:V223"/>
    <mergeCell ref="P174:V174"/>
    <mergeCell ref="P102:T102"/>
    <mergeCell ref="T313:T314"/>
    <mergeCell ref="A14:M14"/>
    <mergeCell ref="T5:U5"/>
    <mergeCell ref="D119:E119"/>
    <mergeCell ref="V5:W5"/>
    <mergeCell ref="P203:T203"/>
    <mergeCell ref="D46:E46"/>
    <mergeCell ref="D282:E282"/>
    <mergeCell ref="D233:E233"/>
    <mergeCell ref="P212:V212"/>
    <mergeCell ref="D111:E111"/>
    <mergeCell ref="Q8:R8"/>
    <mergeCell ref="D183:E183"/>
    <mergeCell ref="P140:T140"/>
    <mergeCell ref="P267:T267"/>
    <mergeCell ref="D104:E104"/>
    <mergeCell ref="T6:U9"/>
    <mergeCell ref="Q10:R10"/>
    <mergeCell ref="D185:E185"/>
    <mergeCell ref="D41:E41"/>
    <mergeCell ref="D277:E277"/>
    <mergeCell ref="P256:V256"/>
    <mergeCell ref="P85:V85"/>
    <mergeCell ref="A252:O253"/>
    <mergeCell ref="A145:Z145"/>
    <mergeCell ref="AI313:AI314"/>
    <mergeCell ref="P306:V306"/>
    <mergeCell ref="D52:E52"/>
    <mergeCell ref="P208:T208"/>
    <mergeCell ref="P15:T16"/>
    <mergeCell ref="P272:T272"/>
    <mergeCell ref="A69:O70"/>
    <mergeCell ref="P210:T210"/>
    <mergeCell ref="P185:T185"/>
    <mergeCell ref="D106:E106"/>
    <mergeCell ref="P283:T283"/>
    <mergeCell ref="P277:T277"/>
    <mergeCell ref="P285:T285"/>
    <mergeCell ref="D157:E157"/>
    <mergeCell ref="P136:V136"/>
    <mergeCell ref="P65:V65"/>
    <mergeCell ref="A259:Z259"/>
    <mergeCell ref="D251:E251"/>
    <mergeCell ref="P228:V228"/>
    <mergeCell ref="A109:Z109"/>
    <mergeCell ref="A180:Z180"/>
    <mergeCell ref="P74:T74"/>
    <mergeCell ref="A190:Z190"/>
    <mergeCell ref="A19:Z19"/>
    <mergeCell ref="P313:P314"/>
    <mergeCell ref="R313:R314"/>
    <mergeCell ref="P289:T289"/>
    <mergeCell ref="P239:T239"/>
    <mergeCell ref="P68:T68"/>
    <mergeCell ref="P253:V253"/>
    <mergeCell ref="P204:V204"/>
    <mergeCell ref="A134:Z134"/>
    <mergeCell ref="A44:Z44"/>
    <mergeCell ref="P75:V75"/>
    <mergeCell ref="D63:E63"/>
    <mergeCell ref="P304:V304"/>
    <mergeCell ref="D96:E96"/>
    <mergeCell ref="X313:X314"/>
    <mergeCell ref="Y312:AE312"/>
    <mergeCell ref="P296:T296"/>
    <mergeCell ref="P216:T216"/>
    <mergeCell ref="A139:Z139"/>
    <mergeCell ref="A217:O218"/>
    <mergeCell ref="D130:E130"/>
    <mergeCell ref="D74:E74"/>
    <mergeCell ref="D201:E201"/>
    <mergeCell ref="D68:E68"/>
    <mergeCell ref="A204:O20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P300:T300"/>
    <mergeCell ref="O313:O314"/>
    <mergeCell ref="P192:T192"/>
    <mergeCell ref="Q313:Q314"/>
    <mergeCell ref="A115:Z115"/>
    <mergeCell ref="P284:T284"/>
    <mergeCell ref="P17:T18"/>
    <mergeCell ref="A77:Z77"/>
    <mergeCell ref="P63:T63"/>
    <mergeCell ref="P50:T50"/>
    <mergeCell ref="D31:E31"/>
    <mergeCell ref="P286:T286"/>
    <mergeCell ref="D158:E158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K17:K18"/>
    <mergeCell ref="D301:E301"/>
    <mergeCell ref="P103:T103"/>
    <mergeCell ref="A26:Z26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A5:C5"/>
    <mergeCell ref="A238:Z238"/>
    <mergeCell ref="D103:E103"/>
    <mergeCell ref="D9:E9"/>
    <mergeCell ref="D118:E118"/>
    <mergeCell ref="F9:G9"/>
    <mergeCell ref="P53:T53"/>
    <mergeCell ref="A12:M12"/>
    <mergeCell ref="A45:Z45"/>
    <mergeCell ref="A281:Z281"/>
    <mergeCell ref="A87:Z87"/>
    <mergeCell ref="D272:E272"/>
    <mergeCell ref="D210:E210"/>
    <mergeCell ref="D209:E209"/>
    <mergeCell ref="P188:V188"/>
    <mergeCell ref="A187:O188"/>
    <mergeCell ref="D245:E245"/>
    <mergeCell ref="P245:T245"/>
    <mergeCell ref="P126:V126"/>
    <mergeCell ref="D177:E177"/>
    <mergeCell ref="D226:E226"/>
    <mergeCell ref="P183:T183"/>
    <mergeCell ref="D164:E164"/>
    <mergeCell ref="P62:T62"/>
    <mergeCell ref="P199:T199"/>
    <mergeCell ref="I313:I314"/>
    <mergeCell ref="P280:V280"/>
    <mergeCell ref="H1:Q1"/>
    <mergeCell ref="A243:Z243"/>
    <mergeCell ref="P274:V274"/>
    <mergeCell ref="A99:Z99"/>
    <mergeCell ref="D284:E284"/>
    <mergeCell ref="P222:V222"/>
    <mergeCell ref="P246:V246"/>
    <mergeCell ref="A163:Z163"/>
    <mergeCell ref="D28:E28"/>
    <mergeCell ref="P257:V257"/>
    <mergeCell ref="P184:T184"/>
    <mergeCell ref="A174:O175"/>
    <mergeCell ref="D117:E117"/>
    <mergeCell ref="A305:O310"/>
    <mergeCell ref="P171:T171"/>
    <mergeCell ref="D55:E55"/>
    <mergeCell ref="D30:E30"/>
    <mergeCell ref="D5:E5"/>
    <mergeCell ref="A32:O33"/>
    <mergeCell ref="A303:O304"/>
    <mergeCell ref="D290:E290"/>
    <mergeCell ref="D94:E94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279:V279"/>
    <mergeCell ref="P108:V108"/>
    <mergeCell ref="A161:O162"/>
    <mergeCell ref="P31:T31"/>
    <mergeCell ref="P158:T158"/>
    <mergeCell ref="P95:T95"/>
    <mergeCell ref="A212:O213"/>
    <mergeCell ref="AA313:AA314"/>
    <mergeCell ref="A260:Z260"/>
    <mergeCell ref="P235:V235"/>
    <mergeCell ref="AC313:AC314"/>
    <mergeCell ref="A60:Z60"/>
    <mergeCell ref="D124:E124"/>
    <mergeCell ref="P81:T81"/>
    <mergeCell ref="A197:Z197"/>
    <mergeCell ref="P56:T56"/>
    <mergeCell ref="D287:E287"/>
    <mergeCell ref="P113:V113"/>
    <mergeCell ref="D289:E289"/>
    <mergeCell ref="P160:T160"/>
    <mergeCell ref="A149:Z149"/>
    <mergeCell ref="P209:T209"/>
    <mergeCell ref="A264:O265"/>
    <mergeCell ref="P90:V90"/>
    <mergeCell ref="P161:V161"/>
    <mergeCell ref="P217:V217"/>
    <mergeCell ref="A151:Z151"/>
    <mergeCell ref="AB313:AB314"/>
    <mergeCell ref="A150:Z150"/>
    <mergeCell ref="P154:V154"/>
    <mergeCell ref="G313:G314"/>
    <mergeCell ref="R1:T1"/>
    <mergeCell ref="P28:T28"/>
    <mergeCell ref="F313:F314"/>
    <mergeCell ref="P221:T221"/>
    <mergeCell ref="H313:H314"/>
    <mergeCell ref="P165:T165"/>
    <mergeCell ref="P229:V229"/>
    <mergeCell ref="P152:T152"/>
    <mergeCell ref="D73:E73"/>
    <mergeCell ref="P30:T30"/>
    <mergeCell ref="P179:V179"/>
    <mergeCell ref="A147:O148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V10:W10"/>
    <mergeCell ref="D53:E53"/>
    <mergeCell ref="D47:E47"/>
    <mergeCell ref="P79:T79"/>
    <mergeCell ref="P73:T73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P172:T172"/>
    <mergeCell ref="W17:W18"/>
    <mergeCell ref="P38:V38"/>
    <mergeCell ref="P98:V98"/>
    <mergeCell ref="P175:V175"/>
    <mergeCell ref="P240:T240"/>
    <mergeCell ref="P162:V162"/>
    <mergeCell ref="P33:V33"/>
    <mergeCell ref="P264:V264"/>
    <mergeCell ref="P269:V2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 X47 X49 X51 X53 X55 X57 X68 X79 X81:X84 X89 X95:X96 X101 X103:X105 X111:X112 X118:X119 X130 X135 X140:X141 X146 X157:X158 X160 X164:X165 X177 X183:X186 X192 X198 X200:X202 X208:X210 X216 X221 X226 X233 X245 X251 X255 X282 X284 X286 X288:X289 X298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6 X50 X52 X54 X62 X73:X74 X80 X94 X106 X117 X124 X152 X159 X173 X193 X199 X203 X211 X227 X240 X261:X263 X267 X272 X276:X278 X283 X285 X287 X290:X297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6 X63 X102 X125 X171:X172 X191 X239 X271" xr:uid="{00000000-0002-0000-0000-000013000000}">
      <formula1>IF(AK48&gt;0,OR(X48=0,AND(IF(X48-AK48&gt;=0,TRUE,FALSE),X48&gt;0,IF(X48/J48=ROUND(X48/J48,0),TRUE,FALSE))),FALSE)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493</v>
      </c>
      <c r="D6" s="47" t="s">
        <v>494</v>
      </c>
      <c r="E6" s="47"/>
    </row>
    <row r="8" spans="2:8" x14ac:dyDescent="0.2">
      <c r="B8" s="47" t="s">
        <v>18</v>
      </c>
      <c r="C8" s="47" t="s">
        <v>493</v>
      </c>
      <c r="D8" s="47"/>
      <c r="E8" s="47"/>
    </row>
    <row r="10" spans="2:8" x14ac:dyDescent="0.2">
      <c r="B10" s="47" t="s">
        <v>495</v>
      </c>
      <c r="C10" s="47"/>
      <c r="D10" s="47"/>
      <c r="E10" s="47"/>
    </row>
    <row r="11" spans="2:8" x14ac:dyDescent="0.2">
      <c r="B11" s="47" t="s">
        <v>496</v>
      </c>
      <c r="C11" s="47"/>
      <c r="D11" s="47"/>
      <c r="E11" s="47"/>
    </row>
    <row r="12" spans="2:8" x14ac:dyDescent="0.2">
      <c r="B12" s="47" t="s">
        <v>497</v>
      </c>
      <c r="C12" s="47"/>
      <c r="D12" s="47"/>
      <c r="E12" s="47"/>
    </row>
    <row r="13" spans="2:8" x14ac:dyDescent="0.2">
      <c r="B13" s="47" t="s">
        <v>498</v>
      </c>
      <c r="C13" s="47"/>
      <c r="D13" s="47"/>
      <c r="E13" s="47"/>
    </row>
    <row r="14" spans="2:8" x14ac:dyDescent="0.2">
      <c r="B14" s="47" t="s">
        <v>499</v>
      </c>
      <c r="C14" s="47"/>
      <c r="D14" s="47"/>
      <c r="E14" s="47"/>
    </row>
    <row r="15" spans="2:8" x14ac:dyDescent="0.2">
      <c r="B15" s="47" t="s">
        <v>500</v>
      </c>
      <c r="C15" s="47"/>
      <c r="D15" s="47"/>
      <c r="E15" s="47"/>
    </row>
    <row r="16" spans="2:8" x14ac:dyDescent="0.2">
      <c r="B16" s="47" t="s">
        <v>501</v>
      </c>
      <c r="C16" s="47"/>
      <c r="D16" s="47"/>
      <c r="E16" s="47"/>
    </row>
    <row r="17" spans="2:5" x14ac:dyDescent="0.2">
      <c r="B17" s="47" t="s">
        <v>502</v>
      </c>
      <c r="C17" s="47"/>
      <c r="D17" s="47"/>
      <c r="E17" s="47"/>
    </row>
    <row r="18" spans="2:5" x14ac:dyDescent="0.2">
      <c r="B18" s="47" t="s">
        <v>503</v>
      </c>
      <c r="C18" s="47"/>
      <c r="D18" s="47"/>
      <c r="E18" s="47"/>
    </row>
    <row r="19" spans="2:5" x14ac:dyDescent="0.2">
      <c r="B19" s="47" t="s">
        <v>504</v>
      </c>
      <c r="C19" s="47"/>
      <c r="D19" s="47"/>
      <c r="E19" s="47"/>
    </row>
    <row r="20" spans="2:5" x14ac:dyDescent="0.2">
      <c r="B20" s="47" t="s">
        <v>505</v>
      </c>
      <c r="C20" s="47"/>
      <c r="D20" s="47"/>
      <c r="E20" s="47"/>
    </row>
  </sheetData>
  <sheetProtection algorithmName="SHA-512" hashValue="f1qLjBFcopkPc+HLSuOKhE2dnGfM4bMyT6uYavi42u6Yxjnz516Pi4p1e+lm8YQlkWK50Ba6kzu1X25+iupzuw==" saltValue="GKCybnij6ErSMCiCRdmH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