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0FC8A3-BF0A-44FA-84F7-DC10A33EFE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Y682" i="1" s="1"/>
  <c r="X679" i="1"/>
  <c r="X678" i="1"/>
  <c r="BO677" i="1"/>
  <c r="BM677" i="1"/>
  <c r="Y677" i="1"/>
  <c r="Y679" i="1" s="1"/>
  <c r="X675" i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BO668" i="1"/>
  <c r="BM668" i="1"/>
  <c r="Y668" i="1"/>
  <c r="X665" i="1"/>
  <c r="Y664" i="1"/>
  <c r="X664" i="1"/>
  <c r="BP663" i="1"/>
  <c r="BO663" i="1"/>
  <c r="BN663" i="1"/>
  <c r="BM663" i="1"/>
  <c r="Z663" i="1"/>
  <c r="Y663" i="1"/>
  <c r="BP662" i="1"/>
  <c r="BO662" i="1"/>
  <c r="BN662" i="1"/>
  <c r="BM662" i="1"/>
  <c r="Z662" i="1"/>
  <c r="Y662" i="1"/>
  <c r="BP661" i="1"/>
  <c r="BO661" i="1"/>
  <c r="BN661" i="1"/>
  <c r="BM661" i="1"/>
  <c r="Z661" i="1"/>
  <c r="Y661" i="1"/>
  <c r="BP660" i="1"/>
  <c r="BO660" i="1"/>
  <c r="BN660" i="1"/>
  <c r="BM660" i="1"/>
  <c r="Z660" i="1"/>
  <c r="Z664" i="1" s="1"/>
  <c r="Y660" i="1"/>
  <c r="Y665" i="1" s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6" i="1" s="1"/>
  <c r="Y639" i="1"/>
  <c r="Y647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AE694" i="1" s="1"/>
  <c r="X618" i="1"/>
  <c r="X617" i="1"/>
  <c r="BO616" i="1"/>
  <c r="BM616" i="1"/>
  <c r="Y616" i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N385" i="1"/>
  <c r="BM385" i="1"/>
  <c r="Z385" i="1"/>
  <c r="Y385" i="1"/>
  <c r="BP385" i="1" s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1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94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Y108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54" i="1"/>
  <c r="Y58" i="1"/>
  <c r="Y71" i="1"/>
  <c r="Y77" i="1"/>
  <c r="BP81" i="1"/>
  <c r="BN81" i="1"/>
  <c r="BP83" i="1"/>
  <c r="BN83" i="1"/>
  <c r="Z83" i="1"/>
  <c r="BP91" i="1"/>
  <c r="BN91" i="1"/>
  <c r="Z91" i="1"/>
  <c r="Y95" i="1"/>
  <c r="BP99" i="1"/>
  <c r="BN99" i="1"/>
  <c r="Z99" i="1"/>
  <c r="Z101" i="1" s="1"/>
  <c r="BP112" i="1"/>
  <c r="BN112" i="1"/>
  <c r="Z112" i="1"/>
  <c r="Z117" i="1" s="1"/>
  <c r="Y117" i="1"/>
  <c r="BP122" i="1"/>
  <c r="BN122" i="1"/>
  <c r="Z122" i="1"/>
  <c r="Z126" i="1" s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H9" i="1"/>
  <c r="B694" i="1"/>
  <c r="X685" i="1"/>
  <c r="X686" i="1"/>
  <c r="X688" i="1"/>
  <c r="Y24" i="1"/>
  <c r="Z27" i="1"/>
  <c r="Z34" i="1" s="1"/>
  <c r="BN27" i="1"/>
  <c r="Y685" i="1" s="1"/>
  <c r="Z32" i="1"/>
  <c r="BN32" i="1"/>
  <c r="C694" i="1"/>
  <c r="Z48" i="1"/>
  <c r="Z53" i="1" s="1"/>
  <c r="BN48" i="1"/>
  <c r="Z50" i="1"/>
  <c r="BN50" i="1"/>
  <c r="Z52" i="1"/>
  <c r="BN52" i="1"/>
  <c r="Y53" i="1"/>
  <c r="Y688" i="1" s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86" i="1"/>
  <c r="Z81" i="1"/>
  <c r="Z86" i="1" s="1"/>
  <c r="BP85" i="1"/>
  <c r="BN85" i="1"/>
  <c r="Z85" i="1"/>
  <c r="Y87" i="1"/>
  <c r="Y96" i="1"/>
  <c r="BP89" i="1"/>
  <c r="BN89" i="1"/>
  <c r="Z89" i="1"/>
  <c r="BP93" i="1"/>
  <c r="BN93" i="1"/>
  <c r="Z93" i="1"/>
  <c r="Y102" i="1"/>
  <c r="Y101" i="1"/>
  <c r="BP106" i="1"/>
  <c r="BN106" i="1"/>
  <c r="Z106" i="1"/>
  <c r="Z108" i="1" s="1"/>
  <c r="Y118" i="1"/>
  <c r="BP114" i="1"/>
  <c r="BN114" i="1"/>
  <c r="Z114" i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Z143" i="1" s="1"/>
  <c r="BP140" i="1"/>
  <c r="BN140" i="1"/>
  <c r="Z140" i="1"/>
  <c r="Y148" i="1"/>
  <c r="G694" i="1"/>
  <c r="Y155" i="1"/>
  <c r="BP152" i="1"/>
  <c r="BN152" i="1"/>
  <c r="Z152" i="1"/>
  <c r="Z155" i="1" s="1"/>
  <c r="Y160" i="1"/>
  <c r="Y166" i="1"/>
  <c r="BP163" i="1"/>
  <c r="BN163" i="1"/>
  <c r="Z163" i="1"/>
  <c r="Z166" i="1" s="1"/>
  <c r="BP176" i="1"/>
  <c r="BN176" i="1"/>
  <c r="Z176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A694" i="1"/>
  <c r="Y542" i="1"/>
  <c r="BP535" i="1"/>
  <c r="BN535" i="1"/>
  <c r="Z535" i="1"/>
  <c r="Y541" i="1"/>
  <c r="BP552" i="1"/>
  <c r="BN552" i="1"/>
  <c r="Z552" i="1"/>
  <c r="Z566" i="1" s="1"/>
  <c r="BP557" i="1"/>
  <c r="BN557" i="1"/>
  <c r="Z557" i="1"/>
  <c r="BP560" i="1"/>
  <c r="BN560" i="1"/>
  <c r="Z560" i="1"/>
  <c r="BP563" i="1"/>
  <c r="BN563" i="1"/>
  <c r="Z563" i="1"/>
  <c r="BP565" i="1"/>
  <c r="BN565" i="1"/>
  <c r="Z565" i="1"/>
  <c r="Y567" i="1"/>
  <c r="Y574" i="1"/>
  <c r="BP569" i="1"/>
  <c r="BN569" i="1"/>
  <c r="Z569" i="1"/>
  <c r="Y575" i="1"/>
  <c r="BP572" i="1"/>
  <c r="BN572" i="1"/>
  <c r="Z572" i="1"/>
  <c r="BP579" i="1"/>
  <c r="BN579" i="1"/>
  <c r="Z579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4" i="1"/>
  <c r="Y613" i="1"/>
  <c r="BP612" i="1"/>
  <c r="BN612" i="1"/>
  <c r="Z612" i="1"/>
  <c r="Z613" i="1" s="1"/>
  <c r="BP633" i="1"/>
  <c r="BN633" i="1"/>
  <c r="Z633" i="1"/>
  <c r="BP635" i="1"/>
  <c r="BN635" i="1"/>
  <c r="Z635" i="1"/>
  <c r="Y637" i="1"/>
  <c r="Y657" i="1"/>
  <c r="BP649" i="1"/>
  <c r="BN649" i="1"/>
  <c r="Z649" i="1"/>
  <c r="Y658" i="1"/>
  <c r="BP651" i="1"/>
  <c r="BN651" i="1"/>
  <c r="Z651" i="1"/>
  <c r="BP653" i="1"/>
  <c r="BN653" i="1"/>
  <c r="Z653" i="1"/>
  <c r="BP655" i="1"/>
  <c r="BN655" i="1"/>
  <c r="Z655" i="1"/>
  <c r="BP669" i="1"/>
  <c r="BN669" i="1"/>
  <c r="Z669" i="1"/>
  <c r="Y671" i="1"/>
  <c r="E694" i="1"/>
  <c r="Y109" i="1"/>
  <c r="F694" i="1"/>
  <c r="Y127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Y302" i="1"/>
  <c r="Q694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94" i="1"/>
  <c r="Y344" i="1"/>
  <c r="Z347" i="1"/>
  <c r="Z348" i="1" s="1"/>
  <c r="BN347" i="1"/>
  <c r="Z351" i="1"/>
  <c r="Z352" i="1" s="1"/>
  <c r="BN351" i="1"/>
  <c r="BP351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Z370" i="1"/>
  <c r="BN370" i="1"/>
  <c r="Z374" i="1"/>
  <c r="Z380" i="1" s="1"/>
  <c r="BN374" i="1"/>
  <c r="BP374" i="1"/>
  <c r="Z376" i="1"/>
  <c r="BN376" i="1"/>
  <c r="Z378" i="1"/>
  <c r="BN378" i="1"/>
  <c r="Y387" i="1"/>
  <c r="Z384" i="1"/>
  <c r="Z387" i="1" s="1"/>
  <c r="BN384" i="1"/>
  <c r="Y395" i="1"/>
  <c r="Y394" i="1"/>
  <c r="Z400" i="1"/>
  <c r="BP398" i="1"/>
  <c r="BN398" i="1"/>
  <c r="Z398" i="1"/>
  <c r="Y412" i="1"/>
  <c r="Y411" i="1"/>
  <c r="BP417" i="1"/>
  <c r="BN417" i="1"/>
  <c r="Z417" i="1"/>
  <c r="BP421" i="1"/>
  <c r="BN421" i="1"/>
  <c r="Z421" i="1"/>
  <c r="Z427" i="1" s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V694" i="1"/>
  <c r="Y406" i="1"/>
  <c r="W694" i="1"/>
  <c r="Y428" i="1"/>
  <c r="Y694" i="1"/>
  <c r="Y477" i="1"/>
  <c r="Y547" i="1"/>
  <c r="AC694" i="1"/>
  <c r="Y566" i="1"/>
  <c r="BP555" i="1"/>
  <c r="BN555" i="1"/>
  <c r="Z555" i="1"/>
  <c r="BP559" i="1"/>
  <c r="BN559" i="1"/>
  <c r="Z559" i="1"/>
  <c r="BP562" i="1"/>
  <c r="BN562" i="1"/>
  <c r="Z562" i="1"/>
  <c r="BP564" i="1"/>
  <c r="BN564" i="1"/>
  <c r="Z564" i="1"/>
  <c r="BP570" i="1"/>
  <c r="BN570" i="1"/>
  <c r="Z570" i="1"/>
  <c r="BP573" i="1"/>
  <c r="BN573" i="1"/>
  <c r="Z573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AD694" i="1"/>
  <c r="Y610" i="1"/>
  <c r="Y617" i="1"/>
  <c r="BP616" i="1"/>
  <c r="BN616" i="1"/>
  <c r="Z616" i="1"/>
  <c r="Z617" i="1" s="1"/>
  <c r="Y618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AF694" i="1"/>
  <c r="Y670" i="1"/>
  <c r="BP668" i="1"/>
  <c r="BN668" i="1"/>
  <c r="Z668" i="1"/>
  <c r="Z670" i="1" s="1"/>
  <c r="Y630" i="1"/>
  <c r="Z677" i="1"/>
  <c r="Z678" i="1" s="1"/>
  <c r="BN677" i="1"/>
  <c r="BP677" i="1"/>
  <c r="Y678" i="1"/>
  <c r="Y683" i="1"/>
  <c r="Z681" i="1"/>
  <c r="Z682" i="1" s="1"/>
  <c r="BN681" i="1"/>
  <c r="BP681" i="1"/>
  <c r="Y687" i="1" l="1"/>
  <c r="Z636" i="1"/>
  <c r="Z592" i="1"/>
  <c r="Z271" i="1"/>
  <c r="Z657" i="1"/>
  <c r="Z541" i="1"/>
  <c r="Z453" i="1"/>
  <c r="Z95" i="1"/>
  <c r="Z77" i="1"/>
  <c r="Z689" i="1" s="1"/>
  <c r="Y684" i="1"/>
  <c r="Z500" i="1"/>
  <c r="Z598" i="1"/>
  <c r="Z574" i="1"/>
  <c r="X687" i="1"/>
  <c r="Z179" i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<sst xmlns="http://schemas.openxmlformats.org/spreadsheetml/2006/main" count="3248" uniqueCount="1114">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</sst>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4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360</v>
      </c>
      <c r="Y69" s="798">
        <f t="shared" si="11"/>
        <v>360</v>
      </c>
      <c r="Z69" s="36">
        <f>IFERROR(IF(Y69=0,"",ROUNDUP(Y69/H69,0)*0.00902),"")</f>
        <v>0.72160000000000002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376.79999999999995</v>
      </c>
      <c r="BN69" s="64">
        <f t="shared" si="13"/>
        <v>376.79999999999995</v>
      </c>
      <c r="BO69" s="64">
        <f t="shared" si="14"/>
        <v>0.60606060606060608</v>
      </c>
      <c r="BP69" s="64">
        <f t="shared" si="15"/>
        <v>0.60606060606060608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80</v>
      </c>
      <c r="Y70" s="799">
        <f>IFERROR(Y62/H62,"0")+IFERROR(Y63/H63,"0")+IFERROR(Y64/H64,"0")+IFERROR(Y65/H65,"0")+IFERROR(Y66/H66,"0")+IFERROR(Y67/H67,"0")+IFERROR(Y68/H68,"0")+IFERROR(Y69/H69,"0")</f>
        <v>80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0.72160000000000002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360</v>
      </c>
      <c r="Y71" s="799">
        <f>IFERROR(SUM(Y62:Y69),"0")</f>
        <v>360</v>
      </c>
      <c r="Z71" s="37"/>
      <c r="AA71" s="800"/>
      <c r="AB71" s="800"/>
      <c r="AC71" s="800"/>
    </row>
    <row r="72" spans="1:68" ht="14.25" customHeight="1" x14ac:dyDescent="0.25">
      <c r="A72" s="824" t="s">
        <v>163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205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213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225</v>
      </c>
      <c r="Y107" s="798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50</v>
      </c>
      <c r="Y108" s="799">
        <f>IFERROR(Y105/H105,"0")+IFERROR(Y106/H106,"0")+IFERROR(Y107/H107,"0")</f>
        <v>50</v>
      </c>
      <c r="Z108" s="799">
        <f>IFERROR(IF(Z105="",0,Z105),"0")+IFERROR(IF(Z106="",0,Z106),"0")+IFERROR(IF(Z107="",0,Z107),"0")</f>
        <v>0.45100000000000001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225</v>
      </c>
      <c r="Y109" s="799">
        <f>IFERROR(SUM(Y105:Y107),"0")</f>
        <v>225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315</v>
      </c>
      <c r="Y113" s="798">
        <f t="shared" si="26"/>
        <v>315.90000000000003</v>
      </c>
      <c r="Z113" s="36">
        <f>IFERROR(IF(Y113=0,"",ROUNDUP(Y113/H113,0)*0.00651),"")</f>
        <v>0.76167000000000007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344.4</v>
      </c>
      <c r="BN113" s="64">
        <f t="shared" si="28"/>
        <v>345.38400000000001</v>
      </c>
      <c r="BO113" s="64">
        <f t="shared" si="29"/>
        <v>0.64102564102564097</v>
      </c>
      <c r="BP113" s="64">
        <f t="shared" si="30"/>
        <v>0.6428571428571429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233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234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116.66666666666666</v>
      </c>
      <c r="Y117" s="799">
        <f>IFERROR(Y111/H111,"0")+IFERROR(Y112/H112,"0")+IFERROR(Y113/H113,"0")+IFERROR(Y114/H114,"0")+IFERROR(Y115/H115,"0")+IFERROR(Y116/H116,"0")</f>
        <v>117</v>
      </c>
      <c r="Z117" s="799">
        <f>IFERROR(IF(Z111="",0,Z111),"0")+IFERROR(IF(Z112="",0,Z112),"0")+IFERROR(IF(Z113="",0,Z113),"0")+IFERROR(IF(Z114="",0,Z114),"0")+IFERROR(IF(Z115="",0,Z115),"0")+IFERROR(IF(Z116="",0,Z116),"0")</f>
        <v>0.76167000000000007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315</v>
      </c>
      <c r="Y118" s="799">
        <f>IFERROR(SUM(Y111:Y116),"0")</f>
        <v>315.90000000000003</v>
      </c>
      <c r="Z118" s="37"/>
      <c r="AA118" s="800"/>
      <c r="AB118" s="800"/>
      <c r="AC118" s="800"/>
    </row>
    <row r="119" spans="1:68" ht="16.5" customHeight="1" x14ac:dyDescent="0.25">
      <c r="A119" s="849" t="s">
        <v>235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315</v>
      </c>
      <c r="Y124" s="798">
        <f>IFERROR(IF(X124="",0,CEILING((X124/$H124),1)*$H124),"")</f>
        <v>315</v>
      </c>
      <c r="Z124" s="36">
        <f>IFERROR(IF(Y124=0,"",ROUNDUP(Y124/H124,0)*0.00902),"")</f>
        <v>0.63139999999999996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329.70000000000005</v>
      </c>
      <c r="BN124" s="64">
        <f>IFERROR(Y124*I124/H124,"0")</f>
        <v>329.70000000000005</v>
      </c>
      <c r="BO124" s="64">
        <f>IFERROR(1/J124*(X124/H124),"0")</f>
        <v>0.53030303030303028</v>
      </c>
      <c r="BP124" s="64">
        <f>IFERROR(1/J124*(Y124/H124),"0")</f>
        <v>0.53030303030303028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70</v>
      </c>
      <c r="Y126" s="799">
        <f>IFERROR(Y121/H121,"0")+IFERROR(Y122/H122,"0")+IFERROR(Y123/H123,"0")+IFERROR(Y124/H124,"0")+IFERROR(Y125/H125,"0")</f>
        <v>70</v>
      </c>
      <c r="Z126" s="799">
        <f>IFERROR(IF(Z121="",0,Z121),"0")+IFERROR(IF(Z122="",0,Z122),"0")+IFERROR(IF(Z123="",0,Z123),"0")+IFERROR(IF(Z124="",0,Z124),"0")+IFERROR(IF(Z125="",0,Z125),"0")</f>
        <v>0.63139999999999996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315</v>
      </c>
      <c r="Y127" s="799">
        <f>IFERROR(SUM(Y121:Y125),"0")</f>
        <v>315</v>
      </c>
      <c r="Z127" s="37"/>
      <c r="AA127" s="800"/>
      <c r="AB127" s="800"/>
      <c r="AC127" s="800"/>
    </row>
    <row r="128" spans="1:68" ht="14.25" customHeight="1" x14ac:dyDescent="0.25">
      <c r="A128" s="824" t="s">
        <v>163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251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253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256</v>
      </c>
      <c r="B136" s="54" t="s">
        <v>257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300</v>
      </c>
      <c r="Y137" s="798">
        <f t="shared" si="31"/>
        <v>302.40000000000003</v>
      </c>
      <c r="Z137" s="36">
        <f>IFERROR(IF(Y137=0,"",ROUNDUP(Y137/H137,0)*0.02175),"")</f>
        <v>0.78299999999999992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319.92857142857144</v>
      </c>
      <c r="BN137" s="64">
        <f t="shared" si="33"/>
        <v>322.488</v>
      </c>
      <c r="BO137" s="64">
        <f t="shared" si="34"/>
        <v>0.63775510204081631</v>
      </c>
      <c r="BP137" s="64">
        <f t="shared" si="35"/>
        <v>0.64285714285714279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315</v>
      </c>
      <c r="Y140" s="798">
        <f t="shared" si="31"/>
        <v>315.90000000000003</v>
      </c>
      <c r="Z140" s="36">
        <f>IFERROR(IF(Y140=0,"",ROUNDUP(Y140/H140,0)*0.00651),"")</f>
        <v>0.76167000000000007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344.4</v>
      </c>
      <c r="BN140" s="64">
        <f t="shared" si="33"/>
        <v>345.38400000000001</v>
      </c>
      <c r="BO140" s="64">
        <f t="shared" si="34"/>
        <v>0.64102564102564097</v>
      </c>
      <c r="BP140" s="64">
        <f t="shared" si="35"/>
        <v>0.6428571428571429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152.38095238095238</v>
      </c>
      <c r="Y143" s="799">
        <f>IFERROR(Y136/H136,"0")+IFERROR(Y137/H137,"0")+IFERROR(Y138/H138,"0")+IFERROR(Y139/H139,"0")+IFERROR(Y140/H140,"0")+IFERROR(Y141/H141,"0")+IFERROR(Y142/H142,"0")</f>
        <v>153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1.54467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615</v>
      </c>
      <c r="Y144" s="799">
        <f>IFERROR(SUM(Y136:Y142),"0")</f>
        <v>618.30000000000007</v>
      </c>
      <c r="Z144" s="37"/>
      <c r="AA144" s="800"/>
      <c r="AB144" s="800"/>
      <c r="AC144" s="800"/>
    </row>
    <row r="145" spans="1:68" ht="14.25" customHeight="1" x14ac:dyDescent="0.25">
      <c r="A145" s="824" t="s">
        <v>205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279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44" t="s">
        <v>283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285</v>
      </c>
      <c r="B154" s="54" t="s">
        <v>288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289</v>
      </c>
      <c r="B158" s="54" t="s">
        <v>290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0" t="s">
        <v>295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296</v>
      </c>
      <c r="B164" s="54" t="s">
        <v>297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299</v>
      </c>
      <c r="B170" s="54" t="s">
        <v>300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302</v>
      </c>
      <c r="B174" s="54" t="s">
        <v>303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308</v>
      </c>
      <c r="B176" s="54" t="s">
        <v>309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311</v>
      </c>
      <c r="B177" s="54" t="s">
        <v>312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313</v>
      </c>
      <c r="B178" s="54" t="s">
        <v>314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315</v>
      </c>
      <c r="B182" s="54" t="s">
        <v>316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318</v>
      </c>
      <c r="B183" s="54" t="s">
        <v>319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321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322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163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341</v>
      </c>
      <c r="B199" s="54" t="s">
        <v>342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343</v>
      </c>
      <c r="B200" s="54" t="s">
        <v>344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346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347</v>
      </c>
      <c r="B205" s="54" t="s">
        <v>348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350</v>
      </c>
      <c r="B206" s="54" t="s">
        <v>351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163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353</v>
      </c>
      <c r="B210" s="54" t="s">
        <v>354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356</v>
      </c>
      <c r="B211" s="54" t="s">
        <v>357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378</v>
      </c>
      <c r="B226" s="54" t="s">
        <v>379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381</v>
      </c>
      <c r="B227" s="54" t="s">
        <v>382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392</v>
      </c>
      <c r="B231" s="54" t="s">
        <v>393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200</v>
      </c>
      <c r="Y232" s="798">
        <f t="shared" si="46"/>
        <v>201.6</v>
      </c>
      <c r="Z232" s="36">
        <f t="shared" si="51"/>
        <v>0.54683999999999999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398</v>
      </c>
      <c r="B233" s="54" t="s">
        <v>399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200</v>
      </c>
      <c r="Y238" s="799">
        <f>IFERROR(SUM(Y226:Y236),"0")</f>
        <v>201.6</v>
      </c>
      <c r="Z238" s="37"/>
      <c r="AA238" s="800"/>
      <c r="AB238" s="800"/>
      <c r="AC238" s="800"/>
    </row>
    <row r="239" spans="1:68" ht="14.25" customHeight="1" x14ac:dyDescent="0.25">
      <c r="A239" s="824" t="s">
        <v>205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407</v>
      </c>
      <c r="B240" s="54" t="s">
        <v>408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407</v>
      </c>
      <c r="B241" s="54" t="s">
        <v>410</v>
      </c>
      <c r="C241" s="31">
        <v>4301060360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407</v>
      </c>
      <c r="B242" s="54" t="s">
        <v>412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90" t="s">
        <v>413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424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425</v>
      </c>
      <c r="B250" s="54" t="s">
        <v>426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435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439</v>
      </c>
      <c r="B256" s="54" t="s">
        <v>440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441</v>
      </c>
      <c r="B257" s="54" t="s">
        <v>442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443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444</v>
      </c>
      <c r="B262" s="54" t="s">
        <v>445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457</v>
      </c>
      <c r="B268" s="54" t="s">
        <v>458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163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464</v>
      </c>
      <c r="B274" s="54" t="s">
        <v>465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467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468</v>
      </c>
      <c r="B279" s="54" t="s">
        <v>469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471</v>
      </c>
      <c r="B280" s="54" t="s">
        <v>472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474</v>
      </c>
      <c r="B282" s="54" t="s">
        <v>477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479</v>
      </c>
      <c r="B283" s="54" t="s">
        <v>480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485</v>
      </c>
      <c r="B285" s="54" t="s">
        <v>486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496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497</v>
      </c>
      <c r="B293" s="54" t="s">
        <v>498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499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500</v>
      </c>
      <c r="B298" s="54" t="s">
        <v>501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502</v>
      </c>
      <c r="B299" s="54" t="s">
        <v>503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508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509</v>
      </c>
      <c r="B305" s="54" t="s">
        <v>510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360</v>
      </c>
      <c r="Y309" s="798">
        <f t="shared" si="72"/>
        <v>360</v>
      </c>
      <c r="Z309" s="36">
        <f>IFERROR(IF(Y309=0,"",ROUNDUP(Y309/H309,0)*0.00651),"")</f>
        <v>0.97650000000000003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387.00000000000006</v>
      </c>
      <c r="BN309" s="64">
        <f t="shared" si="74"/>
        <v>387.00000000000006</v>
      </c>
      <c r="BO309" s="64">
        <f t="shared" si="75"/>
        <v>0.82417582417582425</v>
      </c>
      <c r="BP309" s="64">
        <f t="shared" si="76"/>
        <v>0.82417582417582425</v>
      </c>
    </row>
    <row r="310" spans="1:68" ht="37.5" customHeight="1" x14ac:dyDescent="0.25">
      <c r="A310" s="54" t="s">
        <v>521</v>
      </c>
      <c r="B310" s="54" t="s">
        <v>522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150</v>
      </c>
      <c r="Y311" s="799">
        <f>IFERROR(Y305/H305,"0")+IFERROR(Y306/H306,"0")+IFERROR(Y307/H307,"0")+IFERROR(Y308/H308,"0")+IFERROR(Y309/H309,"0")+IFERROR(Y310/H310,"0")</f>
        <v>150</v>
      </c>
      <c r="Z311" s="799">
        <f>IFERROR(IF(Z305="",0,Z305),"0")+IFERROR(IF(Z306="",0,Z306),"0")+IFERROR(IF(Z307="",0,Z307),"0")+IFERROR(IF(Z308="",0,Z308),"0")+IFERROR(IF(Z309="",0,Z309),"0")+IFERROR(IF(Z310="",0,Z310),"0")</f>
        <v>0.97650000000000003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360</v>
      </c>
      <c r="Y312" s="799">
        <f>IFERROR(SUM(Y305:Y310),"0")</f>
        <v>360</v>
      </c>
      <c r="Z312" s="37"/>
      <c r="AA312" s="800"/>
      <c r="AB312" s="800"/>
      <c r="AC312" s="800"/>
    </row>
    <row r="313" spans="1:68" ht="16.5" customHeight="1" x14ac:dyDescent="0.25">
      <c r="A313" s="849" t="s">
        <v>524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525</v>
      </c>
      <c r="B315" s="54" t="s">
        <v>526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528</v>
      </c>
      <c r="B319" s="54" t="s">
        <v>529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531</v>
      </c>
      <c r="B323" s="54" t="s">
        <v>532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534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535</v>
      </c>
      <c r="B328" s="54" t="s">
        <v>536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538</v>
      </c>
      <c r="B332" s="54" t="s">
        <v>539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541</v>
      </c>
      <c r="B336" s="54" t="s">
        <v>542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544</v>
      </c>
      <c r="B337" s="54" t="s">
        <v>545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547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548</v>
      </c>
      <c r="B342" s="54" t="s">
        <v>549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555</v>
      </c>
      <c r="B351" s="54" t="s">
        <v>556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558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559</v>
      </c>
      <c r="B356" s="54" t="s">
        <v>560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562</v>
      </c>
      <c r="B357" s="54" t="s">
        <v>563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205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525</v>
      </c>
      <c r="Y409" s="798">
        <f>IFERROR(IF(X409="",0,CEILING((X409/$H409),1)*$H409),"")</f>
        <v>525</v>
      </c>
      <c r="Z409" s="36">
        <f>IFERROR(IF(Y409=0,"",ROUNDUP(Y409/H409,0)*0.00651),"")</f>
        <v>1.6274999999999999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588</v>
      </c>
      <c r="BN409" s="64">
        <f>IFERROR(Y409*I409/H409,"0")</f>
        <v>588</v>
      </c>
      <c r="BO409" s="64">
        <f>IFERROR(1/J409*(X409/H409),"0")</f>
        <v>1.3736263736263736</v>
      </c>
      <c r="BP409" s="64">
        <f>IFERROR(1/J409*(Y409/H409),"0")</f>
        <v>1.3736263736263736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175</v>
      </c>
      <c r="Y410" s="798">
        <f>IFERROR(IF(X410="",0,CEILING((X410/$H410),1)*$H410),"")</f>
        <v>176.4</v>
      </c>
      <c r="Z410" s="36">
        <f>IFERROR(IF(Y410=0,"",ROUNDUP(Y410/H410,0)*0.00651),"")</f>
        <v>0.54683999999999999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195</v>
      </c>
      <c r="BN410" s="64">
        <f>IFERROR(Y410*I410/H410,"0")</f>
        <v>196.56</v>
      </c>
      <c r="BO410" s="64">
        <f>IFERROR(1/J410*(X410/H410),"0")</f>
        <v>0.45787545787545786</v>
      </c>
      <c r="BP410" s="64">
        <f>IFERROR(1/J410*(Y410/H410),"0")</f>
        <v>0.46153846153846156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333.33333333333331</v>
      </c>
      <c r="Y411" s="799">
        <f>IFERROR(Y408/H408,"0")+IFERROR(Y409/H409,"0")+IFERROR(Y410/H410,"0")</f>
        <v>334</v>
      </c>
      <c r="Z411" s="799">
        <f>IFERROR(IF(Z408="",0,Z408),"0")+IFERROR(IF(Z409="",0,Z409),"0")+IFERROR(IF(Z410="",0,Z410),"0")</f>
        <v>2.1743399999999999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700</v>
      </c>
      <c r="Y412" s="799">
        <f>IFERROR(SUM(Y408:Y410),"0")</f>
        <v>701.4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800</v>
      </c>
      <c r="Y417" s="798">
        <f t="shared" si="87"/>
        <v>810</v>
      </c>
      <c r="Z417" s="36">
        <f>IFERROR(IF(Y417=0,"",ROUNDUP(Y417/H417,0)*0.02175),"")</f>
        <v>1.1744999999999999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825.6</v>
      </c>
      <c r="BN417" s="64">
        <f t="shared" si="89"/>
        <v>835.92000000000007</v>
      </c>
      <c r="BO417" s="64">
        <f t="shared" si="90"/>
        <v>1.1111111111111112</v>
      </c>
      <c r="BP417" s="64">
        <f t="shared" si="91"/>
        <v>1.125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600</v>
      </c>
      <c r="Y419" s="798">
        <f t="shared" si="87"/>
        <v>600</v>
      </c>
      <c r="Z419" s="36">
        <f>IFERROR(IF(Y419=0,"",ROUNDUP(Y419/H419,0)*0.02175),"")</f>
        <v>0.86999999999999988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619.20000000000005</v>
      </c>
      <c r="BN419" s="64">
        <f t="shared" si="89"/>
        <v>619.20000000000005</v>
      </c>
      <c r="BO419" s="64">
        <f t="shared" si="90"/>
        <v>0.83333333333333326</v>
      </c>
      <c r="BP419" s="64">
        <f t="shared" si="91"/>
        <v>0.83333333333333326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4">
        <v>4607091383997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300</v>
      </c>
      <c r="Y420" s="798">
        <f t="shared" si="87"/>
        <v>300</v>
      </c>
      <c r="Z420" s="36">
        <f>IFERROR(IF(Y420=0,"",ROUNDUP(Y420/H420,0)*0.02175),"")</f>
        <v>0.43499999999999994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309.60000000000002</v>
      </c>
      <c r="BN420" s="64">
        <f t="shared" si="89"/>
        <v>309.60000000000002</v>
      </c>
      <c r="BO420" s="64">
        <f t="shared" si="90"/>
        <v>0.41666666666666663</v>
      </c>
      <c r="BP420" s="64">
        <f t="shared" si="91"/>
        <v>0.41666666666666663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2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1700</v>
      </c>
      <c r="Y422" s="798">
        <f t="shared" si="87"/>
        <v>1710</v>
      </c>
      <c r="Z422" s="36">
        <f>IFERROR(IF(Y422=0,"",ROUNDUP(Y422/H422,0)*0.02175),"")</f>
        <v>2.4794999999999998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1754.4</v>
      </c>
      <c r="BN422" s="64">
        <f t="shared" si="89"/>
        <v>1764.72</v>
      </c>
      <c r="BO422" s="64">
        <f t="shared" si="90"/>
        <v>2.3611111111111107</v>
      </c>
      <c r="BP422" s="64">
        <f t="shared" si="91"/>
        <v>2.375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226.66666666666669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4.9589999999999996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3400</v>
      </c>
      <c r="Y428" s="799">
        <f>IFERROR(SUM(Y416:Y426),"0")</f>
        <v>3420</v>
      </c>
      <c r="Z428" s="37"/>
      <c r="AA428" s="800"/>
      <c r="AB428" s="800"/>
      <c r="AC428" s="800"/>
    </row>
    <row r="429" spans="1:68" ht="14.25" customHeight="1" x14ac:dyDescent="0.25">
      <c r="A429" s="824" t="s">
        <v>163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1000</v>
      </c>
      <c r="Y430" s="798">
        <f>IFERROR(IF(X430="",0,CEILING((X430/$H430),1)*$H430),"")</f>
        <v>1005</v>
      </c>
      <c r="Z430" s="36">
        <f>IFERROR(IF(Y430=0,"",ROUNDUP(Y430/H430,0)*0.02175),"")</f>
        <v>1.4572499999999999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1032</v>
      </c>
      <c r="BN430" s="64">
        <f>IFERROR(Y430*I430/H430,"0")</f>
        <v>1037.1600000000001</v>
      </c>
      <c r="BO430" s="64">
        <f>IFERROR(1/J430*(X430/H430),"0")</f>
        <v>1.3888888888888888</v>
      </c>
      <c r="BP430" s="64">
        <f>IFERROR(1/J430*(Y430/H430),"0")</f>
        <v>1.3958333333333333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66.666666666666671</v>
      </c>
      <c r="Y432" s="799">
        <f>IFERROR(Y430/H430,"0")+IFERROR(Y431/H431,"0")</f>
        <v>67</v>
      </c>
      <c r="Z432" s="799">
        <f>IFERROR(IF(Z430="",0,Z430),"0")+IFERROR(IF(Z431="",0,Z431),"0")</f>
        <v>1.4572499999999999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1000</v>
      </c>
      <c r="Y433" s="799">
        <f>IFERROR(SUM(Y430:Y431),"0")</f>
        <v>1005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205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205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163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163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205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163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500</v>
      </c>
      <c r="Y649" s="798">
        <f t="shared" ref="Y649:Y656" si="131">IFERROR(IF(X649="",0,CEILING((X649/$H649),1)*$H649),"")</f>
        <v>507</v>
      </c>
      <c r="Z649" s="36">
        <f>IFERROR(IF(Y649=0,"",ROUNDUP(Y649/H649,0)*0.02175),"")</f>
        <v>1.4137499999999998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536.15384615384619</v>
      </c>
      <c r="BN649" s="64">
        <f t="shared" ref="BN649:BN656" si="133">IFERROR(Y649*I649/H649,"0")</f>
        <v>543.66000000000008</v>
      </c>
      <c r="BO649" s="64">
        <f t="shared" ref="BO649:BO656" si="134">IFERROR(1/J649*(X649/H649),"0")</f>
        <v>1.1446886446886446</v>
      </c>
      <c r="BP649" s="64">
        <f t="shared" ref="BP649:BP656" si="135">IFERROR(1/J649*(Y649/H649),"0")</f>
        <v>1.1607142857142856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64.102564102564102</v>
      </c>
      <c r="Y657" s="799">
        <f>IFERROR(Y649/H649,"0")+IFERROR(Y650/H650,"0")+IFERROR(Y651/H651,"0")+IFERROR(Y652/H652,"0")+IFERROR(Y653/H653,"0")+IFERROR(Y654/H654,"0")+IFERROR(Y655/H655,"0")+IFERROR(Y656/H656,"0")</f>
        <v>65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1.4137499999999998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500</v>
      </c>
      <c r="Y658" s="799">
        <f>IFERROR(SUM(Y649:Y656),"0")</f>
        <v>507</v>
      </c>
      <c r="Z658" s="37"/>
      <c r="AA658" s="800"/>
      <c r="AB658" s="800"/>
      <c r="AC658" s="800"/>
    </row>
    <row r="659" spans="1:68" ht="14.25" customHeight="1" x14ac:dyDescent="0.25">
      <c r="A659" s="824" t="s">
        <v>205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163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7990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8029.2000000000007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8418.6824175824186</v>
      </c>
      <c r="Y685" s="799">
        <f>IFERROR(SUM(BN22:BN681),"0")</f>
        <v>8459.844000000001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14</v>
      </c>
      <c r="Y686" s="38">
        <f>ROUNDUP(SUM(BP22:BP681),0)</f>
        <v>14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8768.6824175824186</v>
      </c>
      <c r="Y687" s="799">
        <f>GrossWeightTotalR+PalletQtyTotalR*25</f>
        <v>8809.844000000001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1393.1501831501835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1398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15.638019999999999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321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213</v>
      </c>
      <c r="F692" s="820" t="s">
        <v>235</v>
      </c>
      <c r="G692" s="820" t="s">
        <v>279</v>
      </c>
      <c r="H692" s="820" t="s">
        <v>111</v>
      </c>
      <c r="I692" s="820" t="s">
        <v>322</v>
      </c>
      <c r="J692" s="820" t="s">
        <v>346</v>
      </c>
      <c r="K692" s="820" t="s">
        <v>424</v>
      </c>
      <c r="L692" s="820" t="s">
        <v>443</v>
      </c>
      <c r="M692" s="820" t="s">
        <v>467</v>
      </c>
      <c r="N692" s="795"/>
      <c r="O692" s="820" t="s">
        <v>496</v>
      </c>
      <c r="P692" s="820" t="s">
        <v>499</v>
      </c>
      <c r="Q692" s="820" t="s">
        <v>508</v>
      </c>
      <c r="R692" s="820" t="s">
        <v>524</v>
      </c>
      <c r="S692" s="820" t="s">
        <v>534</v>
      </c>
      <c r="T692" s="820" t="s">
        <v>547</v>
      </c>
      <c r="U692" s="820" t="s">
        <v>558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360</v>
      </c>
      <c r="E694" s="46">
        <f>IFERROR(Y105*1,"0")+IFERROR(Y106*1,"0")+IFERROR(Y107*1,"0")+IFERROR(Y111*1,"0")+IFERROR(Y112*1,"0")+IFERROR(Y113*1,"0")+IFERROR(Y114*1,"0")+IFERROR(Y115*1,"0")+IFERROR(Y116*1,"0")</f>
        <v>540.90000000000009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933.30000000000018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201.6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360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701.4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4425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507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