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76DA05-23A1-4C28-9AA9-3D8635EF2D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X312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Z311" i="1" s="1"/>
  <c r="Y290" i="1"/>
  <c r="Y312" i="1" s="1"/>
  <c r="X288" i="1"/>
  <c r="X287" i="1"/>
  <c r="BO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X281" i="1"/>
  <c r="BO280" i="1"/>
  <c r="BM280" i="1"/>
  <c r="Z280" i="1"/>
  <c r="Y280" i="1"/>
  <c r="BO279" i="1"/>
  <c r="BM279" i="1"/>
  <c r="Z279" i="1"/>
  <c r="Z281" i="1" s="1"/>
  <c r="Y279" i="1"/>
  <c r="X277" i="1"/>
  <c r="X276" i="1"/>
  <c r="BO275" i="1"/>
  <c r="BM275" i="1"/>
  <c r="Z275" i="1"/>
  <c r="Z276" i="1" s="1"/>
  <c r="Y275" i="1"/>
  <c r="X273" i="1"/>
  <c r="X272" i="1"/>
  <c r="BO271" i="1"/>
  <c r="BM271" i="1"/>
  <c r="Z271" i="1"/>
  <c r="Y271" i="1"/>
  <c r="BO270" i="1"/>
  <c r="BM270" i="1"/>
  <c r="Z270" i="1"/>
  <c r="Y270" i="1"/>
  <c r="BO269" i="1"/>
  <c r="BM269" i="1"/>
  <c r="Z269" i="1"/>
  <c r="Z272" i="1" s="1"/>
  <c r="Y269" i="1"/>
  <c r="X265" i="1"/>
  <c r="X264" i="1"/>
  <c r="BO263" i="1"/>
  <c r="BM263" i="1"/>
  <c r="Z263" i="1"/>
  <c r="Z264" i="1" s="1"/>
  <c r="Y263" i="1"/>
  <c r="Y265" i="1" s="1"/>
  <c r="P263" i="1"/>
  <c r="X261" i="1"/>
  <c r="X260" i="1"/>
  <c r="BO259" i="1"/>
  <c r="BM259" i="1"/>
  <c r="Z259" i="1"/>
  <c r="Z260" i="1" s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Z225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1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Z195" i="1" s="1"/>
  <c r="Y191" i="1"/>
  <c r="X187" i="1"/>
  <c r="X186" i="1"/>
  <c r="BO185" i="1"/>
  <c r="BM185" i="1"/>
  <c r="Z185" i="1"/>
  <c r="Z186" i="1" s="1"/>
  <c r="Y185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BO164" i="1"/>
  <c r="BM164" i="1"/>
  <c r="Z164" i="1"/>
  <c r="Y164" i="1"/>
  <c r="X161" i="1"/>
  <c r="X160" i="1"/>
  <c r="BO159" i="1"/>
  <c r="BM159" i="1"/>
  <c r="Z159" i="1"/>
  <c r="Z160" i="1" s="1"/>
  <c r="Y159" i="1"/>
  <c r="Y161" i="1" s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Y148" i="1"/>
  <c r="P148" i="1"/>
  <c r="BO147" i="1"/>
  <c r="BM147" i="1"/>
  <c r="Z147" i="1"/>
  <c r="Y147" i="1"/>
  <c r="P147" i="1"/>
  <c r="X144" i="1"/>
  <c r="X143" i="1"/>
  <c r="BO142" i="1"/>
  <c r="BM142" i="1"/>
  <c r="Z142" i="1"/>
  <c r="Z143" i="1" s="1"/>
  <c r="Y142" i="1"/>
  <c r="X139" i="1"/>
  <c r="X138" i="1"/>
  <c r="BO137" i="1"/>
  <c r="BM137" i="1"/>
  <c r="Z137" i="1"/>
  <c r="Y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Z92" i="1" s="1"/>
  <c r="Y91" i="1"/>
  <c r="X88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P82" i="1"/>
  <c r="BO81" i="1"/>
  <c r="BM81" i="1"/>
  <c r="Z81" i="1"/>
  <c r="Y81" i="1"/>
  <c r="Y88" i="1" s="1"/>
  <c r="X78" i="1"/>
  <c r="X77" i="1"/>
  <c r="BO76" i="1"/>
  <c r="BM76" i="1"/>
  <c r="Z76" i="1"/>
  <c r="Y76" i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Z38" i="1" s="1"/>
  <c r="Y37" i="1"/>
  <c r="P37" i="1"/>
  <c r="X34" i="1"/>
  <c r="X33" i="1"/>
  <c r="BO32" i="1"/>
  <c r="BM32" i="1"/>
  <c r="Z32" i="1"/>
  <c r="Y32" i="1"/>
  <c r="P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D7" i="1"/>
  <c r="Q6" i="1"/>
  <c r="P2" i="1"/>
  <c r="X315" i="1" l="1"/>
  <c r="Z65" i="1"/>
  <c r="BN63" i="1"/>
  <c r="Z110" i="1"/>
  <c r="BN103" i="1"/>
  <c r="BN105" i="1"/>
  <c r="BN107" i="1"/>
  <c r="BN109" i="1"/>
  <c r="Z125" i="1"/>
  <c r="BN121" i="1"/>
  <c r="Y126" i="1"/>
  <c r="BN123" i="1"/>
  <c r="Z131" i="1"/>
  <c r="Z138" i="1"/>
  <c r="BN135" i="1"/>
  <c r="BN159" i="1"/>
  <c r="BP159" i="1"/>
  <c r="Y160" i="1"/>
  <c r="Y168" i="1"/>
  <c r="Z168" i="1"/>
  <c r="BN166" i="1"/>
  <c r="Z173" i="1"/>
  <c r="Z182" i="1"/>
  <c r="BN178" i="1"/>
  <c r="BN180" i="1"/>
  <c r="BP76" i="1"/>
  <c r="BN76" i="1"/>
  <c r="Y93" i="1"/>
  <c r="Y92" i="1"/>
  <c r="BP91" i="1"/>
  <c r="BN91" i="1"/>
  <c r="Y149" i="1"/>
  <c r="BP147" i="1"/>
  <c r="BN147" i="1"/>
  <c r="BP192" i="1"/>
  <c r="BN192" i="1"/>
  <c r="BP194" i="1"/>
  <c r="BN194" i="1"/>
  <c r="Y212" i="1"/>
  <c r="BP206" i="1"/>
  <c r="BN206" i="1"/>
  <c r="BP208" i="1"/>
  <c r="BN208" i="1"/>
  <c r="BP210" i="1"/>
  <c r="BN210" i="1"/>
  <c r="Y226" i="1"/>
  <c r="Y225" i="1"/>
  <c r="BP224" i="1"/>
  <c r="BN224" i="1"/>
  <c r="BP234" i="1"/>
  <c r="BN234" i="1"/>
  <c r="BP248" i="1"/>
  <c r="BN248" i="1"/>
  <c r="Y282" i="1"/>
  <c r="Y281" i="1"/>
  <c r="BP279" i="1"/>
  <c r="BN279" i="1"/>
  <c r="BP280" i="1"/>
  <c r="BN280" i="1"/>
  <c r="X314" i="1"/>
  <c r="X316" i="1" s="1"/>
  <c r="X317" i="1"/>
  <c r="Y34" i="1"/>
  <c r="Z33" i="1"/>
  <c r="BN29" i="1"/>
  <c r="BN30" i="1"/>
  <c r="BN31" i="1"/>
  <c r="BN48" i="1"/>
  <c r="BN50" i="1"/>
  <c r="BN52" i="1"/>
  <c r="BN54" i="1"/>
  <c r="BN56" i="1"/>
  <c r="BN58" i="1"/>
  <c r="Z87" i="1"/>
  <c r="BP96" i="1"/>
  <c r="BN96" i="1"/>
  <c r="BP98" i="1"/>
  <c r="BN98" i="1"/>
  <c r="BP114" i="1"/>
  <c r="BN114" i="1"/>
  <c r="BP116" i="1"/>
  <c r="BN116" i="1"/>
  <c r="BP130" i="1"/>
  <c r="BN130" i="1"/>
  <c r="Y144" i="1"/>
  <c r="Y143" i="1"/>
  <c r="BP142" i="1"/>
  <c r="BN142" i="1"/>
  <c r="BP172" i="1"/>
  <c r="BN172" i="1"/>
  <c r="Y187" i="1"/>
  <c r="Y186" i="1"/>
  <c r="BP185" i="1"/>
  <c r="BN185" i="1"/>
  <c r="Y231" i="1"/>
  <c r="Y230" i="1"/>
  <c r="BP229" i="1"/>
  <c r="BN229" i="1"/>
  <c r="Y273" i="1"/>
  <c r="Y272" i="1"/>
  <c r="BP269" i="1"/>
  <c r="BN269" i="1"/>
  <c r="BP270" i="1"/>
  <c r="BN270" i="1"/>
  <c r="BP271" i="1"/>
  <c r="BN271" i="1"/>
  <c r="BP286" i="1"/>
  <c r="BN286" i="1"/>
  <c r="Y65" i="1"/>
  <c r="Y66" i="1"/>
  <c r="Z99" i="1"/>
  <c r="Z117" i="1"/>
  <c r="Y138" i="1"/>
  <c r="Y139" i="1"/>
  <c r="Z149" i="1"/>
  <c r="Y174" i="1"/>
  <c r="Y182" i="1"/>
  <c r="Y196" i="1"/>
  <c r="Y203" i="1"/>
  <c r="Z212" i="1"/>
  <c r="Z220" i="1"/>
  <c r="Z236" i="1"/>
  <c r="F10" i="1"/>
  <c r="J9" i="1"/>
  <c r="F9" i="1"/>
  <c r="H9" i="1"/>
  <c r="Y23" i="1"/>
  <c r="BP22" i="1"/>
  <c r="BN22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00" i="1"/>
  <c r="Y111" i="1"/>
  <c r="Y118" i="1"/>
  <c r="Y125" i="1"/>
  <c r="Y132" i="1"/>
  <c r="BP129" i="1"/>
  <c r="BN129" i="1"/>
  <c r="Y131" i="1"/>
  <c r="BP136" i="1"/>
  <c r="BN136" i="1"/>
  <c r="BP137" i="1"/>
  <c r="BN137" i="1"/>
  <c r="A10" i="1"/>
  <c r="Y24" i="1"/>
  <c r="Y33" i="1"/>
  <c r="BP28" i="1"/>
  <c r="BN28" i="1"/>
  <c r="BP32" i="1"/>
  <c r="BN32" i="1"/>
  <c r="Y39" i="1"/>
  <c r="Y43" i="1"/>
  <c r="BP42" i="1"/>
  <c r="BN42" i="1"/>
  <c r="Z59" i="1"/>
  <c r="Y71" i="1"/>
  <c r="BP69" i="1"/>
  <c r="BN69" i="1"/>
  <c r="BP70" i="1"/>
  <c r="BN70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Z318" i="1" l="1"/>
  <c r="Y315" i="1"/>
  <c r="Y313" i="1"/>
  <c r="B326" i="1" s="1"/>
  <c r="Y314" i="1"/>
  <c r="Y316" i="1" s="1"/>
  <c r="Y317" i="1"/>
  <c r="A326" i="1" l="1"/>
  <c r="C326" i="1"/>
</calcChain>
</file>

<file path=xl/sharedStrings.xml><?xml version="1.0" encoding="utf-8"?>
<sst xmlns="http://schemas.openxmlformats.org/spreadsheetml/2006/main" count="1587" uniqueCount="527">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</sst>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6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70"/>
      <c r="F1" s="370"/>
      <c r="G1" s="12" t="s">
        <v>1</v>
      </c>
      <c r="H1" s="396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8" t="s">
        <v>8</v>
      </c>
      <c r="B5" s="362"/>
      <c r="C5" s="363"/>
      <c r="D5" s="398"/>
      <c r="E5" s="399"/>
      <c r="F5" s="532" t="s">
        <v>9</v>
      </c>
      <c r="G5" s="363"/>
      <c r="H5" s="398"/>
      <c r="I5" s="497"/>
      <c r="J5" s="497"/>
      <c r="K5" s="497"/>
      <c r="L5" s="497"/>
      <c r="M5" s="399"/>
      <c r="N5" s="61"/>
      <c r="P5" s="24" t="s">
        <v>10</v>
      </c>
      <c r="Q5" s="540">
        <v>45662</v>
      </c>
      <c r="R5" s="360"/>
      <c r="T5" s="445" t="s">
        <v>11</v>
      </c>
      <c r="U5" s="409"/>
      <c r="V5" s="447" t="s">
        <v>12</v>
      </c>
      <c r="W5" s="360"/>
      <c r="AB5" s="51"/>
      <c r="AC5" s="51"/>
      <c r="AD5" s="51"/>
      <c r="AE5" s="51"/>
    </row>
    <row r="6" spans="1:32" s="330" customFormat="1" ht="24" customHeight="1" x14ac:dyDescent="0.2">
      <c r="A6" s="428" t="s">
        <v>13</v>
      </c>
      <c r="B6" s="362"/>
      <c r="C6" s="363"/>
      <c r="D6" s="499" t="s">
        <v>14</v>
      </c>
      <c r="E6" s="500"/>
      <c r="F6" s="500"/>
      <c r="G6" s="500"/>
      <c r="H6" s="500"/>
      <c r="I6" s="500"/>
      <c r="J6" s="500"/>
      <c r="K6" s="500"/>
      <c r="L6" s="500"/>
      <c r="M6" s="360"/>
      <c r="N6" s="62"/>
      <c r="P6" s="24" t="s">
        <v>15</v>
      </c>
      <c r="Q6" s="548" t="str">
        <f>IF(Q5=0," ",CHOOSE(WEEKDAY(Q5,2),"Понедельник","Вторник","Среда","Четверг","Пятница","Суббота","Воскресенье"))</f>
        <v>Воскресенье</v>
      </c>
      <c r="R6" s="348"/>
      <c r="T6" s="451" t="s">
        <v>16</v>
      </c>
      <c r="U6" s="409"/>
      <c r="V6" s="513" t="s">
        <v>17</v>
      </c>
      <c r="W6" s="38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519" t="str">
        <f>IFERROR(VLOOKUP(DeliveryAddress,Table,3,0),1)</f>
        <v>1</v>
      </c>
      <c r="E7" s="520"/>
      <c r="F7" s="520"/>
      <c r="G7" s="520"/>
      <c r="H7" s="520"/>
      <c r="I7" s="520"/>
      <c r="J7" s="520"/>
      <c r="K7" s="520"/>
      <c r="L7" s="520"/>
      <c r="M7" s="449"/>
      <c r="N7" s="63"/>
      <c r="P7" s="24"/>
      <c r="Q7" s="42"/>
      <c r="R7" s="42"/>
      <c r="T7" s="346"/>
      <c r="U7" s="409"/>
      <c r="V7" s="514"/>
      <c r="W7" s="515"/>
      <c r="AB7" s="51"/>
      <c r="AC7" s="51"/>
      <c r="AD7" s="51"/>
      <c r="AE7" s="51"/>
    </row>
    <row r="8" spans="1:32" s="330" customFormat="1" ht="25.5" customHeight="1" x14ac:dyDescent="0.2">
      <c r="A8" s="552" t="s">
        <v>18</v>
      </c>
      <c r="B8" s="341"/>
      <c r="C8" s="342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48">
        <v>0.375</v>
      </c>
      <c r="R8" s="449"/>
      <c r="T8" s="346"/>
      <c r="U8" s="409"/>
      <c r="V8" s="514"/>
      <c r="W8" s="515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32"/>
      <c r="E9" s="344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8"/>
      <c r="P9" s="26" t="s">
        <v>21</v>
      </c>
      <c r="Q9" s="357"/>
      <c r="R9" s="358"/>
      <c r="T9" s="346"/>
      <c r="U9" s="409"/>
      <c r="V9" s="516"/>
      <c r="W9" s="517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32"/>
      <c r="E10" s="344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64" t="str">
        <f>IFERROR(VLOOKUP($D$10,Proxy,2,FALSE),"")</f>
        <v/>
      </c>
      <c r="I10" s="346"/>
      <c r="J10" s="346"/>
      <c r="K10" s="346"/>
      <c r="L10" s="346"/>
      <c r="M10" s="346"/>
      <c r="N10" s="329"/>
      <c r="P10" s="26" t="s">
        <v>22</v>
      </c>
      <c r="Q10" s="452"/>
      <c r="R10" s="453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9"/>
      <c r="R11" s="360"/>
      <c r="U11" s="24" t="s">
        <v>27</v>
      </c>
      <c r="V11" s="506" t="s">
        <v>28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30</v>
      </c>
      <c r="Q12" s="448"/>
      <c r="R12" s="449"/>
      <c r="S12" s="23"/>
      <c r="U12" s="24"/>
      <c r="V12" s="370"/>
      <c r="W12" s="346"/>
      <c r="AB12" s="51"/>
      <c r="AC12" s="51"/>
      <c r="AD12" s="51"/>
      <c r="AE12" s="51"/>
    </row>
    <row r="13" spans="1:32" s="330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32</v>
      </c>
      <c r="Q13" s="506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56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35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30" t="s">
        <v>38</v>
      </c>
      <c r="D17" s="378" t="s">
        <v>39</v>
      </c>
      <c r="E17" s="412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1"/>
      <c r="R17" s="411"/>
      <c r="S17" s="411"/>
      <c r="T17" s="412"/>
      <c r="U17" s="557" t="s">
        <v>51</v>
      </c>
      <c r="V17" s="363"/>
      <c r="W17" s="378" t="s">
        <v>52</v>
      </c>
      <c r="X17" s="378" t="s">
        <v>53</v>
      </c>
      <c r="Y17" s="558" t="s">
        <v>54</v>
      </c>
      <c r="Z17" s="490" t="s">
        <v>55</v>
      </c>
      <c r="AA17" s="473" t="s">
        <v>56</v>
      </c>
      <c r="AB17" s="473" t="s">
        <v>57</v>
      </c>
      <c r="AC17" s="473" t="s">
        <v>58</v>
      </c>
      <c r="AD17" s="473" t="s">
        <v>59</v>
      </c>
      <c r="AE17" s="527"/>
      <c r="AF17" s="528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13"/>
      <c r="E18" s="415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3"/>
      <c r="Q18" s="414"/>
      <c r="R18" s="414"/>
      <c r="S18" s="414"/>
      <c r="T18" s="415"/>
      <c r="U18" s="70" t="s">
        <v>61</v>
      </c>
      <c r="V18" s="70" t="s">
        <v>62</v>
      </c>
      <c r="W18" s="379"/>
      <c r="X18" s="379"/>
      <c r="Y18" s="559"/>
      <c r="Z18" s="491"/>
      <c r="AA18" s="474"/>
      <c r="AB18" s="474"/>
      <c r="AC18" s="474"/>
      <c r="AD18" s="529"/>
      <c r="AE18" s="530"/>
      <c r="AF18" s="531"/>
      <c r="AG18" s="69"/>
      <c r="BD18" s="68"/>
    </row>
    <row r="19" spans="1:68" ht="27.75" hidden="1" customHeight="1" x14ac:dyDescent="0.2">
      <c r="A19" s="350" t="s">
        <v>63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48"/>
      <c r="AB19" s="48"/>
      <c r="AC19" s="48"/>
    </row>
    <row r="20" spans="1:68" ht="16.5" hidden="1" customHeight="1" x14ac:dyDescent="0.25">
      <c r="A20" s="349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1"/>
      <c r="AB20" s="331"/>
      <c r="AC20" s="331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7">
        <v>4607111035752</v>
      </c>
      <c r="E22" s="348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5"/>
      <c r="R22" s="355"/>
      <c r="S22" s="355"/>
      <c r="T22" s="356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350" t="s">
        <v>75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48"/>
      <c r="AB25" s="48"/>
      <c r="AC25" s="48"/>
    </row>
    <row r="26" spans="1:68" ht="16.5" hidden="1" customHeight="1" x14ac:dyDescent="0.25">
      <c r="A26" s="349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1"/>
      <c r="AB26" s="331"/>
      <c r="AC26" s="331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47">
        <v>4607111036605</v>
      </c>
      <c r="E28" s="348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7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55"/>
      <c r="R28" s="355"/>
      <c r="S28" s="355"/>
      <c r="T28" s="356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4301132074</v>
      </c>
      <c r="D29" s="347">
        <v>4607111036520</v>
      </c>
      <c r="E29" s="348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8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55"/>
      <c r="R29" s="355"/>
      <c r="S29" s="355"/>
      <c r="T29" s="356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4301132186</v>
      </c>
      <c r="D30" s="347">
        <v>4607111036520</v>
      </c>
      <c r="E30" s="348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3" t="s">
        <v>87</v>
      </c>
      <c r="Q30" s="355"/>
      <c r="R30" s="355"/>
      <c r="S30" s="355"/>
      <c r="T30" s="356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47">
        <v>4607111036537</v>
      </c>
      <c r="E31" s="348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3" t="s">
        <v>90</v>
      </c>
      <c r="Q31" s="355"/>
      <c r="R31" s="355"/>
      <c r="S31" s="355"/>
      <c r="T31" s="356"/>
      <c r="U31" s="34"/>
      <c r="V31" s="34"/>
      <c r="W31" s="35" t="s">
        <v>70</v>
      </c>
      <c r="X31" s="336">
        <v>266</v>
      </c>
      <c r="Y31" s="337">
        <f>IFERROR(IF(X31="","",X31),"")</f>
        <v>266</v>
      </c>
      <c r="Z31" s="36">
        <f>IFERROR(IF(X31="","",X31*0.00941),"")</f>
        <v>2.5030600000000001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511.19880000000001</v>
      </c>
      <c r="BN31" s="67">
        <f>IFERROR(Y31*I31,"0")</f>
        <v>511.19880000000001</v>
      </c>
      <c r="BO31" s="67">
        <f>IFERROR(X31/J31,"0")</f>
        <v>1.9</v>
      </c>
      <c r="BP31" s="67">
        <f>IFERROR(Y31/J31,"0")</f>
        <v>1.9</v>
      </c>
    </row>
    <row r="32" spans="1:68" ht="27" hidden="1" customHeight="1" x14ac:dyDescent="0.25">
      <c r="A32" s="54" t="s">
        <v>91</v>
      </c>
      <c r="B32" s="54" t="s">
        <v>92</v>
      </c>
      <c r="C32" s="31">
        <v>4301132094</v>
      </c>
      <c r="D32" s="347">
        <v>4607111036599</v>
      </c>
      <c r="E32" s="348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55"/>
      <c r="R32" s="355"/>
      <c r="S32" s="355"/>
      <c r="T32" s="356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2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53"/>
      <c r="P33" s="340" t="s">
        <v>73</v>
      </c>
      <c r="Q33" s="341"/>
      <c r="R33" s="341"/>
      <c r="S33" s="341"/>
      <c r="T33" s="341"/>
      <c r="U33" s="341"/>
      <c r="V33" s="342"/>
      <c r="W33" s="37" t="s">
        <v>70</v>
      </c>
      <c r="X33" s="338">
        <f>IFERROR(SUM(X28:X32),"0")</f>
        <v>266</v>
      </c>
      <c r="Y33" s="338">
        <f>IFERROR(SUM(Y28:Y32),"0")</f>
        <v>266</v>
      </c>
      <c r="Z33" s="338">
        <f>IFERROR(IF(Z28="",0,Z28),"0")+IFERROR(IF(Z29="",0,Z29),"0")+IFERROR(IF(Z30="",0,Z30),"0")+IFERROR(IF(Z31="",0,Z31),"0")+IFERROR(IF(Z32="",0,Z32),"0")</f>
        <v>2.5030600000000001</v>
      </c>
      <c r="AA33" s="339"/>
      <c r="AB33" s="339"/>
      <c r="AC33" s="339"/>
    </row>
    <row r="34" spans="1:68" x14ac:dyDescent="0.2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53"/>
      <c r="P34" s="340" t="s">
        <v>73</v>
      </c>
      <c r="Q34" s="341"/>
      <c r="R34" s="341"/>
      <c r="S34" s="341"/>
      <c r="T34" s="341"/>
      <c r="U34" s="341"/>
      <c r="V34" s="342"/>
      <c r="W34" s="37" t="s">
        <v>74</v>
      </c>
      <c r="X34" s="338">
        <f>IFERROR(SUMPRODUCT(X28:X32*H28:H32),"0")</f>
        <v>399</v>
      </c>
      <c r="Y34" s="338">
        <f>IFERROR(SUMPRODUCT(Y28:Y32*H28:H32),"0")</f>
        <v>399</v>
      </c>
      <c r="Z34" s="37"/>
      <c r="AA34" s="339"/>
      <c r="AB34" s="339"/>
      <c r="AC34" s="339"/>
    </row>
    <row r="35" spans="1:68" ht="16.5" hidden="1" customHeight="1" x14ac:dyDescent="0.25">
      <c r="A35" s="349" t="s">
        <v>93</v>
      </c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331"/>
      <c r="AB35" s="331"/>
      <c r="AC35" s="331"/>
    </row>
    <row r="36" spans="1:68" ht="14.25" hidden="1" customHeight="1" x14ac:dyDescent="0.25">
      <c r="A36" s="345" t="s">
        <v>64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32"/>
      <c r="AB36" s="332"/>
      <c r="AC36" s="332"/>
    </row>
    <row r="37" spans="1:68" ht="27" hidden="1" customHeight="1" x14ac:dyDescent="0.25">
      <c r="A37" s="54" t="s">
        <v>94</v>
      </c>
      <c r="B37" s="54" t="s">
        <v>95</v>
      </c>
      <c r="C37" s="31">
        <v>4301070884</v>
      </c>
      <c r="D37" s="347">
        <v>4607111036315</v>
      </c>
      <c r="E37" s="348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55"/>
      <c r="R37" s="355"/>
      <c r="S37" s="355"/>
      <c r="T37" s="356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hidden="1" customHeight="1" x14ac:dyDescent="0.25">
      <c r="A40" s="349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1"/>
      <c r="AB40" s="331"/>
      <c r="AC40" s="331"/>
    </row>
    <row r="41" spans="1:68" ht="14.25" hidden="1" customHeight="1" x14ac:dyDescent="0.25">
      <c r="A41" s="345" t="s">
        <v>98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32"/>
      <c r="AB41" s="332"/>
      <c r="AC41" s="332"/>
    </row>
    <row r="42" spans="1:68" ht="27" hidden="1" customHeight="1" x14ac:dyDescent="0.25">
      <c r="A42" s="54" t="s">
        <v>99</v>
      </c>
      <c r="B42" s="54" t="s">
        <v>100</v>
      </c>
      <c r="C42" s="31">
        <v>4301190022</v>
      </c>
      <c r="D42" s="347">
        <v>4607111037053</v>
      </c>
      <c r="E42" s="348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40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55"/>
      <c r="R42" s="355"/>
      <c r="S42" s="355"/>
      <c r="T42" s="356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52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53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hidden="1" x14ac:dyDescent="0.2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53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hidden="1" customHeight="1" x14ac:dyDescent="0.25">
      <c r="A45" s="349" t="s">
        <v>105</v>
      </c>
      <c r="B45" s="346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  <c r="AA45" s="331"/>
      <c r="AB45" s="331"/>
      <c r="AC45" s="331"/>
    </row>
    <row r="46" spans="1:68" ht="14.25" hidden="1" customHeight="1" x14ac:dyDescent="0.25">
      <c r="A46" s="345" t="s">
        <v>64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346"/>
      <c r="Z46" s="346"/>
      <c r="AA46" s="332"/>
      <c r="AB46" s="332"/>
      <c r="AC46" s="332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47">
        <v>4607111037190</v>
      </c>
      <c r="E47" s="348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39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55"/>
      <c r="R47" s="355"/>
      <c r="S47" s="355"/>
      <c r="T47" s="356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47">
        <v>4607111038999</v>
      </c>
      <c r="E48" s="348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55"/>
      <c r="R48" s="355"/>
      <c r="S48" s="355"/>
      <c r="T48" s="356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47">
        <v>4607111037183</v>
      </c>
      <c r="E49" s="348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55"/>
      <c r="R49" s="355"/>
      <c r="S49" s="355"/>
      <c r="T49" s="356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47">
        <v>4607111039385</v>
      </c>
      <c r="E50" s="348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55"/>
      <c r="R50" s="355"/>
      <c r="S50" s="355"/>
      <c r="T50" s="356"/>
      <c r="U50" s="34"/>
      <c r="V50" s="34"/>
      <c r="W50" s="35" t="s">
        <v>70</v>
      </c>
      <c r="X50" s="336">
        <v>48</v>
      </c>
      <c r="Y50" s="337">
        <f t="shared" si="0"/>
        <v>48</v>
      </c>
      <c r="Z50" s="36">
        <f t="shared" si="1"/>
        <v>0.74399999999999999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4301070970</v>
      </c>
      <c r="D51" s="347">
        <v>4607111037091</v>
      </c>
      <c r="E51" s="348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55"/>
      <c r="R51" s="355"/>
      <c r="S51" s="355"/>
      <c r="T51" s="356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4301071045</v>
      </c>
      <c r="D52" s="347">
        <v>4607111039392</v>
      </c>
      <c r="E52" s="348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2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55"/>
      <c r="R52" s="355"/>
      <c r="S52" s="355"/>
      <c r="T52" s="356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47">
        <v>4607111036902</v>
      </c>
      <c r="E53" s="348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55"/>
      <c r="R53" s="355"/>
      <c r="S53" s="355"/>
      <c r="T53" s="356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47">
        <v>4607111038982</v>
      </c>
      <c r="E54" s="348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55"/>
      <c r="R54" s="355"/>
      <c r="S54" s="355"/>
      <c r="T54" s="356"/>
      <c r="U54" s="34"/>
      <c r="V54" s="34"/>
      <c r="W54" s="35" t="s">
        <v>70</v>
      </c>
      <c r="X54" s="336">
        <v>48</v>
      </c>
      <c r="Y54" s="337">
        <f t="shared" si="0"/>
        <v>48</v>
      </c>
      <c r="Z54" s="36">
        <f t="shared" si="1"/>
        <v>0.74399999999999999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349.72799999999995</v>
      </c>
      <c r="BN54" s="67">
        <f t="shared" si="3"/>
        <v>349.72799999999995</v>
      </c>
      <c r="BO54" s="67">
        <f t="shared" si="4"/>
        <v>0.5714285714285714</v>
      </c>
      <c r="BP54" s="67">
        <f t="shared" si="5"/>
        <v>0.5714285714285714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47">
        <v>4607111036858</v>
      </c>
      <c r="E55" s="348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55"/>
      <c r="R55" s="355"/>
      <c r="S55" s="355"/>
      <c r="T55" s="356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47">
        <v>4607111039354</v>
      </c>
      <c r="E56" s="348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55"/>
      <c r="R56" s="355"/>
      <c r="S56" s="355"/>
      <c r="T56" s="356"/>
      <c r="U56" s="34"/>
      <c r="V56" s="34"/>
      <c r="W56" s="35" t="s">
        <v>70</v>
      </c>
      <c r="X56" s="336">
        <v>0</v>
      </c>
      <c r="Y56" s="337">
        <f t="shared" si="0"/>
        <v>0</v>
      </c>
      <c r="Z56" s="36">
        <f t="shared" si="1"/>
        <v>0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47">
        <v>4607111036889</v>
      </c>
      <c r="E57" s="348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55"/>
      <c r="R57" s="355"/>
      <c r="S57" s="355"/>
      <c r="T57" s="356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47">
        <v>4607111039330</v>
      </c>
      <c r="E58" s="348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55"/>
      <c r="R58" s="355"/>
      <c r="S58" s="355"/>
      <c r="T58" s="356"/>
      <c r="U58" s="34"/>
      <c r="V58" s="34"/>
      <c r="W58" s="35" t="s">
        <v>70</v>
      </c>
      <c r="X58" s="336">
        <v>48</v>
      </c>
      <c r="Y58" s="337">
        <f t="shared" si="0"/>
        <v>48</v>
      </c>
      <c r="Z58" s="36">
        <f t="shared" si="1"/>
        <v>0.74399999999999999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350.4</v>
      </c>
      <c r="BN58" s="67">
        <f t="shared" si="3"/>
        <v>350.4</v>
      </c>
      <c r="BO58" s="67">
        <f t="shared" si="4"/>
        <v>0.5714285714285714</v>
      </c>
      <c r="BP58" s="67">
        <f t="shared" si="5"/>
        <v>0.5714285714285714</v>
      </c>
    </row>
    <row r="59" spans="1:68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38">
        <f>IFERROR(SUM(X47:X58),"0")</f>
        <v>144</v>
      </c>
      <c r="Y59" s="338">
        <f>IFERROR(SUM(Y47:Y58),"0")</f>
        <v>144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39"/>
      <c r="AB59" s="339"/>
      <c r="AC59" s="339"/>
    </row>
    <row r="60" spans="1:68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38">
        <f>IFERROR(SUMPRODUCT(X47:X58*H47:H58),"0")</f>
        <v>1008</v>
      </c>
      <c r="Y60" s="338">
        <f>IFERROR(SUMPRODUCT(Y47:Y58*H47:H58),"0")</f>
        <v>1008</v>
      </c>
      <c r="Z60" s="37"/>
      <c r="AA60" s="339"/>
      <c r="AB60" s="339"/>
      <c r="AC60" s="339"/>
    </row>
    <row r="61" spans="1:68" ht="16.5" hidden="1" customHeight="1" x14ac:dyDescent="0.25">
      <c r="A61" s="349" t="s">
        <v>134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31"/>
      <c r="AB61" s="331"/>
      <c r="AC61" s="331"/>
    </row>
    <row r="62" spans="1:68" ht="14.25" hidden="1" customHeight="1" x14ac:dyDescent="0.25">
      <c r="A62" s="345" t="s">
        <v>64</v>
      </c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346"/>
      <c r="Z62" s="346"/>
      <c r="AA62" s="332"/>
      <c r="AB62" s="332"/>
      <c r="AC62" s="33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47">
        <v>4607111037411</v>
      </c>
      <c r="E63" s="348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55"/>
      <c r="R63" s="355"/>
      <c r="S63" s="355"/>
      <c r="T63" s="356"/>
      <c r="U63" s="34"/>
      <c r="V63" s="34"/>
      <c r="W63" s="35" t="s">
        <v>70</v>
      </c>
      <c r="X63" s="336">
        <v>36</v>
      </c>
      <c r="Y63" s="337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47">
        <v>4607111036728</v>
      </c>
      <c r="E64" s="348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55"/>
      <c r="R64" s="355"/>
      <c r="S64" s="355"/>
      <c r="T64" s="356"/>
      <c r="U64" s="34"/>
      <c r="V64" s="34"/>
      <c r="W64" s="35" t="s">
        <v>70</v>
      </c>
      <c r="X64" s="336">
        <v>132</v>
      </c>
      <c r="Y64" s="337">
        <f>IFERROR(IF(X64="","",X64),"")</f>
        <v>132</v>
      </c>
      <c r="Z64" s="36">
        <f>IFERROR(IF(X64="","",X64*0.00866),"")</f>
        <v>1.1431199999999999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688.14239999999995</v>
      </c>
      <c r="BN64" s="67">
        <f>IFERROR(Y64*I64,"0")</f>
        <v>688.14239999999995</v>
      </c>
      <c r="BO64" s="67">
        <f>IFERROR(X64/J64,"0")</f>
        <v>0.91666666666666663</v>
      </c>
      <c r="BP64" s="67">
        <f>IFERROR(Y64/J64,"0")</f>
        <v>0.91666666666666663</v>
      </c>
    </row>
    <row r="65" spans="1:68" x14ac:dyDescent="0.2">
      <c r="A65" s="352"/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53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38">
        <f>IFERROR(SUM(X63:X64),"0")</f>
        <v>168</v>
      </c>
      <c r="Y65" s="338">
        <f>IFERROR(SUM(Y63:Y64),"0")</f>
        <v>168</v>
      </c>
      <c r="Z65" s="338">
        <f>IFERROR(IF(Z63="",0,Z63),"0")+IFERROR(IF(Z64="",0,Z64),"0")</f>
        <v>1.3238399999999999</v>
      </c>
      <c r="AA65" s="339"/>
      <c r="AB65" s="339"/>
      <c r="AC65" s="339"/>
    </row>
    <row r="66" spans="1:68" x14ac:dyDescent="0.2">
      <c r="A66" s="346"/>
      <c r="B66" s="346"/>
      <c r="C66" s="346"/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53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38">
        <f>IFERROR(SUMPRODUCT(X63:X64*H63:H64),"0")</f>
        <v>757.2</v>
      </c>
      <c r="Y66" s="338">
        <f>IFERROR(SUMPRODUCT(Y63:Y64*H63:H64),"0")</f>
        <v>757.2</v>
      </c>
      <c r="Z66" s="37"/>
      <c r="AA66" s="339"/>
      <c r="AB66" s="339"/>
      <c r="AC66" s="339"/>
    </row>
    <row r="67" spans="1:68" ht="16.5" hidden="1" customHeight="1" x14ac:dyDescent="0.25">
      <c r="A67" s="349" t="s">
        <v>141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331"/>
      <c r="AB67" s="331"/>
      <c r="AC67" s="331"/>
    </row>
    <row r="68" spans="1:68" ht="14.25" hidden="1" customHeight="1" x14ac:dyDescent="0.25">
      <c r="A68" s="345" t="s">
        <v>142</v>
      </c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32"/>
      <c r="AB68" s="332"/>
      <c r="AC68" s="332"/>
    </row>
    <row r="69" spans="1:68" ht="27" hidden="1" customHeight="1" x14ac:dyDescent="0.25">
      <c r="A69" s="54" t="s">
        <v>143</v>
      </c>
      <c r="B69" s="54" t="s">
        <v>144</v>
      </c>
      <c r="C69" s="31">
        <v>4301135272</v>
      </c>
      <c r="D69" s="347">
        <v>4607111033659</v>
      </c>
      <c r="E69" s="348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0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55"/>
      <c r="R69" s="355"/>
      <c r="S69" s="355"/>
      <c r="T69" s="356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146</v>
      </c>
      <c r="B70" s="54" t="s">
        <v>147</v>
      </c>
      <c r="C70" s="31">
        <v>4301135584</v>
      </c>
      <c r="D70" s="347">
        <v>4607111033659</v>
      </c>
      <c r="E70" s="348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5" t="s">
        <v>148</v>
      </c>
      <c r="Q70" s="355"/>
      <c r="R70" s="355"/>
      <c r="S70" s="355"/>
      <c r="T70" s="356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2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53"/>
      <c r="P71" s="340" t="s">
        <v>73</v>
      </c>
      <c r="Q71" s="341"/>
      <c r="R71" s="341"/>
      <c r="S71" s="341"/>
      <c r="T71" s="341"/>
      <c r="U71" s="341"/>
      <c r="V71" s="342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hidden="1" x14ac:dyDescent="0.2">
      <c r="A72" s="346"/>
      <c r="B72" s="346"/>
      <c r="C72" s="346"/>
      <c r="D72" s="346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53"/>
      <c r="P72" s="340" t="s">
        <v>73</v>
      </c>
      <c r="Q72" s="341"/>
      <c r="R72" s="341"/>
      <c r="S72" s="341"/>
      <c r="T72" s="341"/>
      <c r="U72" s="341"/>
      <c r="V72" s="342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hidden="1" customHeight="1" x14ac:dyDescent="0.25">
      <c r="A73" s="349" t="s">
        <v>149</v>
      </c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331"/>
      <c r="AB73" s="331"/>
      <c r="AC73" s="331"/>
    </row>
    <row r="74" spans="1:68" ht="14.25" hidden="1" customHeight="1" x14ac:dyDescent="0.25">
      <c r="A74" s="345" t="s">
        <v>150</v>
      </c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Z74" s="346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47">
        <v>4607111034137</v>
      </c>
      <c r="E75" s="348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55"/>
      <c r="R75" s="355"/>
      <c r="S75" s="355"/>
      <c r="T75" s="356"/>
      <c r="U75" s="34"/>
      <c r="V75" s="34"/>
      <c r="W75" s="35" t="s">
        <v>70</v>
      </c>
      <c r="X75" s="336">
        <v>28</v>
      </c>
      <c r="Y75" s="33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hidden="1" customHeight="1" x14ac:dyDescent="0.25">
      <c r="A76" s="54" t="s">
        <v>154</v>
      </c>
      <c r="B76" s="54" t="s">
        <v>155</v>
      </c>
      <c r="C76" s="31">
        <v>4301131022</v>
      </c>
      <c r="D76" s="347">
        <v>4607111034120</v>
      </c>
      <c r="E76" s="348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4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55"/>
      <c r="R76" s="355"/>
      <c r="S76" s="355"/>
      <c r="T76" s="356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2"/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53"/>
      <c r="P77" s="340" t="s">
        <v>73</v>
      </c>
      <c r="Q77" s="341"/>
      <c r="R77" s="341"/>
      <c r="S77" s="341"/>
      <c r="T77" s="341"/>
      <c r="U77" s="341"/>
      <c r="V77" s="342"/>
      <c r="W77" s="37" t="s">
        <v>70</v>
      </c>
      <c r="X77" s="338">
        <f>IFERROR(SUM(X75:X76),"0")</f>
        <v>28</v>
      </c>
      <c r="Y77" s="338">
        <f>IFERROR(SUM(Y75:Y76),"0")</f>
        <v>28</v>
      </c>
      <c r="Z77" s="338">
        <f>IFERROR(IF(Z75="",0,Z75),"0")+IFERROR(IF(Z76="",0,Z76),"0")</f>
        <v>0.50063999999999997</v>
      </c>
      <c r="AA77" s="339"/>
      <c r="AB77" s="339"/>
      <c r="AC77" s="339"/>
    </row>
    <row r="78" spans="1:68" x14ac:dyDescent="0.2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53"/>
      <c r="P78" s="340" t="s">
        <v>73</v>
      </c>
      <c r="Q78" s="341"/>
      <c r="R78" s="341"/>
      <c r="S78" s="341"/>
      <c r="T78" s="341"/>
      <c r="U78" s="341"/>
      <c r="V78" s="342"/>
      <c r="W78" s="37" t="s">
        <v>74</v>
      </c>
      <c r="X78" s="338">
        <f>IFERROR(SUMPRODUCT(X75:X76*H75:H76),"0")</f>
        <v>100.8</v>
      </c>
      <c r="Y78" s="338">
        <f>IFERROR(SUMPRODUCT(Y75:Y76*H75:H76),"0")</f>
        <v>100.8</v>
      </c>
      <c r="Z78" s="37"/>
      <c r="AA78" s="339"/>
      <c r="AB78" s="339"/>
      <c r="AC78" s="339"/>
    </row>
    <row r="79" spans="1:68" ht="16.5" hidden="1" customHeight="1" x14ac:dyDescent="0.25">
      <c r="A79" s="349" t="s">
        <v>157</v>
      </c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  <c r="AA79" s="331"/>
      <c r="AB79" s="331"/>
      <c r="AC79" s="331"/>
    </row>
    <row r="80" spans="1:68" ht="14.25" hidden="1" customHeight="1" x14ac:dyDescent="0.25">
      <c r="A80" s="345" t="s">
        <v>142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Z80" s="346"/>
      <c r="AA80" s="332"/>
      <c r="AB80" s="332"/>
      <c r="AC80" s="332"/>
    </row>
    <row r="81" spans="1:68" ht="27" hidden="1" customHeight="1" x14ac:dyDescent="0.25">
      <c r="A81" s="54" t="s">
        <v>158</v>
      </c>
      <c r="B81" s="54" t="s">
        <v>159</v>
      </c>
      <c r="C81" s="31">
        <v>4301135575</v>
      </c>
      <c r="D81" s="347">
        <v>4607111035141</v>
      </c>
      <c r="E81" s="348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81" t="s">
        <v>160</v>
      </c>
      <c r="Q81" s="355"/>
      <c r="R81" s="355"/>
      <c r="S81" s="355"/>
      <c r="T81" s="356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162</v>
      </c>
      <c r="B82" s="54" t="s">
        <v>163</v>
      </c>
      <c r="C82" s="31">
        <v>4301135285</v>
      </c>
      <c r="D82" s="347">
        <v>4607111036407</v>
      </c>
      <c r="E82" s="348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55"/>
      <c r="R82" s="355"/>
      <c r="S82" s="355"/>
      <c r="T82" s="356"/>
      <c r="U82" s="34"/>
      <c r="V82" s="34"/>
      <c r="W82" s="35" t="s">
        <v>70</v>
      </c>
      <c r="X82" s="336">
        <v>0</v>
      </c>
      <c r="Y82" s="33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47">
        <v>4607111033628</v>
      </c>
      <c r="E83" s="348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2" t="s">
        <v>167</v>
      </c>
      <c r="Q83" s="355"/>
      <c r="R83" s="355"/>
      <c r="S83" s="355"/>
      <c r="T83" s="356"/>
      <c r="U83" s="34"/>
      <c r="V83" s="34"/>
      <c r="W83" s="35" t="s">
        <v>70</v>
      </c>
      <c r="X83" s="336">
        <v>42</v>
      </c>
      <c r="Y83" s="337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47">
        <v>4607111033451</v>
      </c>
      <c r="E84" s="348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55"/>
      <c r="R84" s="355"/>
      <c r="S84" s="355"/>
      <c r="T84" s="356"/>
      <c r="U84" s="34"/>
      <c r="V84" s="34"/>
      <c r="W84" s="35" t="s">
        <v>70</v>
      </c>
      <c r="X84" s="336">
        <v>168</v>
      </c>
      <c r="Y84" s="337">
        <f t="shared" si="6"/>
        <v>168</v>
      </c>
      <c r="Z84" s="36">
        <f t="shared" si="7"/>
        <v>3.0038399999999998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723.00480000000005</v>
      </c>
      <c r="BN84" s="67">
        <f t="shared" si="9"/>
        <v>723.00480000000005</v>
      </c>
      <c r="BO84" s="67">
        <f t="shared" si="10"/>
        <v>2.4</v>
      </c>
      <c r="BP84" s="67">
        <f t="shared" si="11"/>
        <v>2.4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47">
        <v>4607111033444</v>
      </c>
      <c r="E85" s="348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55"/>
      <c r="R85" s="355"/>
      <c r="S85" s="355"/>
      <c r="T85" s="356"/>
      <c r="U85" s="34"/>
      <c r="V85" s="34"/>
      <c r="W85" s="35" t="s">
        <v>70</v>
      </c>
      <c r="X85" s="336">
        <v>168</v>
      </c>
      <c r="Y85" s="337">
        <f t="shared" si="6"/>
        <v>168</v>
      </c>
      <c r="Z85" s="36">
        <f t="shared" si="7"/>
        <v>3.0038399999999998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723.00480000000005</v>
      </c>
      <c r="BN85" s="67">
        <f t="shared" si="9"/>
        <v>723.00480000000005</v>
      </c>
      <c r="BO85" s="67">
        <f t="shared" si="10"/>
        <v>2.4</v>
      </c>
      <c r="BP85" s="67">
        <f t="shared" si="11"/>
        <v>2.4</v>
      </c>
    </row>
    <row r="86" spans="1:68" ht="27" hidden="1" customHeight="1" x14ac:dyDescent="0.25">
      <c r="A86" s="54" t="s">
        <v>172</v>
      </c>
      <c r="B86" s="54" t="s">
        <v>173</v>
      </c>
      <c r="C86" s="31">
        <v>4301135290</v>
      </c>
      <c r="D86" s="347">
        <v>4607111035028</v>
      </c>
      <c r="E86" s="348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55"/>
      <c r="R86" s="355"/>
      <c r="S86" s="355"/>
      <c r="T86" s="356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2"/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53"/>
      <c r="P87" s="340" t="s">
        <v>73</v>
      </c>
      <c r="Q87" s="341"/>
      <c r="R87" s="341"/>
      <c r="S87" s="341"/>
      <c r="T87" s="341"/>
      <c r="U87" s="341"/>
      <c r="V87" s="342"/>
      <c r="W87" s="37" t="s">
        <v>70</v>
      </c>
      <c r="X87" s="338">
        <f>IFERROR(SUM(X81:X86),"0")</f>
        <v>378</v>
      </c>
      <c r="Y87" s="338">
        <f>IFERROR(SUM(Y81:Y86),"0")</f>
        <v>378</v>
      </c>
      <c r="Z87" s="338">
        <f>IFERROR(IF(Z81="",0,Z81),"0")+IFERROR(IF(Z82="",0,Z82),"0")+IFERROR(IF(Z83="",0,Z83),"0")+IFERROR(IF(Z84="",0,Z84),"0")+IFERROR(IF(Z85="",0,Z85),"0")+IFERROR(IF(Z86="",0,Z86),"0")</f>
        <v>6.7586399999999998</v>
      </c>
      <c r="AA87" s="339"/>
      <c r="AB87" s="339"/>
      <c r="AC87" s="339"/>
    </row>
    <row r="88" spans="1:68" x14ac:dyDescent="0.2">
      <c r="A88" s="346"/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53"/>
      <c r="P88" s="340" t="s">
        <v>73</v>
      </c>
      <c r="Q88" s="341"/>
      <c r="R88" s="341"/>
      <c r="S88" s="341"/>
      <c r="T88" s="341"/>
      <c r="U88" s="341"/>
      <c r="V88" s="342"/>
      <c r="W88" s="37" t="s">
        <v>74</v>
      </c>
      <c r="X88" s="338">
        <f>IFERROR(SUMPRODUCT(X81:X86*H81:H86),"0")</f>
        <v>1360.8000000000002</v>
      </c>
      <c r="Y88" s="338">
        <f>IFERROR(SUMPRODUCT(Y81:Y86*H81:H86),"0")</f>
        <v>1360.8000000000002</v>
      </c>
      <c r="Z88" s="37"/>
      <c r="AA88" s="339"/>
      <c r="AB88" s="339"/>
      <c r="AC88" s="339"/>
    </row>
    <row r="89" spans="1:68" ht="16.5" hidden="1" customHeight="1" x14ac:dyDescent="0.25">
      <c r="A89" s="349" t="s">
        <v>174</v>
      </c>
      <c r="B89" s="346"/>
      <c r="C89" s="346"/>
      <c r="D89" s="346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  <c r="AA89" s="331"/>
      <c r="AB89" s="331"/>
      <c r="AC89" s="331"/>
    </row>
    <row r="90" spans="1:68" ht="14.25" hidden="1" customHeight="1" x14ac:dyDescent="0.25">
      <c r="A90" s="345" t="s">
        <v>98</v>
      </c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32"/>
      <c r="AB90" s="332"/>
      <c r="AC90" s="332"/>
    </row>
    <row r="91" spans="1:68" ht="27" hidden="1" customHeight="1" x14ac:dyDescent="0.25">
      <c r="A91" s="54" t="s">
        <v>175</v>
      </c>
      <c r="B91" s="54" t="s">
        <v>176</v>
      </c>
      <c r="C91" s="31">
        <v>4301190068</v>
      </c>
      <c r="D91" s="347">
        <v>4620207490365</v>
      </c>
      <c r="E91" s="348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2" t="s">
        <v>177</v>
      </c>
      <c r="Q91" s="355"/>
      <c r="R91" s="355"/>
      <c r="S91" s="355"/>
      <c r="T91" s="356"/>
      <c r="U91" s="34"/>
      <c r="V91" s="34"/>
      <c r="W91" s="35" t="s">
        <v>70</v>
      </c>
      <c r="X91" s="336">
        <v>0</v>
      </c>
      <c r="Y91" s="337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52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38">
        <f>IFERROR(SUM(X91:X91),"0")</f>
        <v>0</v>
      </c>
      <c r="Y92" s="338">
        <f>IFERROR(SUM(Y91:Y91),"0")</f>
        <v>0</v>
      </c>
      <c r="Z92" s="338">
        <f>IFERROR(IF(Z91="",0,Z91),"0")</f>
        <v>0</v>
      </c>
      <c r="AA92" s="339"/>
      <c r="AB92" s="339"/>
      <c r="AC92" s="339"/>
    </row>
    <row r="93" spans="1:68" hidden="1" x14ac:dyDescent="0.2">
      <c r="A93" s="346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53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38">
        <f>IFERROR(SUMPRODUCT(X91:X91*H91:H91),"0")</f>
        <v>0</v>
      </c>
      <c r="Y93" s="338">
        <f>IFERROR(SUMPRODUCT(Y91:Y91*H91:H91),"0")</f>
        <v>0</v>
      </c>
      <c r="Z93" s="37"/>
      <c r="AA93" s="339"/>
      <c r="AB93" s="339"/>
      <c r="AC93" s="339"/>
    </row>
    <row r="94" spans="1:68" ht="16.5" hidden="1" customHeight="1" x14ac:dyDescent="0.25">
      <c r="A94" s="349" t="s">
        <v>179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1"/>
      <c r="AB94" s="331"/>
      <c r="AC94" s="331"/>
    </row>
    <row r="95" spans="1:68" ht="14.25" hidden="1" customHeight="1" x14ac:dyDescent="0.25">
      <c r="A95" s="345" t="s">
        <v>180</v>
      </c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32"/>
      <c r="AB95" s="332"/>
      <c r="AC95" s="332"/>
    </row>
    <row r="96" spans="1:68" ht="27" customHeight="1" x14ac:dyDescent="0.25">
      <c r="A96" s="54" t="s">
        <v>181</v>
      </c>
      <c r="B96" s="54" t="s">
        <v>182</v>
      </c>
      <c r="C96" s="31">
        <v>4301136042</v>
      </c>
      <c r="D96" s="347">
        <v>4607025784012</v>
      </c>
      <c r="E96" s="348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5"/>
      <c r="R96" s="355"/>
      <c r="S96" s="355"/>
      <c r="T96" s="356"/>
      <c r="U96" s="34"/>
      <c r="V96" s="34"/>
      <c r="W96" s="35" t="s">
        <v>70</v>
      </c>
      <c r="X96" s="336">
        <v>14</v>
      </c>
      <c r="Y96" s="33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4301136040</v>
      </c>
      <c r="D97" s="347">
        <v>4607025784319</v>
      </c>
      <c r="E97" s="348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55"/>
      <c r="R97" s="355"/>
      <c r="S97" s="355"/>
      <c r="T97" s="356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187</v>
      </c>
      <c r="B98" s="54" t="s">
        <v>188</v>
      </c>
      <c r="C98" s="31">
        <v>4301136039</v>
      </c>
      <c r="D98" s="347">
        <v>4607111035370</v>
      </c>
      <c r="E98" s="348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55"/>
      <c r="R98" s="355"/>
      <c r="S98" s="355"/>
      <c r="T98" s="356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52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53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38">
        <f>IFERROR(SUM(X96:X98),"0")</f>
        <v>14</v>
      </c>
      <c r="Y99" s="338">
        <f>IFERROR(SUM(Y96:Y98),"0")</f>
        <v>14</v>
      </c>
      <c r="Z99" s="338">
        <f>IFERROR(IF(Z96="",0,Z96),"0")+IFERROR(IF(Z97="",0,Z97),"0")+IFERROR(IF(Z98="",0,Z98),"0")</f>
        <v>0.13103999999999999</v>
      </c>
      <c r="AA99" s="339"/>
      <c r="AB99" s="339"/>
      <c r="AC99" s="339"/>
    </row>
    <row r="100" spans="1:68" x14ac:dyDescent="0.2">
      <c r="A100" s="346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53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38">
        <f>IFERROR(SUMPRODUCT(X96:X98*H96:H98),"0")</f>
        <v>30.240000000000002</v>
      </c>
      <c r="Y100" s="338">
        <f>IFERROR(SUMPRODUCT(Y96:Y98*H96:H98),"0")</f>
        <v>30.240000000000002</v>
      </c>
      <c r="Z100" s="37"/>
      <c r="AA100" s="339"/>
      <c r="AB100" s="339"/>
      <c r="AC100" s="339"/>
    </row>
    <row r="101" spans="1:68" ht="16.5" hidden="1" customHeight="1" x14ac:dyDescent="0.25">
      <c r="A101" s="349" t="s">
        <v>190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31"/>
      <c r="AB101" s="331"/>
      <c r="AC101" s="331"/>
    </row>
    <row r="102" spans="1:68" ht="14.25" hidden="1" customHeight="1" x14ac:dyDescent="0.25">
      <c r="A102" s="345" t="s">
        <v>64</v>
      </c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47">
        <v>4607111039262</v>
      </c>
      <c r="E103" s="348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5"/>
      <c r="R103" s="355"/>
      <c r="S103" s="355"/>
      <c r="T103" s="356"/>
      <c r="U103" s="34"/>
      <c r="V103" s="34"/>
      <c r="W103" s="35" t="s">
        <v>70</v>
      </c>
      <c r="X103" s="336">
        <v>48</v>
      </c>
      <c r="Y103" s="337">
        <f t="shared" ref="Y103:Y109" si="12">IFERROR(IF(X103="","",X103),"")</f>
        <v>48</v>
      </c>
      <c r="Z103" s="36">
        <f t="shared" ref="Z103:Z109" si="13">IFERROR(IF(X103="","",X103*0.0155),"")</f>
        <v>0.74399999999999999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322.54079999999999</v>
      </c>
      <c r="BN103" s="67">
        <f t="shared" ref="BN103:BN109" si="15">IFERROR(Y103*I103,"0")</f>
        <v>322.54079999999999</v>
      </c>
      <c r="BO103" s="67">
        <f t="shared" ref="BO103:BO109" si="16">IFERROR(X103/J103,"0")</f>
        <v>0.5714285714285714</v>
      </c>
      <c r="BP103" s="67">
        <f t="shared" ref="BP103:BP109" si="17">IFERROR(Y103/J103,"0")</f>
        <v>0.5714285714285714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4301070976</v>
      </c>
      <c r="D104" s="347">
        <v>4607111034144</v>
      </c>
      <c r="E104" s="348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55"/>
      <c r="R104" s="355"/>
      <c r="S104" s="355"/>
      <c r="T104" s="356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47">
        <v>4607111039248</v>
      </c>
      <c r="E105" s="348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55"/>
      <c r="R105" s="355"/>
      <c r="S105" s="355"/>
      <c r="T105" s="356"/>
      <c r="U105" s="34"/>
      <c r="V105" s="34"/>
      <c r="W105" s="35" t="s">
        <v>70</v>
      </c>
      <c r="X105" s="336">
        <v>132</v>
      </c>
      <c r="Y105" s="337">
        <f t="shared" si="12"/>
        <v>132</v>
      </c>
      <c r="Z105" s="36">
        <f t="shared" si="13"/>
        <v>2.0459999999999998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963.6</v>
      </c>
      <c r="BN105" s="67">
        <f t="shared" si="15"/>
        <v>963.6</v>
      </c>
      <c r="BO105" s="67">
        <f t="shared" si="16"/>
        <v>1.5714285714285714</v>
      </c>
      <c r="BP105" s="67">
        <f t="shared" si="17"/>
        <v>1.5714285714285714</v>
      </c>
    </row>
    <row r="106" spans="1:68" ht="27" hidden="1" customHeight="1" x14ac:dyDescent="0.25">
      <c r="A106" s="54" t="s">
        <v>197</v>
      </c>
      <c r="B106" s="54" t="s">
        <v>198</v>
      </c>
      <c r="C106" s="31">
        <v>4301070973</v>
      </c>
      <c r="D106" s="347">
        <v>4607111033987</v>
      </c>
      <c r="E106" s="348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55"/>
      <c r="R106" s="355"/>
      <c r="S106" s="355"/>
      <c r="T106" s="356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47">
        <v>4607111039293</v>
      </c>
      <c r="E107" s="348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55"/>
      <c r="R107" s="355"/>
      <c r="S107" s="355"/>
      <c r="T107" s="356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47">
        <v>4607111039279</v>
      </c>
      <c r="E108" s="348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55"/>
      <c r="R108" s="355"/>
      <c r="S108" s="355"/>
      <c r="T108" s="356"/>
      <c r="U108" s="34"/>
      <c r="V108" s="34"/>
      <c r="W108" s="35" t="s">
        <v>70</v>
      </c>
      <c r="X108" s="336">
        <v>156</v>
      </c>
      <c r="Y108" s="337">
        <f t="shared" si="12"/>
        <v>156</v>
      </c>
      <c r="Z108" s="36">
        <f t="shared" si="13"/>
        <v>2.4180000000000001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1138.8</v>
      </c>
      <c r="BN108" s="67">
        <f t="shared" si="15"/>
        <v>1138.8</v>
      </c>
      <c r="BO108" s="67">
        <f t="shared" si="16"/>
        <v>1.8571428571428572</v>
      </c>
      <c r="BP108" s="67">
        <f t="shared" si="17"/>
        <v>1.8571428571428572</v>
      </c>
    </row>
    <row r="109" spans="1:68" ht="27" customHeight="1" x14ac:dyDescent="0.25">
      <c r="A109" s="54" t="s">
        <v>204</v>
      </c>
      <c r="B109" s="54" t="s">
        <v>205</v>
      </c>
      <c r="C109" s="31">
        <v>4301070958</v>
      </c>
      <c r="D109" s="347">
        <v>4607111038098</v>
      </c>
      <c r="E109" s="348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8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55"/>
      <c r="R109" s="355"/>
      <c r="S109" s="355"/>
      <c r="T109" s="356"/>
      <c r="U109" s="34"/>
      <c r="V109" s="34"/>
      <c r="W109" s="35" t="s">
        <v>70</v>
      </c>
      <c r="X109" s="336">
        <v>48</v>
      </c>
      <c r="Y109" s="337">
        <f t="shared" si="12"/>
        <v>48</v>
      </c>
      <c r="Z109" s="36">
        <f t="shared" si="13"/>
        <v>0.74399999999999999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320.928</v>
      </c>
      <c r="BN109" s="67">
        <f t="shared" si="15"/>
        <v>320.928</v>
      </c>
      <c r="BO109" s="67">
        <f t="shared" si="16"/>
        <v>0.5714285714285714</v>
      </c>
      <c r="BP109" s="67">
        <f t="shared" si="17"/>
        <v>0.5714285714285714</v>
      </c>
    </row>
    <row r="110" spans="1:68" x14ac:dyDescent="0.2">
      <c r="A110" s="352"/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53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38">
        <f>IFERROR(SUM(X103:X109),"0")</f>
        <v>432</v>
      </c>
      <c r="Y110" s="338">
        <f>IFERROR(SUM(Y103:Y109),"0")</f>
        <v>432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6.6959999999999997</v>
      </c>
      <c r="AA110" s="339"/>
      <c r="AB110" s="339"/>
      <c r="AC110" s="339"/>
    </row>
    <row r="111" spans="1:68" x14ac:dyDescent="0.2">
      <c r="A111" s="346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53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38">
        <f>IFERROR(SUMPRODUCT(X103:X109*H103:H109),"0")</f>
        <v>2937.6000000000004</v>
      </c>
      <c r="Y111" s="338">
        <f>IFERROR(SUMPRODUCT(Y103:Y109*H103:H109),"0")</f>
        <v>2937.6000000000004</v>
      </c>
      <c r="Z111" s="37"/>
      <c r="AA111" s="339"/>
      <c r="AB111" s="339"/>
      <c r="AC111" s="339"/>
    </row>
    <row r="112" spans="1:68" ht="16.5" hidden="1" customHeight="1" x14ac:dyDescent="0.25">
      <c r="A112" s="349" t="s">
        <v>207</v>
      </c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31"/>
      <c r="AB112" s="331"/>
      <c r="AC112" s="331"/>
    </row>
    <row r="113" spans="1:68" ht="14.25" hidden="1" customHeight="1" x14ac:dyDescent="0.25">
      <c r="A113" s="345" t="s">
        <v>142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7">
        <v>4607111034014</v>
      </c>
      <c r="E114" s="348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55"/>
      <c r="R114" s="355"/>
      <c r="S114" s="355"/>
      <c r="T114" s="356"/>
      <c r="U114" s="34"/>
      <c r="V114" s="34"/>
      <c r="W114" s="35" t="s">
        <v>70</v>
      </c>
      <c r="X114" s="336">
        <v>126</v>
      </c>
      <c r="Y114" s="33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4301135538</v>
      </c>
      <c r="D115" s="347">
        <v>4607111034014</v>
      </c>
      <c r="E115" s="348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55"/>
      <c r="R115" s="355"/>
      <c r="S115" s="355"/>
      <c r="T115" s="356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47">
        <v>4607111033994</v>
      </c>
      <c r="E116" s="348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4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55"/>
      <c r="R116" s="355"/>
      <c r="S116" s="355"/>
      <c r="T116" s="356"/>
      <c r="U116" s="34"/>
      <c r="V116" s="34"/>
      <c r="W116" s="35" t="s">
        <v>70</v>
      </c>
      <c r="X116" s="336">
        <v>252</v>
      </c>
      <c r="Y116" s="337">
        <f>IFERROR(IF(X116="","",X116),"")</f>
        <v>252</v>
      </c>
      <c r="Z116" s="36">
        <f>IFERROR(IF(X116="","",X116*0.01788),"")</f>
        <v>4.5057600000000004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933.30719999999997</v>
      </c>
      <c r="BN116" s="67">
        <f>IFERROR(Y116*I116,"0")</f>
        <v>933.30719999999997</v>
      </c>
      <c r="BO116" s="67">
        <f>IFERROR(X116/J116,"0")</f>
        <v>3.6</v>
      </c>
      <c r="BP116" s="67">
        <f>IFERROR(Y116/J116,"0")</f>
        <v>3.6</v>
      </c>
    </row>
    <row r="117" spans="1:68" x14ac:dyDescent="0.2">
      <c r="A117" s="352"/>
      <c r="B117" s="346"/>
      <c r="C117" s="346"/>
      <c r="D117" s="346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53"/>
      <c r="P117" s="340" t="s">
        <v>73</v>
      </c>
      <c r="Q117" s="341"/>
      <c r="R117" s="341"/>
      <c r="S117" s="341"/>
      <c r="T117" s="341"/>
      <c r="U117" s="341"/>
      <c r="V117" s="342"/>
      <c r="W117" s="37" t="s">
        <v>70</v>
      </c>
      <c r="X117" s="338">
        <f>IFERROR(SUM(X114:X116),"0")</f>
        <v>378</v>
      </c>
      <c r="Y117" s="338">
        <f>IFERROR(SUM(Y114:Y116),"0")</f>
        <v>378</v>
      </c>
      <c r="Z117" s="338">
        <f>IFERROR(IF(Z114="",0,Z114),"0")+IFERROR(IF(Z115="",0,Z115),"0")+IFERROR(IF(Z116="",0,Z116),"0")</f>
        <v>6.7586400000000006</v>
      </c>
      <c r="AA117" s="339"/>
      <c r="AB117" s="339"/>
      <c r="AC117" s="339"/>
    </row>
    <row r="118" spans="1:68" x14ac:dyDescent="0.2">
      <c r="A118" s="346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40" t="s">
        <v>73</v>
      </c>
      <c r="Q118" s="341"/>
      <c r="R118" s="341"/>
      <c r="S118" s="341"/>
      <c r="T118" s="341"/>
      <c r="U118" s="341"/>
      <c r="V118" s="342"/>
      <c r="W118" s="37" t="s">
        <v>74</v>
      </c>
      <c r="X118" s="338">
        <f>IFERROR(SUMPRODUCT(X114:X116*H114:H116),"0")</f>
        <v>1134</v>
      </c>
      <c r="Y118" s="338">
        <f>IFERROR(SUMPRODUCT(Y114:Y116*H114:H116),"0")</f>
        <v>1134</v>
      </c>
      <c r="Z118" s="37"/>
      <c r="AA118" s="339"/>
      <c r="AB118" s="339"/>
      <c r="AC118" s="339"/>
    </row>
    <row r="119" spans="1:68" ht="16.5" hidden="1" customHeight="1" x14ac:dyDescent="0.25">
      <c r="A119" s="349" t="s">
        <v>215</v>
      </c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31"/>
      <c r="AB119" s="331"/>
      <c r="AC119" s="331"/>
    </row>
    <row r="120" spans="1:68" ht="14.25" hidden="1" customHeight="1" x14ac:dyDescent="0.25">
      <c r="A120" s="345" t="s">
        <v>142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47">
        <v>4607111039095</v>
      </c>
      <c r="E121" s="348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55"/>
      <c r="R121" s="355"/>
      <c r="S121" s="355"/>
      <c r="T121" s="356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hidden="1" customHeight="1" x14ac:dyDescent="0.25">
      <c r="A122" s="54" t="s">
        <v>219</v>
      </c>
      <c r="B122" s="54" t="s">
        <v>220</v>
      </c>
      <c r="C122" s="31">
        <v>4301135300</v>
      </c>
      <c r="D122" s="347">
        <v>4607111039101</v>
      </c>
      <c r="E122" s="348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51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55"/>
      <c r="R122" s="355"/>
      <c r="S122" s="355"/>
      <c r="T122" s="356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hidden="1" customHeight="1" x14ac:dyDescent="0.25">
      <c r="A123" s="54" t="s">
        <v>221</v>
      </c>
      <c r="B123" s="54" t="s">
        <v>222</v>
      </c>
      <c r="C123" s="31">
        <v>4301135282</v>
      </c>
      <c r="D123" s="347">
        <v>4607111034199</v>
      </c>
      <c r="E123" s="348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55"/>
      <c r="R123" s="355"/>
      <c r="S123" s="355"/>
      <c r="T123" s="356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47">
        <v>4607111034199</v>
      </c>
      <c r="E124" s="348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55"/>
      <c r="R124" s="355"/>
      <c r="S124" s="355"/>
      <c r="T124" s="356"/>
      <c r="U124" s="34"/>
      <c r="V124" s="34"/>
      <c r="W124" s="35" t="s">
        <v>70</v>
      </c>
      <c r="X124" s="336">
        <v>126</v>
      </c>
      <c r="Y124" s="337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352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53"/>
      <c r="P125" s="340" t="s">
        <v>73</v>
      </c>
      <c r="Q125" s="341"/>
      <c r="R125" s="341"/>
      <c r="S125" s="341"/>
      <c r="T125" s="341"/>
      <c r="U125" s="341"/>
      <c r="V125" s="342"/>
      <c r="W125" s="37" t="s">
        <v>70</v>
      </c>
      <c r="X125" s="338">
        <f>IFERROR(SUM(X121:X124),"0")</f>
        <v>154</v>
      </c>
      <c r="Y125" s="338">
        <f>IFERROR(SUM(Y121:Y124),"0")</f>
        <v>154</v>
      </c>
      <c r="Z125" s="338">
        <f>IFERROR(IF(Z121="",0,Z121),"0")+IFERROR(IF(Z122="",0,Z122),"0")+IFERROR(IF(Z123="",0,Z123),"0")+IFERROR(IF(Z124="",0,Z124),"0")</f>
        <v>2.75352</v>
      </c>
      <c r="AA125" s="339"/>
      <c r="AB125" s="339"/>
      <c r="AC125" s="339"/>
    </row>
    <row r="126" spans="1:68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53"/>
      <c r="P126" s="340" t="s">
        <v>73</v>
      </c>
      <c r="Q126" s="341"/>
      <c r="R126" s="341"/>
      <c r="S126" s="341"/>
      <c r="T126" s="341"/>
      <c r="U126" s="341"/>
      <c r="V126" s="342"/>
      <c r="W126" s="37" t="s">
        <v>74</v>
      </c>
      <c r="X126" s="338">
        <f>IFERROR(SUMPRODUCT(X121:X124*H121:H124),"0")</f>
        <v>462</v>
      </c>
      <c r="Y126" s="338">
        <f>IFERROR(SUMPRODUCT(Y121:Y124*H121:H124),"0")</f>
        <v>462</v>
      </c>
      <c r="Z126" s="37"/>
      <c r="AA126" s="339"/>
      <c r="AB126" s="339"/>
      <c r="AC126" s="339"/>
    </row>
    <row r="127" spans="1:68" ht="16.5" hidden="1" customHeight="1" x14ac:dyDescent="0.25">
      <c r="A127" s="349" t="s">
        <v>226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1"/>
      <c r="AB127" s="331"/>
      <c r="AC127" s="331"/>
    </row>
    <row r="128" spans="1:68" ht="14.25" hidden="1" customHeight="1" x14ac:dyDescent="0.25">
      <c r="A128" s="345" t="s">
        <v>142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47">
        <v>4607111034380</v>
      </c>
      <c r="E129" s="348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55"/>
      <c r="R129" s="355"/>
      <c r="S129" s="355"/>
      <c r="T129" s="356"/>
      <c r="U129" s="34"/>
      <c r="V129" s="34"/>
      <c r="W129" s="35" t="s">
        <v>70</v>
      </c>
      <c r="X129" s="336">
        <v>56</v>
      </c>
      <c r="Y129" s="337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183.67999999999998</v>
      </c>
      <c r="BN129" s="67">
        <f>IFERROR(Y129*I129,"0")</f>
        <v>183.67999999999998</v>
      </c>
      <c r="BO129" s="67">
        <f>IFERROR(X129/J129,"0")</f>
        <v>0.8</v>
      </c>
      <c r="BP129" s="67">
        <f>IFERROR(Y129/J129,"0")</f>
        <v>0.8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47">
        <v>4607111034397</v>
      </c>
      <c r="E130" s="348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55"/>
      <c r="R130" s="355"/>
      <c r="S130" s="355"/>
      <c r="T130" s="356"/>
      <c r="U130" s="34"/>
      <c r="V130" s="34"/>
      <c r="W130" s="35" t="s">
        <v>70</v>
      </c>
      <c r="X130" s="336">
        <v>84</v>
      </c>
      <c r="Y130" s="337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275.52</v>
      </c>
      <c r="BN130" s="67">
        <f>IFERROR(Y130*I130,"0")</f>
        <v>275.52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52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53"/>
      <c r="P131" s="340" t="s">
        <v>73</v>
      </c>
      <c r="Q131" s="341"/>
      <c r="R131" s="341"/>
      <c r="S131" s="341"/>
      <c r="T131" s="341"/>
      <c r="U131" s="341"/>
      <c r="V131" s="342"/>
      <c r="W131" s="37" t="s">
        <v>70</v>
      </c>
      <c r="X131" s="338">
        <f>IFERROR(SUM(X129:X130),"0")</f>
        <v>140</v>
      </c>
      <c r="Y131" s="338">
        <f>IFERROR(SUM(Y129:Y130),"0")</f>
        <v>140</v>
      </c>
      <c r="Z131" s="338">
        <f>IFERROR(IF(Z129="",0,Z129),"0")+IFERROR(IF(Z130="",0,Z130),"0")</f>
        <v>2.5031999999999996</v>
      </c>
      <c r="AA131" s="339"/>
      <c r="AB131" s="339"/>
      <c r="AC131" s="339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53"/>
      <c r="P132" s="340" t="s">
        <v>73</v>
      </c>
      <c r="Q132" s="341"/>
      <c r="R132" s="341"/>
      <c r="S132" s="341"/>
      <c r="T132" s="341"/>
      <c r="U132" s="341"/>
      <c r="V132" s="342"/>
      <c r="W132" s="37" t="s">
        <v>74</v>
      </c>
      <c r="X132" s="338">
        <f>IFERROR(SUMPRODUCT(X129:X130*H129:H130),"0")</f>
        <v>420</v>
      </c>
      <c r="Y132" s="338">
        <f>IFERROR(SUMPRODUCT(Y129:Y130*H129:H130),"0")</f>
        <v>420</v>
      </c>
      <c r="Z132" s="37"/>
      <c r="AA132" s="339"/>
      <c r="AB132" s="339"/>
      <c r="AC132" s="339"/>
    </row>
    <row r="133" spans="1:68" ht="16.5" hidden="1" customHeight="1" x14ac:dyDescent="0.25">
      <c r="A133" s="349" t="s">
        <v>232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1"/>
      <c r="AB133" s="331"/>
      <c r="AC133" s="331"/>
    </row>
    <row r="134" spans="1:68" ht="14.25" hidden="1" customHeight="1" x14ac:dyDescent="0.25">
      <c r="A134" s="345" t="s">
        <v>142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2"/>
      <c r="AB134" s="332"/>
      <c r="AC134" s="332"/>
    </row>
    <row r="135" spans="1:68" ht="27" hidden="1" customHeight="1" x14ac:dyDescent="0.25">
      <c r="A135" s="54" t="s">
        <v>233</v>
      </c>
      <c r="B135" s="54" t="s">
        <v>234</v>
      </c>
      <c r="C135" s="31">
        <v>4301135279</v>
      </c>
      <c r="D135" s="347">
        <v>4607111035806</v>
      </c>
      <c r="E135" s="348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55"/>
      <c r="R135" s="355"/>
      <c r="S135" s="355"/>
      <c r="T135" s="356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236</v>
      </c>
      <c r="B136" s="54" t="s">
        <v>237</v>
      </c>
      <c r="C136" s="31">
        <v>4301135280</v>
      </c>
      <c r="D136" s="347">
        <v>4607111035806</v>
      </c>
      <c r="E136" s="348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4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55"/>
      <c r="R136" s="355"/>
      <c r="S136" s="355"/>
      <c r="T136" s="356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238</v>
      </c>
      <c r="B137" s="54" t="s">
        <v>239</v>
      </c>
      <c r="C137" s="31">
        <v>4301135570</v>
      </c>
      <c r="D137" s="347">
        <v>4607111035806</v>
      </c>
      <c r="E137" s="348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1" t="s">
        <v>240</v>
      </c>
      <c r="Q137" s="355"/>
      <c r="R137" s="355"/>
      <c r="S137" s="355"/>
      <c r="T137" s="356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52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53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hidden="1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53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hidden="1" customHeight="1" x14ac:dyDescent="0.25">
      <c r="A140" s="349" t="s">
        <v>242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1"/>
      <c r="AB140" s="331"/>
      <c r="AC140" s="331"/>
    </row>
    <row r="141" spans="1:68" ht="14.25" hidden="1" customHeight="1" x14ac:dyDescent="0.25">
      <c r="A141" s="345" t="s">
        <v>142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2"/>
      <c r="AB141" s="332"/>
      <c r="AC141" s="332"/>
    </row>
    <row r="142" spans="1:68" ht="16.5" hidden="1" customHeight="1" x14ac:dyDescent="0.25">
      <c r="A142" s="54" t="s">
        <v>243</v>
      </c>
      <c r="B142" s="54" t="s">
        <v>244</v>
      </c>
      <c r="C142" s="31">
        <v>4301135596</v>
      </c>
      <c r="D142" s="347">
        <v>4607111039613</v>
      </c>
      <c r="E142" s="348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94" t="s">
        <v>245</v>
      </c>
      <c r="Q142" s="355"/>
      <c r="R142" s="355"/>
      <c r="S142" s="355"/>
      <c r="T142" s="356"/>
      <c r="U142" s="34"/>
      <c r="V142" s="34"/>
      <c r="W142" s="35" t="s">
        <v>70</v>
      </c>
      <c r="X142" s="336">
        <v>0</v>
      </c>
      <c r="Y142" s="337">
        <f>IFERROR(IF(X142="","",X142),"")</f>
        <v>0</v>
      </c>
      <c r="Z142" s="36">
        <f>IFERROR(IF(X142="","",X142*0.00936),"")</f>
        <v>0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52"/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53"/>
      <c r="P143" s="340" t="s">
        <v>73</v>
      </c>
      <c r="Q143" s="341"/>
      <c r="R143" s="341"/>
      <c r="S143" s="341"/>
      <c r="T143" s="341"/>
      <c r="U143" s="341"/>
      <c r="V143" s="342"/>
      <c r="W143" s="37" t="s">
        <v>70</v>
      </c>
      <c r="X143" s="338">
        <f>IFERROR(SUM(X142:X142),"0")</f>
        <v>0</v>
      </c>
      <c r="Y143" s="338">
        <f>IFERROR(SUM(Y142:Y142),"0")</f>
        <v>0</v>
      </c>
      <c r="Z143" s="338">
        <f>IFERROR(IF(Z142="",0,Z142),"0")</f>
        <v>0</v>
      </c>
      <c r="AA143" s="339"/>
      <c r="AB143" s="339"/>
      <c r="AC143" s="339"/>
    </row>
    <row r="144" spans="1:68" hidden="1" x14ac:dyDescent="0.2">
      <c r="A144" s="346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53"/>
      <c r="P144" s="340" t="s">
        <v>73</v>
      </c>
      <c r="Q144" s="341"/>
      <c r="R144" s="341"/>
      <c r="S144" s="341"/>
      <c r="T144" s="341"/>
      <c r="U144" s="341"/>
      <c r="V144" s="342"/>
      <c r="W144" s="37" t="s">
        <v>74</v>
      </c>
      <c r="X144" s="338">
        <f>IFERROR(SUMPRODUCT(X142:X142*H142:H142),"0")</f>
        <v>0</v>
      </c>
      <c r="Y144" s="338">
        <f>IFERROR(SUMPRODUCT(Y142:Y142*H142:H142),"0")</f>
        <v>0</v>
      </c>
      <c r="Z144" s="37"/>
      <c r="AA144" s="339"/>
      <c r="AB144" s="339"/>
      <c r="AC144" s="339"/>
    </row>
    <row r="145" spans="1:68" ht="16.5" hidden="1" customHeight="1" x14ac:dyDescent="0.25">
      <c r="A145" s="349" t="s">
        <v>246</v>
      </c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  <c r="AA145" s="331"/>
      <c r="AB145" s="331"/>
      <c r="AC145" s="331"/>
    </row>
    <row r="146" spans="1:68" ht="14.25" hidden="1" customHeight="1" x14ac:dyDescent="0.25">
      <c r="A146" s="345" t="s">
        <v>247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2"/>
      <c r="AB146" s="332"/>
      <c r="AC146" s="332"/>
    </row>
    <row r="147" spans="1:68" ht="27" hidden="1" customHeight="1" x14ac:dyDescent="0.25">
      <c r="A147" s="54" t="s">
        <v>248</v>
      </c>
      <c r="B147" s="54" t="s">
        <v>249</v>
      </c>
      <c r="C147" s="31">
        <v>4301071054</v>
      </c>
      <c r="D147" s="347">
        <v>4607111035639</v>
      </c>
      <c r="E147" s="348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55"/>
      <c r="R147" s="355"/>
      <c r="S147" s="355"/>
      <c r="T147" s="356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hidden="1" customHeight="1" x14ac:dyDescent="0.25">
      <c r="A148" s="54" t="s">
        <v>252</v>
      </c>
      <c r="B148" s="54" t="s">
        <v>253</v>
      </c>
      <c r="C148" s="31">
        <v>4301135540</v>
      </c>
      <c r="D148" s="347">
        <v>4607111035646</v>
      </c>
      <c r="E148" s="348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55"/>
      <c r="R148" s="355"/>
      <c r="S148" s="355"/>
      <c r="T148" s="356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52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53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hidden="1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hidden="1" customHeight="1" x14ac:dyDescent="0.25">
      <c r="A151" s="349" t="s">
        <v>254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1"/>
      <c r="AB151" s="331"/>
      <c r="AC151" s="331"/>
    </row>
    <row r="152" spans="1:68" ht="14.25" hidden="1" customHeight="1" x14ac:dyDescent="0.25">
      <c r="A152" s="345" t="s">
        <v>142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2"/>
      <c r="AB152" s="332"/>
      <c r="AC152" s="332"/>
    </row>
    <row r="153" spans="1:68" ht="27" hidden="1" customHeight="1" x14ac:dyDescent="0.25">
      <c r="A153" s="54" t="s">
        <v>255</v>
      </c>
      <c r="B153" s="54" t="s">
        <v>256</v>
      </c>
      <c r="C153" s="31">
        <v>4301135281</v>
      </c>
      <c r="D153" s="347">
        <v>4607111036568</v>
      </c>
      <c r="E153" s="348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55"/>
      <c r="R153" s="355"/>
      <c r="S153" s="355"/>
      <c r="T153" s="356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52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53"/>
      <c r="P154" s="340" t="s">
        <v>73</v>
      </c>
      <c r="Q154" s="341"/>
      <c r="R154" s="341"/>
      <c r="S154" s="341"/>
      <c r="T154" s="341"/>
      <c r="U154" s="341"/>
      <c r="V154" s="342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53"/>
      <c r="P155" s="340" t="s">
        <v>73</v>
      </c>
      <c r="Q155" s="341"/>
      <c r="R155" s="341"/>
      <c r="S155" s="341"/>
      <c r="T155" s="341"/>
      <c r="U155" s="341"/>
      <c r="V155" s="342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hidden="1" customHeight="1" x14ac:dyDescent="0.2">
      <c r="A156" s="350" t="s">
        <v>258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48"/>
      <c r="AB156" s="48"/>
      <c r="AC156" s="48"/>
    </row>
    <row r="157" spans="1:68" ht="16.5" hidden="1" customHeight="1" x14ac:dyDescent="0.25">
      <c r="A157" s="349" t="s">
        <v>259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1"/>
      <c r="AB157" s="331"/>
      <c r="AC157" s="331"/>
    </row>
    <row r="158" spans="1:68" ht="14.25" hidden="1" customHeight="1" x14ac:dyDescent="0.25">
      <c r="A158" s="345" t="s">
        <v>142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32"/>
      <c r="AB158" s="332"/>
      <c r="AC158" s="332"/>
    </row>
    <row r="159" spans="1:68" ht="27" hidden="1" customHeight="1" x14ac:dyDescent="0.25">
      <c r="A159" s="54" t="s">
        <v>260</v>
      </c>
      <c r="B159" s="54" t="s">
        <v>261</v>
      </c>
      <c r="C159" s="31">
        <v>4301135317</v>
      </c>
      <c r="D159" s="347">
        <v>4607111039057</v>
      </c>
      <c r="E159" s="348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69" t="s">
        <v>262</v>
      </c>
      <c r="Q159" s="355"/>
      <c r="R159" s="355"/>
      <c r="S159" s="355"/>
      <c r="T159" s="356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2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53"/>
      <c r="P160" s="340" t="s">
        <v>73</v>
      </c>
      <c r="Q160" s="341"/>
      <c r="R160" s="341"/>
      <c r="S160" s="341"/>
      <c r="T160" s="341"/>
      <c r="U160" s="341"/>
      <c r="V160" s="342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hidden="1" x14ac:dyDescent="0.2">
      <c r="A161" s="346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40" t="s">
        <v>73</v>
      </c>
      <c r="Q161" s="341"/>
      <c r="R161" s="341"/>
      <c r="S161" s="341"/>
      <c r="T161" s="341"/>
      <c r="U161" s="341"/>
      <c r="V161" s="342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hidden="1" customHeight="1" x14ac:dyDescent="0.25">
      <c r="A162" s="349" t="s">
        <v>263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1"/>
      <c r="AB162" s="331"/>
      <c r="AC162" s="331"/>
    </row>
    <row r="163" spans="1:68" ht="14.25" hidden="1" customHeight="1" x14ac:dyDescent="0.25">
      <c r="A163" s="345" t="s">
        <v>64</v>
      </c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332"/>
      <c r="AB163" s="332"/>
      <c r="AC163" s="332"/>
    </row>
    <row r="164" spans="1:68" ht="16.5" hidden="1" customHeight="1" x14ac:dyDescent="0.25">
      <c r="A164" s="54" t="s">
        <v>264</v>
      </c>
      <c r="B164" s="54" t="s">
        <v>265</v>
      </c>
      <c r="C164" s="31">
        <v>4301071062</v>
      </c>
      <c r="D164" s="347">
        <v>4607111036384</v>
      </c>
      <c r="E164" s="348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3" t="s">
        <v>266</v>
      </c>
      <c r="Q164" s="355"/>
      <c r="R164" s="355"/>
      <c r="S164" s="355"/>
      <c r="T164" s="356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hidden="1" customHeight="1" x14ac:dyDescent="0.25">
      <c r="A165" s="54" t="s">
        <v>268</v>
      </c>
      <c r="B165" s="54" t="s">
        <v>269</v>
      </c>
      <c r="C165" s="31">
        <v>4301071056</v>
      </c>
      <c r="D165" s="347">
        <v>4640242180250</v>
      </c>
      <c r="E165" s="348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72" t="s">
        <v>270</v>
      </c>
      <c r="Q165" s="355"/>
      <c r="R165" s="355"/>
      <c r="S165" s="355"/>
      <c r="T165" s="356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47">
        <v>4607111036216</v>
      </c>
      <c r="E166" s="348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40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55"/>
      <c r="R166" s="355"/>
      <c r="S166" s="355"/>
      <c r="T166" s="356"/>
      <c r="U166" s="34"/>
      <c r="V166" s="34"/>
      <c r="W166" s="35" t="s">
        <v>70</v>
      </c>
      <c r="X166" s="336">
        <v>48</v>
      </c>
      <c r="Y166" s="337">
        <f>IFERROR(IF(X166="","",X166),"")</f>
        <v>48</v>
      </c>
      <c r="Z166" s="36">
        <f>IFERROR(IF(X166="","",X166*0.00866),"")</f>
        <v>0.41567999999999994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250.23359999999997</v>
      </c>
      <c r="BN166" s="67">
        <f>IFERROR(Y166*I166,"0")</f>
        <v>250.23359999999997</v>
      </c>
      <c r="BO166" s="67">
        <f>IFERROR(X166/J166,"0")</f>
        <v>0.33333333333333331</v>
      </c>
      <c r="BP166" s="67">
        <f>IFERROR(Y166/J166,"0")</f>
        <v>0.33333333333333331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4301071061</v>
      </c>
      <c r="D167" s="347">
        <v>4607111036278</v>
      </c>
      <c r="E167" s="348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55"/>
      <c r="R167" s="355"/>
      <c r="S167" s="355"/>
      <c r="T167" s="356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38">
        <f>IFERROR(SUM(X164:X167),"0")</f>
        <v>48</v>
      </c>
      <c r="Y168" s="338">
        <f>IFERROR(SUM(Y164:Y167),"0")</f>
        <v>48</v>
      </c>
      <c r="Z168" s="338">
        <f>IFERROR(IF(Z164="",0,Z164),"0")+IFERROR(IF(Z165="",0,Z165),"0")+IFERROR(IF(Z166="",0,Z166),"0")+IFERROR(IF(Z167="",0,Z167),"0")</f>
        <v>0.41567999999999994</v>
      </c>
      <c r="AA168" s="339"/>
      <c r="AB168" s="339"/>
      <c r="AC168" s="339"/>
    </row>
    <row r="169" spans="1:68" x14ac:dyDescent="0.2">
      <c r="A169" s="346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53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38">
        <f>IFERROR(SUMPRODUCT(X164:X167*H164:H167),"0")</f>
        <v>240</v>
      </c>
      <c r="Y169" s="338">
        <f>IFERROR(SUMPRODUCT(Y164:Y167*H164:H167),"0")</f>
        <v>240</v>
      </c>
      <c r="Z169" s="37"/>
      <c r="AA169" s="339"/>
      <c r="AB169" s="339"/>
      <c r="AC169" s="339"/>
    </row>
    <row r="170" spans="1:68" ht="14.25" hidden="1" customHeight="1" x14ac:dyDescent="0.25">
      <c r="A170" s="345" t="s">
        <v>278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32"/>
      <c r="AB170" s="332"/>
      <c r="AC170" s="332"/>
    </row>
    <row r="171" spans="1:68" ht="27" hidden="1" customHeight="1" x14ac:dyDescent="0.25">
      <c r="A171" s="54" t="s">
        <v>279</v>
      </c>
      <c r="B171" s="54" t="s">
        <v>280</v>
      </c>
      <c r="C171" s="31">
        <v>4301080153</v>
      </c>
      <c r="D171" s="347">
        <v>4607111036827</v>
      </c>
      <c r="E171" s="348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55"/>
      <c r="R171" s="355"/>
      <c r="S171" s="355"/>
      <c r="T171" s="356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4301080154</v>
      </c>
      <c r="D172" s="347">
        <v>4607111036834</v>
      </c>
      <c r="E172" s="348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55"/>
      <c r="R172" s="355"/>
      <c r="S172" s="355"/>
      <c r="T172" s="356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2"/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53"/>
      <c r="P173" s="340" t="s">
        <v>73</v>
      </c>
      <c r="Q173" s="341"/>
      <c r="R173" s="341"/>
      <c r="S173" s="341"/>
      <c r="T173" s="341"/>
      <c r="U173" s="341"/>
      <c r="V173" s="342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hidden="1" x14ac:dyDescent="0.2">
      <c r="A174" s="346"/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53"/>
      <c r="P174" s="340" t="s">
        <v>73</v>
      </c>
      <c r="Q174" s="341"/>
      <c r="R174" s="341"/>
      <c r="S174" s="341"/>
      <c r="T174" s="341"/>
      <c r="U174" s="341"/>
      <c r="V174" s="342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hidden="1" customHeight="1" x14ac:dyDescent="0.2">
      <c r="A175" s="350" t="s">
        <v>284</v>
      </c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48"/>
      <c r="AB175" s="48"/>
      <c r="AC175" s="48"/>
    </row>
    <row r="176" spans="1:68" ht="16.5" hidden="1" customHeight="1" x14ac:dyDescent="0.25">
      <c r="A176" s="349" t="s">
        <v>285</v>
      </c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31"/>
      <c r="AB176" s="331"/>
      <c r="AC176" s="331"/>
    </row>
    <row r="177" spans="1:68" ht="14.25" hidden="1" customHeight="1" x14ac:dyDescent="0.25">
      <c r="A177" s="345" t="s">
        <v>77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47">
        <v>4607111035721</v>
      </c>
      <c r="E178" s="348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47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55"/>
      <c r="R178" s="355"/>
      <c r="S178" s="355"/>
      <c r="T178" s="356"/>
      <c r="U178" s="34"/>
      <c r="V178" s="34"/>
      <c r="W178" s="35" t="s">
        <v>70</v>
      </c>
      <c r="X178" s="336">
        <v>196</v>
      </c>
      <c r="Y178" s="337">
        <f>IFERROR(IF(X178="","",X178),"")</f>
        <v>196</v>
      </c>
      <c r="Z178" s="36">
        <f>IFERROR(IF(X178="","",X178*0.01788),"")</f>
        <v>3.50448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664.048</v>
      </c>
      <c r="BN178" s="67">
        <f>IFERROR(Y178*I178,"0")</f>
        <v>664.048</v>
      </c>
      <c r="BO178" s="67">
        <f>IFERROR(X178/J178,"0")</f>
        <v>2.8</v>
      </c>
      <c r="BP178" s="67">
        <f>IFERROR(Y178/J178,"0")</f>
        <v>2.8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47">
        <v>4607111035691</v>
      </c>
      <c r="E179" s="348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55"/>
      <c r="R179" s="355"/>
      <c r="S179" s="355"/>
      <c r="T179" s="356"/>
      <c r="U179" s="34"/>
      <c r="V179" s="34"/>
      <c r="W179" s="35" t="s">
        <v>70</v>
      </c>
      <c r="X179" s="336">
        <v>196</v>
      </c>
      <c r="Y179" s="337">
        <f>IFERROR(IF(X179="","",X179),"")</f>
        <v>196</v>
      </c>
      <c r="Z179" s="36">
        <f>IFERROR(IF(X179="","",X179*0.01788),"")</f>
        <v>3.50448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664.048</v>
      </c>
      <c r="BN179" s="67">
        <f>IFERROR(Y179*I179,"0")</f>
        <v>664.048</v>
      </c>
      <c r="BO179" s="67">
        <f>IFERROR(X179/J179,"0")</f>
        <v>2.8</v>
      </c>
      <c r="BP179" s="67">
        <f>IFERROR(Y179/J179,"0")</f>
        <v>2.8</v>
      </c>
    </row>
    <row r="180" spans="1:68" ht="27" hidden="1" customHeight="1" x14ac:dyDescent="0.25">
      <c r="A180" s="54" t="s">
        <v>292</v>
      </c>
      <c r="B180" s="54" t="s">
        <v>293</v>
      </c>
      <c r="C180" s="31">
        <v>4301132079</v>
      </c>
      <c r="D180" s="347">
        <v>4607111038487</v>
      </c>
      <c r="E180" s="348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7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55"/>
      <c r="R180" s="355"/>
      <c r="S180" s="355"/>
      <c r="T180" s="356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4301132157</v>
      </c>
      <c r="D181" s="347">
        <v>4607111038487</v>
      </c>
      <c r="E181" s="348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8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55"/>
      <c r="R181" s="355"/>
      <c r="S181" s="355"/>
      <c r="T181" s="356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2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53"/>
      <c r="P182" s="340" t="s">
        <v>73</v>
      </c>
      <c r="Q182" s="341"/>
      <c r="R182" s="341"/>
      <c r="S182" s="341"/>
      <c r="T182" s="341"/>
      <c r="U182" s="341"/>
      <c r="V182" s="342"/>
      <c r="W182" s="37" t="s">
        <v>70</v>
      </c>
      <c r="X182" s="338">
        <f>IFERROR(SUM(X178:X181),"0")</f>
        <v>392</v>
      </c>
      <c r="Y182" s="338">
        <f>IFERROR(SUM(Y178:Y181),"0")</f>
        <v>392</v>
      </c>
      <c r="Z182" s="338">
        <f>IFERROR(IF(Z178="",0,Z178),"0")+IFERROR(IF(Z179="",0,Z179),"0")+IFERROR(IF(Z180="",0,Z180),"0")+IFERROR(IF(Z181="",0,Z181),"0")</f>
        <v>7.0089600000000001</v>
      </c>
      <c r="AA182" s="339"/>
      <c r="AB182" s="339"/>
      <c r="AC182" s="339"/>
    </row>
    <row r="183" spans="1:68" x14ac:dyDescent="0.2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53"/>
      <c r="P183" s="340" t="s">
        <v>73</v>
      </c>
      <c r="Q183" s="341"/>
      <c r="R183" s="341"/>
      <c r="S183" s="341"/>
      <c r="T183" s="341"/>
      <c r="U183" s="341"/>
      <c r="V183" s="342"/>
      <c r="W183" s="37" t="s">
        <v>74</v>
      </c>
      <c r="X183" s="338">
        <f>IFERROR(SUMPRODUCT(X178:X181*H178:H181),"0")</f>
        <v>1176</v>
      </c>
      <c r="Y183" s="338">
        <f>IFERROR(SUMPRODUCT(Y178:Y181*H178:H181),"0")</f>
        <v>1176</v>
      </c>
      <c r="Z183" s="37"/>
      <c r="AA183" s="339"/>
      <c r="AB183" s="339"/>
      <c r="AC183" s="339"/>
    </row>
    <row r="184" spans="1:68" ht="14.25" hidden="1" customHeight="1" x14ac:dyDescent="0.25">
      <c r="A184" s="345" t="s">
        <v>298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32"/>
      <c r="AB184" s="332"/>
      <c r="AC184" s="332"/>
    </row>
    <row r="185" spans="1:68" ht="27" hidden="1" customHeight="1" x14ac:dyDescent="0.25">
      <c r="A185" s="54" t="s">
        <v>299</v>
      </c>
      <c r="B185" s="54" t="s">
        <v>300</v>
      </c>
      <c r="C185" s="31">
        <v>4301051855</v>
      </c>
      <c r="D185" s="347">
        <v>4680115885875</v>
      </c>
      <c r="E185" s="348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3" t="s">
        <v>303</v>
      </c>
      <c r="Q185" s="355"/>
      <c r="R185" s="355"/>
      <c r="S185" s="355"/>
      <c r="T185" s="356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2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53"/>
      <c r="P186" s="340" t="s">
        <v>73</v>
      </c>
      <c r="Q186" s="341"/>
      <c r="R186" s="341"/>
      <c r="S186" s="341"/>
      <c r="T186" s="341"/>
      <c r="U186" s="341"/>
      <c r="V186" s="342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53"/>
      <c r="P187" s="340" t="s">
        <v>73</v>
      </c>
      <c r="Q187" s="341"/>
      <c r="R187" s="341"/>
      <c r="S187" s="341"/>
      <c r="T187" s="341"/>
      <c r="U187" s="341"/>
      <c r="V187" s="342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hidden="1" customHeight="1" x14ac:dyDescent="0.2">
      <c r="A188" s="350" t="s">
        <v>306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48"/>
      <c r="AB188" s="48"/>
      <c r="AC188" s="48"/>
    </row>
    <row r="189" spans="1:68" ht="16.5" hidden="1" customHeight="1" x14ac:dyDescent="0.25">
      <c r="A189" s="349" t="s">
        <v>307</v>
      </c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331"/>
      <c r="AB189" s="331"/>
      <c r="AC189" s="331"/>
    </row>
    <row r="190" spans="1:68" ht="14.25" hidden="1" customHeight="1" x14ac:dyDescent="0.25">
      <c r="A190" s="345" t="s">
        <v>142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32"/>
      <c r="AB190" s="332"/>
      <c r="AC190" s="332"/>
    </row>
    <row r="191" spans="1:68" ht="27" hidden="1" customHeight="1" x14ac:dyDescent="0.25">
      <c r="A191" s="54" t="s">
        <v>308</v>
      </c>
      <c r="B191" s="54" t="s">
        <v>309</v>
      </c>
      <c r="C191" s="31">
        <v>4301135681</v>
      </c>
      <c r="D191" s="347">
        <v>4620207490143</v>
      </c>
      <c r="E191" s="348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6" t="s">
        <v>310</v>
      </c>
      <c r="Q191" s="355"/>
      <c r="R191" s="355"/>
      <c r="S191" s="355"/>
      <c r="T191" s="356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4301135707</v>
      </c>
      <c r="D192" s="347">
        <v>4620207490198</v>
      </c>
      <c r="E192" s="348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55"/>
      <c r="R192" s="355"/>
      <c r="S192" s="355"/>
      <c r="T192" s="356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4301135719</v>
      </c>
      <c r="D193" s="347">
        <v>4620207490235</v>
      </c>
      <c r="E193" s="348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55"/>
      <c r="R193" s="355"/>
      <c r="S193" s="355"/>
      <c r="T193" s="356"/>
      <c r="U193" s="34"/>
      <c r="V193" s="34"/>
      <c r="W193" s="35" t="s">
        <v>70</v>
      </c>
      <c r="X193" s="336">
        <v>0</v>
      </c>
      <c r="Y193" s="337">
        <f>IFERROR(IF(X193="","",X193),"")</f>
        <v>0</v>
      </c>
      <c r="Z193" s="36">
        <f>IFERROR(IF(X193="","",X193*0.01788),"")</f>
        <v>0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4301135697</v>
      </c>
      <c r="D194" s="347">
        <v>4620207490259</v>
      </c>
      <c r="E194" s="348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55"/>
      <c r="R194" s="355"/>
      <c r="S194" s="355"/>
      <c r="T194" s="356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52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53"/>
      <c r="P195" s="340" t="s">
        <v>73</v>
      </c>
      <c r="Q195" s="341"/>
      <c r="R195" s="341"/>
      <c r="S195" s="341"/>
      <c r="T195" s="341"/>
      <c r="U195" s="341"/>
      <c r="V195" s="342"/>
      <c r="W195" s="37" t="s">
        <v>70</v>
      </c>
      <c r="X195" s="338">
        <f>IFERROR(SUM(X191:X194),"0")</f>
        <v>0</v>
      </c>
      <c r="Y195" s="338">
        <f>IFERROR(SUM(Y191:Y194),"0")</f>
        <v>0</v>
      </c>
      <c r="Z195" s="338">
        <f>IFERROR(IF(Z191="",0,Z191),"0")+IFERROR(IF(Z192="",0,Z192),"0")+IFERROR(IF(Z193="",0,Z193),"0")+IFERROR(IF(Z194="",0,Z194),"0")</f>
        <v>0</v>
      </c>
      <c r="AA195" s="339"/>
      <c r="AB195" s="339"/>
      <c r="AC195" s="339"/>
    </row>
    <row r="196" spans="1:68" hidden="1" x14ac:dyDescent="0.2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53"/>
      <c r="P196" s="340" t="s">
        <v>73</v>
      </c>
      <c r="Q196" s="341"/>
      <c r="R196" s="341"/>
      <c r="S196" s="341"/>
      <c r="T196" s="341"/>
      <c r="U196" s="341"/>
      <c r="V196" s="342"/>
      <c r="W196" s="37" t="s">
        <v>74</v>
      </c>
      <c r="X196" s="338">
        <f>IFERROR(SUMPRODUCT(X191:X194*H191:H194),"0")</f>
        <v>0</v>
      </c>
      <c r="Y196" s="338">
        <f>IFERROR(SUMPRODUCT(Y191:Y194*H191:H194),"0")</f>
        <v>0</v>
      </c>
      <c r="Z196" s="37"/>
      <c r="AA196" s="339"/>
      <c r="AB196" s="339"/>
      <c r="AC196" s="339"/>
    </row>
    <row r="197" spans="1:68" ht="16.5" hidden="1" customHeight="1" x14ac:dyDescent="0.25">
      <c r="A197" s="349" t="s">
        <v>321</v>
      </c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31"/>
      <c r="AB197" s="331"/>
      <c r="AC197" s="331"/>
    </row>
    <row r="198" spans="1:68" ht="14.25" hidden="1" customHeight="1" x14ac:dyDescent="0.25">
      <c r="A198" s="345" t="s">
        <v>64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47">
        <v>4607111037022</v>
      </c>
      <c r="E199" s="348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55"/>
      <c r="R199" s="355"/>
      <c r="S199" s="355"/>
      <c r="T199" s="356"/>
      <c r="U199" s="34"/>
      <c r="V199" s="34"/>
      <c r="W199" s="35" t="s">
        <v>70</v>
      </c>
      <c r="X199" s="336">
        <v>120</v>
      </c>
      <c r="Y199" s="337">
        <f>IFERROR(IF(X199="","",X199),"")</f>
        <v>120</v>
      </c>
      <c r="Z199" s="36">
        <f>IFERROR(IF(X199="","",X199*0.0155),"")</f>
        <v>1.8599999999999999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704.4</v>
      </c>
      <c r="BN199" s="67">
        <f>IFERROR(Y199*I199,"0")</f>
        <v>704.4</v>
      </c>
      <c r="BO199" s="67">
        <f>IFERROR(X199/J199,"0")</f>
        <v>1.4285714285714286</v>
      </c>
      <c r="BP199" s="67">
        <f>IFERROR(Y199/J199,"0")</f>
        <v>1.4285714285714286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4301070990</v>
      </c>
      <c r="D200" s="347">
        <v>4607111038494</v>
      </c>
      <c r="E200" s="348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55"/>
      <c r="R200" s="355"/>
      <c r="S200" s="355"/>
      <c r="T200" s="356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4301070966</v>
      </c>
      <c r="D201" s="347">
        <v>4607111038135</v>
      </c>
      <c r="E201" s="348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55"/>
      <c r="R201" s="355"/>
      <c r="S201" s="355"/>
      <c r="T201" s="356"/>
      <c r="U201" s="34"/>
      <c r="V201" s="34"/>
      <c r="W201" s="35" t="s">
        <v>70</v>
      </c>
      <c r="X201" s="336">
        <v>12</v>
      </c>
      <c r="Y201" s="337">
        <f>IFERROR(IF(X201="","",X201),"")</f>
        <v>12</v>
      </c>
      <c r="Z201" s="36">
        <f>IFERROR(IF(X201="","",X201*0.0155),"")</f>
        <v>0.186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2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40" t="s">
        <v>73</v>
      </c>
      <c r="Q202" s="341"/>
      <c r="R202" s="341"/>
      <c r="S202" s="341"/>
      <c r="T202" s="341"/>
      <c r="U202" s="341"/>
      <c r="V202" s="342"/>
      <c r="W202" s="37" t="s">
        <v>70</v>
      </c>
      <c r="X202" s="338">
        <f>IFERROR(SUM(X199:X201),"0")</f>
        <v>132</v>
      </c>
      <c r="Y202" s="338">
        <f>IFERROR(SUM(Y199:Y201),"0")</f>
        <v>132</v>
      </c>
      <c r="Z202" s="338">
        <f>IFERROR(IF(Z199="",0,Z199),"0")+IFERROR(IF(Z200="",0,Z200),"0")+IFERROR(IF(Z201="",0,Z201),"0")</f>
        <v>2.0459999999999998</v>
      </c>
      <c r="AA202" s="339"/>
      <c r="AB202" s="339"/>
      <c r="AC202" s="339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53"/>
      <c r="P203" s="340" t="s">
        <v>73</v>
      </c>
      <c r="Q203" s="341"/>
      <c r="R203" s="341"/>
      <c r="S203" s="341"/>
      <c r="T203" s="341"/>
      <c r="U203" s="341"/>
      <c r="V203" s="342"/>
      <c r="W203" s="37" t="s">
        <v>74</v>
      </c>
      <c r="X203" s="338">
        <f>IFERROR(SUMPRODUCT(X199:X201*H199:H201),"0")</f>
        <v>739.2</v>
      </c>
      <c r="Y203" s="338">
        <f>IFERROR(SUMPRODUCT(Y199:Y201*H199:H201),"0")</f>
        <v>739.2</v>
      </c>
      <c r="Z203" s="37"/>
      <c r="AA203" s="339"/>
      <c r="AB203" s="339"/>
      <c r="AC203" s="339"/>
    </row>
    <row r="204" spans="1:68" ht="16.5" hidden="1" customHeight="1" x14ac:dyDescent="0.25">
      <c r="A204" s="349" t="s">
        <v>331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1"/>
      <c r="AB204" s="331"/>
      <c r="AC204" s="331"/>
    </row>
    <row r="205" spans="1:68" ht="14.25" hidden="1" customHeight="1" x14ac:dyDescent="0.25">
      <c r="A205" s="345" t="s">
        <v>64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32"/>
      <c r="AB205" s="332"/>
      <c r="AC205" s="332"/>
    </row>
    <row r="206" spans="1:68" ht="27" hidden="1" customHeight="1" x14ac:dyDescent="0.25">
      <c r="A206" s="54" t="s">
        <v>332</v>
      </c>
      <c r="B206" s="54" t="s">
        <v>333</v>
      </c>
      <c r="C206" s="31">
        <v>4301070996</v>
      </c>
      <c r="D206" s="347">
        <v>4607111038654</v>
      </c>
      <c r="E206" s="348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55"/>
      <c r="R206" s="355"/>
      <c r="S206" s="355"/>
      <c r="T206" s="356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4301070997</v>
      </c>
      <c r="D207" s="347">
        <v>4607111038586</v>
      </c>
      <c r="E207" s="348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55"/>
      <c r="R207" s="355"/>
      <c r="S207" s="355"/>
      <c r="T207" s="356"/>
      <c r="U207" s="34"/>
      <c r="V207" s="34"/>
      <c r="W207" s="35" t="s">
        <v>70</v>
      </c>
      <c r="X207" s="336">
        <v>0</v>
      </c>
      <c r="Y207" s="337">
        <f t="shared" si="18"/>
        <v>0</v>
      </c>
      <c r="Z207" s="36">
        <f t="shared" si="19"/>
        <v>0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4301070962</v>
      </c>
      <c r="D208" s="347">
        <v>4607111038609</v>
      </c>
      <c r="E208" s="348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55"/>
      <c r="R208" s="355"/>
      <c r="S208" s="355"/>
      <c r="T208" s="356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4301070963</v>
      </c>
      <c r="D209" s="347">
        <v>4607111038630</v>
      </c>
      <c r="E209" s="348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55"/>
      <c r="R209" s="355"/>
      <c r="S209" s="355"/>
      <c r="T209" s="356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4301070959</v>
      </c>
      <c r="D210" s="347">
        <v>4607111038616</v>
      </c>
      <c r="E210" s="348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55"/>
      <c r="R210" s="355"/>
      <c r="S210" s="355"/>
      <c r="T210" s="356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4301070960</v>
      </c>
      <c r="D211" s="347">
        <v>4607111038623</v>
      </c>
      <c r="E211" s="348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55"/>
      <c r="R211" s="355"/>
      <c r="S211" s="355"/>
      <c r="T211" s="356"/>
      <c r="U211" s="34"/>
      <c r="V211" s="34"/>
      <c r="W211" s="35" t="s">
        <v>70</v>
      </c>
      <c r="X211" s="336">
        <v>12</v>
      </c>
      <c r="Y211" s="337">
        <f t="shared" si="18"/>
        <v>12</v>
      </c>
      <c r="Z211" s="36">
        <f t="shared" si="19"/>
        <v>0.186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70.44</v>
      </c>
      <c r="BN211" s="67">
        <f t="shared" si="21"/>
        <v>70.44</v>
      </c>
      <c r="BO211" s="67">
        <f t="shared" si="22"/>
        <v>0.14285714285714285</v>
      </c>
      <c r="BP211" s="67">
        <f t="shared" si="23"/>
        <v>0.14285714285714285</v>
      </c>
    </row>
    <row r="212" spans="1:68" x14ac:dyDescent="0.2">
      <c r="A212" s="352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53"/>
      <c r="P212" s="340" t="s">
        <v>73</v>
      </c>
      <c r="Q212" s="341"/>
      <c r="R212" s="341"/>
      <c r="S212" s="341"/>
      <c r="T212" s="341"/>
      <c r="U212" s="341"/>
      <c r="V212" s="342"/>
      <c r="W212" s="37" t="s">
        <v>70</v>
      </c>
      <c r="X212" s="338">
        <f>IFERROR(SUM(X206:X211),"0")</f>
        <v>12</v>
      </c>
      <c r="Y212" s="338">
        <f>IFERROR(SUM(Y206:Y211),"0")</f>
        <v>12</v>
      </c>
      <c r="Z212" s="338">
        <f>IFERROR(IF(Z206="",0,Z206),"0")+IFERROR(IF(Z207="",0,Z207),"0")+IFERROR(IF(Z208="",0,Z208),"0")+IFERROR(IF(Z209="",0,Z209),"0")+IFERROR(IF(Z210="",0,Z210),"0")+IFERROR(IF(Z211="",0,Z211),"0")</f>
        <v>0.186</v>
      </c>
      <c r="AA212" s="339"/>
      <c r="AB212" s="339"/>
      <c r="AC212" s="339"/>
    </row>
    <row r="213" spans="1:68" x14ac:dyDescent="0.2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53"/>
      <c r="P213" s="340" t="s">
        <v>73</v>
      </c>
      <c r="Q213" s="341"/>
      <c r="R213" s="341"/>
      <c r="S213" s="341"/>
      <c r="T213" s="341"/>
      <c r="U213" s="341"/>
      <c r="V213" s="342"/>
      <c r="W213" s="37" t="s">
        <v>74</v>
      </c>
      <c r="X213" s="338">
        <f>IFERROR(SUMPRODUCT(X206:X211*H206:H211),"0")</f>
        <v>67.199999999999989</v>
      </c>
      <c r="Y213" s="338">
        <f>IFERROR(SUMPRODUCT(Y206:Y211*H206:H211),"0")</f>
        <v>67.199999999999989</v>
      </c>
      <c r="Z213" s="37"/>
      <c r="AA213" s="339"/>
      <c r="AB213" s="339"/>
      <c r="AC213" s="339"/>
    </row>
    <row r="214" spans="1:68" ht="16.5" hidden="1" customHeight="1" x14ac:dyDescent="0.25">
      <c r="A214" s="349" t="s">
        <v>346</v>
      </c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31"/>
      <c r="AB214" s="331"/>
      <c r="AC214" s="331"/>
    </row>
    <row r="215" spans="1:68" ht="14.25" hidden="1" customHeight="1" x14ac:dyDescent="0.25">
      <c r="A215" s="345" t="s">
        <v>64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32"/>
      <c r="AB215" s="332"/>
      <c r="AC215" s="332"/>
    </row>
    <row r="216" spans="1:68" ht="27" hidden="1" customHeight="1" x14ac:dyDescent="0.25">
      <c r="A216" s="54" t="s">
        <v>347</v>
      </c>
      <c r="B216" s="54" t="s">
        <v>348</v>
      </c>
      <c r="C216" s="31">
        <v>4301070915</v>
      </c>
      <c r="D216" s="347">
        <v>4607111035882</v>
      </c>
      <c r="E216" s="348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55"/>
      <c r="R216" s="355"/>
      <c r="S216" s="355"/>
      <c r="T216" s="356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4301070921</v>
      </c>
      <c r="D217" s="347">
        <v>4607111035905</v>
      </c>
      <c r="E217" s="348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55"/>
      <c r="R217" s="355"/>
      <c r="S217" s="355"/>
      <c r="T217" s="356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352</v>
      </c>
      <c r="B218" s="54" t="s">
        <v>353</v>
      </c>
      <c r="C218" s="31">
        <v>4301070917</v>
      </c>
      <c r="D218" s="347">
        <v>4607111035912</v>
      </c>
      <c r="E218" s="348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55"/>
      <c r="R218" s="355"/>
      <c r="S218" s="355"/>
      <c r="T218" s="356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355</v>
      </c>
      <c r="B219" s="54" t="s">
        <v>356</v>
      </c>
      <c r="C219" s="31">
        <v>4301070920</v>
      </c>
      <c r="D219" s="347">
        <v>4607111035929</v>
      </c>
      <c r="E219" s="348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55"/>
      <c r="R219" s="355"/>
      <c r="S219" s="355"/>
      <c r="T219" s="356"/>
      <c r="U219" s="34"/>
      <c r="V219" s="34"/>
      <c r="W219" s="35" t="s">
        <v>70</v>
      </c>
      <c r="X219" s="336">
        <v>48</v>
      </c>
      <c r="Y219" s="337">
        <f>IFERROR(IF(X219="","",X219),"")</f>
        <v>48</v>
      </c>
      <c r="Z219" s="36">
        <f>IFERROR(IF(X219="","",X219*0.0155),"")</f>
        <v>0.74399999999999999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358.56</v>
      </c>
      <c r="BN219" s="67">
        <f>IFERROR(Y219*I219,"0")</f>
        <v>358.56</v>
      </c>
      <c r="BO219" s="67">
        <f>IFERROR(X219/J219,"0")</f>
        <v>0.5714285714285714</v>
      </c>
      <c r="BP219" s="67">
        <f>IFERROR(Y219/J219,"0")</f>
        <v>0.5714285714285714</v>
      </c>
    </row>
    <row r="220" spans="1:68" x14ac:dyDescent="0.2">
      <c r="A220" s="352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53"/>
      <c r="P220" s="340" t="s">
        <v>73</v>
      </c>
      <c r="Q220" s="341"/>
      <c r="R220" s="341"/>
      <c r="S220" s="341"/>
      <c r="T220" s="341"/>
      <c r="U220" s="341"/>
      <c r="V220" s="342"/>
      <c r="W220" s="37" t="s">
        <v>70</v>
      </c>
      <c r="X220" s="338">
        <f>IFERROR(SUM(X216:X219),"0")</f>
        <v>48</v>
      </c>
      <c r="Y220" s="338">
        <f>IFERROR(SUM(Y216:Y219),"0")</f>
        <v>48</v>
      </c>
      <c r="Z220" s="338">
        <f>IFERROR(IF(Z216="",0,Z216),"0")+IFERROR(IF(Z217="",0,Z217),"0")+IFERROR(IF(Z218="",0,Z218),"0")+IFERROR(IF(Z219="",0,Z219),"0")</f>
        <v>0.74399999999999999</v>
      </c>
      <c r="AA220" s="339"/>
      <c r="AB220" s="339"/>
      <c r="AC220" s="339"/>
    </row>
    <row r="221" spans="1:68" x14ac:dyDescent="0.2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53"/>
      <c r="P221" s="340" t="s">
        <v>73</v>
      </c>
      <c r="Q221" s="341"/>
      <c r="R221" s="341"/>
      <c r="S221" s="341"/>
      <c r="T221" s="341"/>
      <c r="U221" s="341"/>
      <c r="V221" s="342"/>
      <c r="W221" s="37" t="s">
        <v>74</v>
      </c>
      <c r="X221" s="338">
        <f>IFERROR(SUMPRODUCT(X216:X219*H216:H219),"0")</f>
        <v>345.6</v>
      </c>
      <c r="Y221" s="338">
        <f>IFERROR(SUMPRODUCT(Y216:Y219*H216:H219),"0")</f>
        <v>345.6</v>
      </c>
      <c r="Z221" s="37"/>
      <c r="AA221" s="339"/>
      <c r="AB221" s="339"/>
      <c r="AC221" s="339"/>
    </row>
    <row r="222" spans="1:68" ht="16.5" hidden="1" customHeight="1" x14ac:dyDescent="0.25">
      <c r="A222" s="349" t="s">
        <v>357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31"/>
      <c r="AB222" s="331"/>
      <c r="AC222" s="331"/>
    </row>
    <row r="223" spans="1:68" ht="14.25" hidden="1" customHeight="1" x14ac:dyDescent="0.25">
      <c r="A223" s="345" t="s">
        <v>64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32"/>
      <c r="AB223" s="332"/>
      <c r="AC223" s="332"/>
    </row>
    <row r="224" spans="1:68" ht="16.5" hidden="1" customHeight="1" x14ac:dyDescent="0.25">
      <c r="A224" s="54" t="s">
        <v>358</v>
      </c>
      <c r="B224" s="54" t="s">
        <v>359</v>
      </c>
      <c r="C224" s="31">
        <v>4301070912</v>
      </c>
      <c r="D224" s="347">
        <v>4607111037213</v>
      </c>
      <c r="E224" s="348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55"/>
      <c r="R224" s="355"/>
      <c r="S224" s="355"/>
      <c r="T224" s="356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52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53"/>
      <c r="P225" s="340" t="s">
        <v>73</v>
      </c>
      <c r="Q225" s="341"/>
      <c r="R225" s="341"/>
      <c r="S225" s="341"/>
      <c r="T225" s="341"/>
      <c r="U225" s="341"/>
      <c r="V225" s="342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hidden="1" x14ac:dyDescent="0.2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40" t="s">
        <v>73</v>
      </c>
      <c r="Q226" s="341"/>
      <c r="R226" s="341"/>
      <c r="S226" s="341"/>
      <c r="T226" s="341"/>
      <c r="U226" s="341"/>
      <c r="V226" s="342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hidden="1" customHeight="1" x14ac:dyDescent="0.25">
      <c r="A227" s="349" t="s">
        <v>361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31"/>
      <c r="AB227" s="331"/>
      <c r="AC227" s="331"/>
    </row>
    <row r="228" spans="1:68" ht="14.25" hidden="1" customHeight="1" x14ac:dyDescent="0.25">
      <c r="A228" s="345" t="s">
        <v>298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2"/>
      <c r="AB228" s="332"/>
      <c r="AC228" s="332"/>
    </row>
    <row r="229" spans="1:68" ht="27" hidden="1" customHeight="1" x14ac:dyDescent="0.25">
      <c r="A229" s="54" t="s">
        <v>362</v>
      </c>
      <c r="B229" s="54" t="s">
        <v>363</v>
      </c>
      <c r="C229" s="31">
        <v>4301051320</v>
      </c>
      <c r="D229" s="347">
        <v>4680115881334</v>
      </c>
      <c r="E229" s="348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55"/>
      <c r="R229" s="355"/>
      <c r="S229" s="355"/>
      <c r="T229" s="356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52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53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9" t="s">
        <v>365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31"/>
      <c r="AB232" s="331"/>
      <c r="AC232" s="331"/>
    </row>
    <row r="233" spans="1:68" ht="14.25" hidden="1" customHeight="1" x14ac:dyDescent="0.25">
      <c r="A233" s="345" t="s">
        <v>64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32"/>
      <c r="AB233" s="332"/>
      <c r="AC233" s="332"/>
    </row>
    <row r="234" spans="1:68" ht="16.5" hidden="1" customHeight="1" x14ac:dyDescent="0.25">
      <c r="A234" s="54" t="s">
        <v>366</v>
      </c>
      <c r="B234" s="54" t="s">
        <v>367</v>
      </c>
      <c r="C234" s="31">
        <v>4301071063</v>
      </c>
      <c r="D234" s="347">
        <v>4607111039019</v>
      </c>
      <c r="E234" s="348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55"/>
      <c r="R234" s="355"/>
      <c r="S234" s="355"/>
      <c r="T234" s="356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customHeight="1" x14ac:dyDescent="0.25">
      <c r="A235" s="54" t="s">
        <v>369</v>
      </c>
      <c r="B235" s="54" t="s">
        <v>370</v>
      </c>
      <c r="C235" s="31">
        <v>4301071000</v>
      </c>
      <c r="D235" s="347">
        <v>4607111038708</v>
      </c>
      <c r="E235" s="348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55"/>
      <c r="R235" s="355"/>
      <c r="S235" s="355"/>
      <c r="T235" s="356"/>
      <c r="U235" s="34"/>
      <c r="V235" s="34"/>
      <c r="W235" s="35" t="s">
        <v>70</v>
      </c>
      <c r="X235" s="336">
        <v>12</v>
      </c>
      <c r="Y235" s="337">
        <f>IFERROR(IF(X235="","",X235),"")</f>
        <v>12</v>
      </c>
      <c r="Z235" s="36">
        <f>IFERROR(IF(X235="","",X235*0.0155),"")</f>
        <v>0.186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80.039999999999992</v>
      </c>
      <c r="BN235" s="67">
        <f>IFERROR(Y235*I235,"0")</f>
        <v>80.039999999999992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52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53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38">
        <f>IFERROR(SUM(X234:X235),"0")</f>
        <v>12</v>
      </c>
      <c r="Y236" s="338">
        <f>IFERROR(SUM(Y234:Y235),"0")</f>
        <v>12</v>
      </c>
      <c r="Z236" s="338">
        <f>IFERROR(IF(Z234="",0,Z234),"0")+IFERROR(IF(Z235="",0,Z235),"0")</f>
        <v>0.186</v>
      </c>
      <c r="AA236" s="339"/>
      <c r="AB236" s="339"/>
      <c r="AC236" s="339"/>
    </row>
    <row r="237" spans="1:68" x14ac:dyDescent="0.2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38">
        <f>IFERROR(SUMPRODUCT(X234:X235*H234:H235),"0")</f>
        <v>76.800000000000011</v>
      </c>
      <c r="Y237" s="338">
        <f>IFERROR(SUMPRODUCT(Y234:Y235*H234:H235),"0")</f>
        <v>76.800000000000011</v>
      </c>
      <c r="Z237" s="37"/>
      <c r="AA237" s="339"/>
      <c r="AB237" s="339"/>
      <c r="AC237" s="339"/>
    </row>
    <row r="238" spans="1:68" ht="27.75" hidden="1" customHeight="1" x14ac:dyDescent="0.2">
      <c r="A238" s="350" t="s">
        <v>371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48"/>
      <c r="AB238" s="48"/>
      <c r="AC238" s="48"/>
    </row>
    <row r="239" spans="1:68" ht="16.5" hidden="1" customHeight="1" x14ac:dyDescent="0.25">
      <c r="A239" s="349" t="s">
        <v>372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31"/>
      <c r="AB239" s="331"/>
      <c r="AC239" s="331"/>
    </row>
    <row r="240" spans="1:68" ht="14.25" hidden="1" customHeight="1" x14ac:dyDescent="0.25">
      <c r="A240" s="345" t="s">
        <v>64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32"/>
      <c r="AB240" s="332"/>
      <c r="AC240" s="332"/>
    </row>
    <row r="241" spans="1:68" ht="27" hidden="1" customHeight="1" x14ac:dyDescent="0.25">
      <c r="A241" s="54" t="s">
        <v>373</v>
      </c>
      <c r="B241" s="54" t="s">
        <v>374</v>
      </c>
      <c r="C241" s="31">
        <v>4301071036</v>
      </c>
      <c r="D241" s="347">
        <v>4607111036162</v>
      </c>
      <c r="E241" s="348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55"/>
      <c r="R241" s="355"/>
      <c r="S241" s="355"/>
      <c r="T241" s="356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40" t="s">
        <v>73</v>
      </c>
      <c r="Q242" s="341"/>
      <c r="R242" s="341"/>
      <c r="S242" s="341"/>
      <c r="T242" s="341"/>
      <c r="U242" s="341"/>
      <c r="V242" s="342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40" t="s">
        <v>73</v>
      </c>
      <c r="Q243" s="341"/>
      <c r="R243" s="341"/>
      <c r="S243" s="341"/>
      <c r="T243" s="341"/>
      <c r="U243" s="341"/>
      <c r="V243" s="342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hidden="1" customHeight="1" x14ac:dyDescent="0.2">
      <c r="A244" s="350" t="s">
        <v>376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48"/>
      <c r="AB244" s="48"/>
      <c r="AC244" s="48"/>
    </row>
    <row r="245" spans="1:68" ht="16.5" hidden="1" customHeight="1" x14ac:dyDescent="0.25">
      <c r="A245" s="349" t="s">
        <v>377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31"/>
      <c r="AB245" s="331"/>
      <c r="AC245" s="331"/>
    </row>
    <row r="246" spans="1:68" ht="14.25" hidden="1" customHeight="1" x14ac:dyDescent="0.25">
      <c r="A246" s="345" t="s">
        <v>64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47">
        <v>4607111035899</v>
      </c>
      <c r="E247" s="348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55"/>
      <c r="R247" s="355"/>
      <c r="S247" s="355"/>
      <c r="T247" s="356"/>
      <c r="U247" s="34"/>
      <c r="V247" s="34"/>
      <c r="W247" s="35" t="s">
        <v>70</v>
      </c>
      <c r="X247" s="336">
        <v>48</v>
      </c>
      <c r="Y247" s="337">
        <f>IFERROR(IF(X247="","",X247),"")</f>
        <v>48</v>
      </c>
      <c r="Z247" s="36">
        <f>IFERROR(IF(X247="","",X247*0.0155),"")</f>
        <v>0.74399999999999999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252.57599999999996</v>
      </c>
      <c r="BN247" s="67">
        <f>IFERROR(Y247*I247,"0")</f>
        <v>252.57599999999996</v>
      </c>
      <c r="BO247" s="67">
        <f>IFERROR(X247/J247,"0")</f>
        <v>0.5714285714285714</v>
      </c>
      <c r="BP247" s="67">
        <f>IFERROR(Y247/J247,"0")</f>
        <v>0.5714285714285714</v>
      </c>
    </row>
    <row r="248" spans="1:68" ht="27" customHeight="1" x14ac:dyDescent="0.25">
      <c r="A248" s="54" t="s">
        <v>380</v>
      </c>
      <c r="B248" s="54" t="s">
        <v>381</v>
      </c>
      <c r="C248" s="31">
        <v>4301070991</v>
      </c>
      <c r="D248" s="347">
        <v>4607111038180</v>
      </c>
      <c r="E248" s="348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55"/>
      <c r="R248" s="355"/>
      <c r="S248" s="355"/>
      <c r="T248" s="356"/>
      <c r="U248" s="34"/>
      <c r="V248" s="34"/>
      <c r="W248" s="35" t="s">
        <v>70</v>
      </c>
      <c r="X248" s="336">
        <v>12</v>
      </c>
      <c r="Y248" s="337">
        <f>IFERROR(IF(X248="","",X248),"")</f>
        <v>12</v>
      </c>
      <c r="Z248" s="36">
        <f>IFERROR(IF(X248="","",X248*0.0155),"")</f>
        <v>0.186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80.52</v>
      </c>
      <c r="BN248" s="67">
        <f>IFERROR(Y248*I248,"0")</f>
        <v>80.52</v>
      </c>
      <c r="BO248" s="67">
        <f>IFERROR(X248/J248,"0")</f>
        <v>0.14285714285714285</v>
      </c>
      <c r="BP248" s="67">
        <f>IFERROR(Y248/J248,"0")</f>
        <v>0.14285714285714285</v>
      </c>
    </row>
    <row r="249" spans="1:68" x14ac:dyDescent="0.2">
      <c r="A249" s="352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40" t="s">
        <v>73</v>
      </c>
      <c r="Q249" s="341"/>
      <c r="R249" s="341"/>
      <c r="S249" s="341"/>
      <c r="T249" s="341"/>
      <c r="U249" s="341"/>
      <c r="V249" s="342"/>
      <c r="W249" s="37" t="s">
        <v>70</v>
      </c>
      <c r="X249" s="338">
        <f>IFERROR(SUM(X247:X248),"0")</f>
        <v>60</v>
      </c>
      <c r="Y249" s="338">
        <f>IFERROR(SUM(Y247:Y248),"0")</f>
        <v>60</v>
      </c>
      <c r="Z249" s="338">
        <f>IFERROR(IF(Z247="",0,Z247),"0")+IFERROR(IF(Z248="",0,Z248),"0")</f>
        <v>0.92999999999999994</v>
      </c>
      <c r="AA249" s="339"/>
      <c r="AB249" s="339"/>
      <c r="AC249" s="339"/>
    </row>
    <row r="250" spans="1:68" x14ac:dyDescent="0.2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53"/>
      <c r="P250" s="340" t="s">
        <v>73</v>
      </c>
      <c r="Q250" s="341"/>
      <c r="R250" s="341"/>
      <c r="S250" s="341"/>
      <c r="T250" s="341"/>
      <c r="U250" s="341"/>
      <c r="V250" s="342"/>
      <c r="W250" s="37" t="s">
        <v>74</v>
      </c>
      <c r="X250" s="338">
        <f>IFERROR(SUMPRODUCT(X247:X248*H247:H248),"0")</f>
        <v>316.8</v>
      </c>
      <c r="Y250" s="338">
        <f>IFERROR(SUMPRODUCT(Y247:Y248*H247:H248),"0")</f>
        <v>316.8</v>
      </c>
      <c r="Z250" s="37"/>
      <c r="AA250" s="339"/>
      <c r="AB250" s="339"/>
      <c r="AC250" s="339"/>
    </row>
    <row r="251" spans="1:68" ht="16.5" hidden="1" customHeight="1" x14ac:dyDescent="0.25">
      <c r="A251" s="349" t="s">
        <v>383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31"/>
      <c r="AB251" s="331"/>
      <c r="AC251" s="331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2"/>
      <c r="AB252" s="332"/>
      <c r="AC252" s="332"/>
    </row>
    <row r="253" spans="1:68" ht="27" hidden="1" customHeight="1" x14ac:dyDescent="0.25">
      <c r="A253" s="54" t="s">
        <v>384</v>
      </c>
      <c r="B253" s="54" t="s">
        <v>385</v>
      </c>
      <c r="C253" s="31">
        <v>4301070870</v>
      </c>
      <c r="D253" s="347">
        <v>4607111036711</v>
      </c>
      <c r="E253" s="348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55"/>
      <c r="R253" s="355"/>
      <c r="S253" s="355"/>
      <c r="T253" s="356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350" t="s">
        <v>386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48"/>
      <c r="AB256" s="48"/>
      <c r="AC256" s="48"/>
    </row>
    <row r="257" spans="1:68" ht="16.5" hidden="1" customHeight="1" x14ac:dyDescent="0.25">
      <c r="A257" s="349" t="s">
        <v>387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31"/>
      <c r="AB257" s="331"/>
      <c r="AC257" s="331"/>
    </row>
    <row r="258" spans="1:68" ht="14.25" hidden="1" customHeight="1" x14ac:dyDescent="0.25">
      <c r="A258" s="345" t="s">
        <v>388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32"/>
      <c r="AB258" s="332"/>
      <c r="AC258" s="332"/>
    </row>
    <row r="259" spans="1:68" ht="27" hidden="1" customHeight="1" x14ac:dyDescent="0.25">
      <c r="A259" s="54" t="s">
        <v>389</v>
      </c>
      <c r="B259" s="54" t="s">
        <v>390</v>
      </c>
      <c r="C259" s="31">
        <v>4301133004</v>
      </c>
      <c r="D259" s="347">
        <v>4607111039774</v>
      </c>
      <c r="E259" s="348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01" t="s">
        <v>391</v>
      </c>
      <c r="Q259" s="355"/>
      <c r="R259" s="355"/>
      <c r="S259" s="355"/>
      <c r="T259" s="356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2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53"/>
      <c r="P260" s="340" t="s">
        <v>73</v>
      </c>
      <c r="Q260" s="341"/>
      <c r="R260" s="341"/>
      <c r="S260" s="341"/>
      <c r="T260" s="341"/>
      <c r="U260" s="341"/>
      <c r="V260" s="342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hidden="1" x14ac:dyDescent="0.2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40" t="s">
        <v>73</v>
      </c>
      <c r="Q261" s="341"/>
      <c r="R261" s="341"/>
      <c r="S261" s="341"/>
      <c r="T261" s="341"/>
      <c r="U261" s="341"/>
      <c r="V261" s="342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hidden="1" customHeight="1" x14ac:dyDescent="0.25">
      <c r="A262" s="345" t="s">
        <v>142</v>
      </c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346"/>
      <c r="Z262" s="346"/>
      <c r="AA262" s="332"/>
      <c r="AB262" s="332"/>
      <c r="AC262" s="332"/>
    </row>
    <row r="263" spans="1:68" ht="37.5" hidden="1" customHeight="1" x14ac:dyDescent="0.25">
      <c r="A263" s="54" t="s">
        <v>393</v>
      </c>
      <c r="B263" s="54" t="s">
        <v>394</v>
      </c>
      <c r="C263" s="31">
        <v>4301135400</v>
      </c>
      <c r="D263" s="347">
        <v>4607111039361</v>
      </c>
      <c r="E263" s="348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55"/>
      <c r="R263" s="355"/>
      <c r="S263" s="355"/>
      <c r="T263" s="356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2"/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53"/>
      <c r="P264" s="340" t="s">
        <v>73</v>
      </c>
      <c r="Q264" s="341"/>
      <c r="R264" s="341"/>
      <c r="S264" s="341"/>
      <c r="T264" s="341"/>
      <c r="U264" s="341"/>
      <c r="V264" s="342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hidden="1" x14ac:dyDescent="0.2">
      <c r="A265" s="346"/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53"/>
      <c r="P265" s="340" t="s">
        <v>73</v>
      </c>
      <c r="Q265" s="341"/>
      <c r="R265" s="341"/>
      <c r="S265" s="341"/>
      <c r="T265" s="341"/>
      <c r="U265" s="341"/>
      <c r="V265" s="342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hidden="1" customHeight="1" x14ac:dyDescent="0.2">
      <c r="A266" s="350" t="s">
        <v>259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48"/>
      <c r="AB266" s="48"/>
      <c r="AC266" s="48"/>
    </row>
    <row r="267" spans="1:68" ht="16.5" hidden="1" customHeight="1" x14ac:dyDescent="0.25">
      <c r="A267" s="349" t="s">
        <v>259</v>
      </c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6"/>
      <c r="P267" s="346"/>
      <c r="Q267" s="346"/>
      <c r="R267" s="346"/>
      <c r="S267" s="346"/>
      <c r="T267" s="346"/>
      <c r="U267" s="346"/>
      <c r="V267" s="346"/>
      <c r="W267" s="346"/>
      <c r="X267" s="346"/>
      <c r="Y267" s="346"/>
      <c r="Z267" s="346"/>
      <c r="AA267" s="331"/>
      <c r="AB267" s="331"/>
      <c r="AC267" s="331"/>
    </row>
    <row r="268" spans="1:68" ht="14.25" hidden="1" customHeight="1" x14ac:dyDescent="0.25">
      <c r="A268" s="345" t="s">
        <v>64</v>
      </c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6"/>
      <c r="P268" s="346"/>
      <c r="Q268" s="346"/>
      <c r="R268" s="346"/>
      <c r="S268" s="346"/>
      <c r="T268" s="346"/>
      <c r="U268" s="346"/>
      <c r="V268" s="346"/>
      <c r="W268" s="346"/>
      <c r="X268" s="346"/>
      <c r="Y268" s="346"/>
      <c r="Z268" s="346"/>
      <c r="AA268" s="332"/>
      <c r="AB268" s="332"/>
      <c r="AC268" s="332"/>
    </row>
    <row r="269" spans="1:68" ht="27" hidden="1" customHeight="1" x14ac:dyDescent="0.25">
      <c r="A269" s="54" t="s">
        <v>395</v>
      </c>
      <c r="B269" s="54" t="s">
        <v>396</v>
      </c>
      <c r="C269" s="31">
        <v>4301071014</v>
      </c>
      <c r="D269" s="347">
        <v>4640242181264</v>
      </c>
      <c r="E269" s="348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2" t="s">
        <v>397</v>
      </c>
      <c r="Q269" s="355"/>
      <c r="R269" s="355"/>
      <c r="S269" s="355"/>
      <c r="T269" s="356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4301071021</v>
      </c>
      <c r="D270" s="347">
        <v>4640242181325</v>
      </c>
      <c r="E270" s="348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481" t="s">
        <v>401</v>
      </c>
      <c r="Q270" s="355"/>
      <c r="R270" s="355"/>
      <c r="S270" s="355"/>
      <c r="T270" s="356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402</v>
      </c>
      <c r="B271" s="54" t="s">
        <v>403</v>
      </c>
      <c r="C271" s="31">
        <v>4301070993</v>
      </c>
      <c r="D271" s="347">
        <v>4640242180670</v>
      </c>
      <c r="E271" s="348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9" t="s">
        <v>404</v>
      </c>
      <c r="Q271" s="355"/>
      <c r="R271" s="355"/>
      <c r="S271" s="355"/>
      <c r="T271" s="356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2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40" t="s">
        <v>73</v>
      </c>
      <c r="Q272" s="341"/>
      <c r="R272" s="341"/>
      <c r="S272" s="341"/>
      <c r="T272" s="341"/>
      <c r="U272" s="341"/>
      <c r="V272" s="342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hidden="1" x14ac:dyDescent="0.2">
      <c r="A273" s="346"/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53"/>
      <c r="P273" s="340" t="s">
        <v>73</v>
      </c>
      <c r="Q273" s="341"/>
      <c r="R273" s="341"/>
      <c r="S273" s="341"/>
      <c r="T273" s="341"/>
      <c r="U273" s="341"/>
      <c r="V273" s="342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45" t="s">
        <v>150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32"/>
      <c r="AB274" s="332"/>
      <c r="AC274" s="332"/>
    </row>
    <row r="275" spans="1:68" ht="27" hidden="1" customHeight="1" x14ac:dyDescent="0.25">
      <c r="A275" s="54" t="s">
        <v>406</v>
      </c>
      <c r="B275" s="54" t="s">
        <v>407</v>
      </c>
      <c r="C275" s="31">
        <v>4301131019</v>
      </c>
      <c r="D275" s="347">
        <v>4640242180427</v>
      </c>
      <c r="E275" s="348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76" t="s">
        <v>408</v>
      </c>
      <c r="Q275" s="355"/>
      <c r="R275" s="355"/>
      <c r="S275" s="355"/>
      <c r="T275" s="356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2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53"/>
      <c r="P276" s="340" t="s">
        <v>73</v>
      </c>
      <c r="Q276" s="341"/>
      <c r="R276" s="341"/>
      <c r="S276" s="341"/>
      <c r="T276" s="341"/>
      <c r="U276" s="341"/>
      <c r="V276" s="342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6"/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53"/>
      <c r="P277" s="340" t="s">
        <v>73</v>
      </c>
      <c r="Q277" s="341"/>
      <c r="R277" s="341"/>
      <c r="S277" s="341"/>
      <c r="T277" s="341"/>
      <c r="U277" s="341"/>
      <c r="V277" s="342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hidden="1" customHeight="1" x14ac:dyDescent="0.25">
      <c r="A278" s="345" t="s">
        <v>77</v>
      </c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6"/>
      <c r="P278" s="346"/>
      <c r="Q278" s="346"/>
      <c r="R278" s="346"/>
      <c r="S278" s="346"/>
      <c r="T278" s="346"/>
      <c r="U278" s="346"/>
      <c r="V278" s="346"/>
      <c r="W278" s="346"/>
      <c r="X278" s="346"/>
      <c r="Y278" s="346"/>
      <c r="Z278" s="346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47">
        <v>4640242180397</v>
      </c>
      <c r="E279" s="348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55"/>
      <c r="R279" s="355"/>
      <c r="S279" s="355"/>
      <c r="T279" s="356"/>
      <c r="U279" s="34"/>
      <c r="V279" s="34"/>
      <c r="W279" s="35" t="s">
        <v>70</v>
      </c>
      <c r="X279" s="336">
        <v>36</v>
      </c>
      <c r="Y279" s="337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225.35999999999999</v>
      </c>
      <c r="BN279" s="67">
        <f>IFERROR(Y279*I279,"0")</f>
        <v>225.35999999999999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hidden="1" customHeight="1" x14ac:dyDescent="0.25">
      <c r="A280" s="54" t="s">
        <v>414</v>
      </c>
      <c r="B280" s="54" t="s">
        <v>415</v>
      </c>
      <c r="C280" s="31">
        <v>4301132104</v>
      </c>
      <c r="D280" s="347">
        <v>4640242181219</v>
      </c>
      <c r="E280" s="348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96" t="s">
        <v>416</v>
      </c>
      <c r="Q280" s="355"/>
      <c r="R280" s="355"/>
      <c r="S280" s="355"/>
      <c r="T280" s="356"/>
      <c r="U280" s="34"/>
      <c r="V280" s="34"/>
      <c r="W280" s="35" t="s">
        <v>70</v>
      </c>
      <c r="X280" s="336">
        <v>0</v>
      </c>
      <c r="Y280" s="337">
        <f>IFERROR(IF(X280="","",X280),"")</f>
        <v>0</v>
      </c>
      <c r="Z280" s="36">
        <f>IFERROR(IF(X280="","",X280*0.00502),"")</f>
        <v>0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2"/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53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38">
        <f>IFERROR(SUM(X279:X280),"0")</f>
        <v>36</v>
      </c>
      <c r="Y281" s="338">
        <f>IFERROR(SUM(Y279:Y280),"0")</f>
        <v>36</v>
      </c>
      <c r="Z281" s="338">
        <f>IFERROR(IF(Z279="",0,Z279),"0")+IFERROR(IF(Z280="",0,Z280),"0")</f>
        <v>0.55800000000000005</v>
      </c>
      <c r="AA281" s="339"/>
      <c r="AB281" s="339"/>
      <c r="AC281" s="339"/>
    </row>
    <row r="282" spans="1:68" x14ac:dyDescent="0.2">
      <c r="A282" s="346"/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53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38">
        <f>IFERROR(SUMPRODUCT(X279:X280*H279:H280),"0")</f>
        <v>216</v>
      </c>
      <c r="Y282" s="338">
        <f>IFERROR(SUMPRODUCT(Y279:Y280*H279:H280),"0")</f>
        <v>216</v>
      </c>
      <c r="Z282" s="37"/>
      <c r="AA282" s="339"/>
      <c r="AB282" s="339"/>
      <c r="AC282" s="339"/>
    </row>
    <row r="283" spans="1:68" ht="14.25" hidden="1" customHeight="1" x14ac:dyDescent="0.25">
      <c r="A283" s="345" t="s">
        <v>180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2"/>
      <c r="AB283" s="332"/>
      <c r="AC283" s="332"/>
    </row>
    <row r="284" spans="1:68" ht="27" hidden="1" customHeight="1" x14ac:dyDescent="0.25">
      <c r="A284" s="54" t="s">
        <v>417</v>
      </c>
      <c r="B284" s="54" t="s">
        <v>418</v>
      </c>
      <c r="C284" s="31">
        <v>4301136028</v>
      </c>
      <c r="D284" s="347">
        <v>4640242180304</v>
      </c>
      <c r="E284" s="348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10" t="s">
        <v>419</v>
      </c>
      <c r="Q284" s="355"/>
      <c r="R284" s="355"/>
      <c r="S284" s="355"/>
      <c r="T284" s="356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47">
        <v>4640242180236</v>
      </c>
      <c r="E285" s="348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4" t="s">
        <v>423</v>
      </c>
      <c r="Q285" s="355"/>
      <c r="R285" s="355"/>
      <c r="S285" s="355"/>
      <c r="T285" s="356"/>
      <c r="U285" s="34"/>
      <c r="V285" s="34"/>
      <c r="W285" s="35" t="s">
        <v>70</v>
      </c>
      <c r="X285" s="336">
        <v>48</v>
      </c>
      <c r="Y285" s="337">
        <f>IFERROR(IF(X285="","",X285),"")</f>
        <v>48</v>
      </c>
      <c r="Z285" s="36">
        <f>IFERROR(IF(X285="","",X285*0.0155),"")</f>
        <v>0.74399999999999999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251.28000000000003</v>
      </c>
      <c r="BN285" s="67">
        <f>IFERROR(Y285*I285,"0")</f>
        <v>251.28000000000003</v>
      </c>
      <c r="BO285" s="67">
        <f>IFERROR(X285/J285,"0")</f>
        <v>0.5714285714285714</v>
      </c>
      <c r="BP285" s="67">
        <f>IFERROR(Y285/J285,"0")</f>
        <v>0.5714285714285714</v>
      </c>
    </row>
    <row r="286" spans="1:68" ht="27" hidden="1" customHeight="1" x14ac:dyDescent="0.25">
      <c r="A286" s="54" t="s">
        <v>424</v>
      </c>
      <c r="B286" s="54" t="s">
        <v>425</v>
      </c>
      <c r="C286" s="31">
        <v>4301136029</v>
      </c>
      <c r="D286" s="347">
        <v>4640242180410</v>
      </c>
      <c r="E286" s="348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55"/>
      <c r="R286" s="355"/>
      <c r="S286" s="355"/>
      <c r="T286" s="356"/>
      <c r="U286" s="34"/>
      <c r="V286" s="34"/>
      <c r="W286" s="35" t="s">
        <v>70</v>
      </c>
      <c r="X286" s="336">
        <v>0</v>
      </c>
      <c r="Y286" s="337">
        <f>IFERROR(IF(X286="","",X286),"")</f>
        <v>0</v>
      </c>
      <c r="Z286" s="36">
        <f>IFERROR(IF(X286="","",X286*0.00936),"")</f>
        <v>0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2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53"/>
      <c r="P287" s="340" t="s">
        <v>73</v>
      </c>
      <c r="Q287" s="341"/>
      <c r="R287" s="341"/>
      <c r="S287" s="341"/>
      <c r="T287" s="341"/>
      <c r="U287" s="341"/>
      <c r="V287" s="342"/>
      <c r="W287" s="37" t="s">
        <v>70</v>
      </c>
      <c r="X287" s="338">
        <f>IFERROR(SUM(X284:X286),"0")</f>
        <v>48</v>
      </c>
      <c r="Y287" s="338">
        <f>IFERROR(SUM(Y284:Y286),"0")</f>
        <v>48</v>
      </c>
      <c r="Z287" s="338">
        <f>IFERROR(IF(Z284="",0,Z284),"0")+IFERROR(IF(Z285="",0,Z285),"0")+IFERROR(IF(Z286="",0,Z286),"0")</f>
        <v>0.74399999999999999</v>
      </c>
      <c r="AA287" s="339"/>
      <c r="AB287" s="339"/>
      <c r="AC287" s="339"/>
    </row>
    <row r="288" spans="1:68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40" t="s">
        <v>73</v>
      </c>
      <c r="Q288" s="341"/>
      <c r="R288" s="341"/>
      <c r="S288" s="341"/>
      <c r="T288" s="341"/>
      <c r="U288" s="341"/>
      <c r="V288" s="342"/>
      <c r="W288" s="37" t="s">
        <v>74</v>
      </c>
      <c r="X288" s="338">
        <f>IFERROR(SUMPRODUCT(X284:X286*H284:H286),"0")</f>
        <v>240</v>
      </c>
      <c r="Y288" s="338">
        <f>IFERROR(SUMPRODUCT(Y284:Y286*H284:H286),"0")</f>
        <v>240</v>
      </c>
      <c r="Z288" s="37"/>
      <c r="AA288" s="339"/>
      <c r="AB288" s="339"/>
      <c r="AC288" s="339"/>
    </row>
    <row r="289" spans="1:68" ht="14.25" hidden="1" customHeight="1" x14ac:dyDescent="0.25">
      <c r="A289" s="345" t="s">
        <v>142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2"/>
      <c r="AB289" s="332"/>
      <c r="AC289" s="332"/>
    </row>
    <row r="290" spans="1:68" ht="27" hidden="1" customHeight="1" x14ac:dyDescent="0.25">
      <c r="A290" s="54" t="s">
        <v>426</v>
      </c>
      <c r="B290" s="54" t="s">
        <v>427</v>
      </c>
      <c r="C290" s="31">
        <v>4301135504</v>
      </c>
      <c r="D290" s="347">
        <v>4640242181554</v>
      </c>
      <c r="E290" s="348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75" t="s">
        <v>428</v>
      </c>
      <c r="Q290" s="355"/>
      <c r="R290" s="355"/>
      <c r="S290" s="355"/>
      <c r="T290" s="356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47">
        <v>4640242181561</v>
      </c>
      <c r="E291" s="348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3" t="s">
        <v>432</v>
      </c>
      <c r="Q291" s="355"/>
      <c r="R291" s="355"/>
      <c r="S291" s="355"/>
      <c r="T291" s="356"/>
      <c r="U291" s="34"/>
      <c r="V291" s="34"/>
      <c r="W291" s="35" t="s">
        <v>70</v>
      </c>
      <c r="X291" s="336">
        <v>14</v>
      </c>
      <c r="Y291" s="337">
        <f t="shared" si="24"/>
        <v>14</v>
      </c>
      <c r="Z291" s="36">
        <f>IFERROR(IF(X291="","",X291*0.00936),"")</f>
        <v>0.13103999999999999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54.488</v>
      </c>
      <c r="BN291" s="67">
        <f t="shared" si="26"/>
        <v>54.488</v>
      </c>
      <c r="BO291" s="67">
        <f t="shared" si="27"/>
        <v>0.1111111111111111</v>
      </c>
      <c r="BP291" s="67">
        <f t="shared" si="28"/>
        <v>0.1111111111111111</v>
      </c>
    </row>
    <row r="292" spans="1:68" ht="37.5" hidden="1" customHeight="1" x14ac:dyDescent="0.25">
      <c r="A292" s="54" t="s">
        <v>434</v>
      </c>
      <c r="B292" s="54" t="s">
        <v>435</v>
      </c>
      <c r="C292" s="31">
        <v>4301135552</v>
      </c>
      <c r="D292" s="347">
        <v>4640242181431</v>
      </c>
      <c r="E292" s="348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50" t="s">
        <v>436</v>
      </c>
      <c r="Q292" s="355"/>
      <c r="R292" s="355"/>
      <c r="S292" s="355"/>
      <c r="T292" s="356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47">
        <v>4640242181424</v>
      </c>
      <c r="E293" s="348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7" t="s">
        <v>440</v>
      </c>
      <c r="Q293" s="355"/>
      <c r="R293" s="355"/>
      <c r="S293" s="355"/>
      <c r="T293" s="356"/>
      <c r="U293" s="34"/>
      <c r="V293" s="34"/>
      <c r="W293" s="35" t="s">
        <v>70</v>
      </c>
      <c r="X293" s="336">
        <v>12</v>
      </c>
      <c r="Y293" s="337">
        <f t="shared" si="24"/>
        <v>12</v>
      </c>
      <c r="Z293" s="36">
        <f>IFERROR(IF(X293="","",X293*0.0155),"")</f>
        <v>0.186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68.820000000000007</v>
      </c>
      <c r="BN293" s="67">
        <f t="shared" si="26"/>
        <v>68.820000000000007</v>
      </c>
      <c r="BO293" s="67">
        <f t="shared" si="27"/>
        <v>0.14285714285714285</v>
      </c>
      <c r="BP293" s="67">
        <f t="shared" si="28"/>
        <v>0.14285714285714285</v>
      </c>
    </row>
    <row r="294" spans="1:68" ht="27" hidden="1" customHeight="1" x14ac:dyDescent="0.25">
      <c r="A294" s="54" t="s">
        <v>441</v>
      </c>
      <c r="B294" s="54" t="s">
        <v>442</v>
      </c>
      <c r="C294" s="31">
        <v>4301135320</v>
      </c>
      <c r="D294" s="347">
        <v>4640242181592</v>
      </c>
      <c r="E294" s="348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51" t="s">
        <v>443</v>
      </c>
      <c r="Q294" s="355"/>
      <c r="R294" s="355"/>
      <c r="S294" s="355"/>
      <c r="T294" s="356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47">
        <v>4640242181523</v>
      </c>
      <c r="E295" s="348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478" t="s">
        <v>447</v>
      </c>
      <c r="Q295" s="355"/>
      <c r="R295" s="355"/>
      <c r="S295" s="355"/>
      <c r="T295" s="356"/>
      <c r="U295" s="34"/>
      <c r="V295" s="34"/>
      <c r="W295" s="35" t="s">
        <v>70</v>
      </c>
      <c r="X295" s="336">
        <v>14</v>
      </c>
      <c r="Y295" s="337">
        <f t="shared" si="24"/>
        <v>14</v>
      </c>
      <c r="Z295" s="36">
        <f t="shared" si="29"/>
        <v>0.13103999999999999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44.688000000000002</v>
      </c>
      <c r="BN295" s="67">
        <f t="shared" si="26"/>
        <v>44.688000000000002</v>
      </c>
      <c r="BO295" s="67">
        <f t="shared" si="27"/>
        <v>0.1111111111111111</v>
      </c>
      <c r="BP295" s="67">
        <f t="shared" si="28"/>
        <v>0.1111111111111111</v>
      </c>
    </row>
    <row r="296" spans="1:68" ht="27" hidden="1" customHeight="1" x14ac:dyDescent="0.25">
      <c r="A296" s="54" t="s">
        <v>448</v>
      </c>
      <c r="B296" s="54" t="s">
        <v>449</v>
      </c>
      <c r="C296" s="31">
        <v>4301135404</v>
      </c>
      <c r="D296" s="347">
        <v>4640242181516</v>
      </c>
      <c r="E296" s="348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21" t="s">
        <v>450</v>
      </c>
      <c r="Q296" s="355"/>
      <c r="R296" s="355"/>
      <c r="S296" s="355"/>
      <c r="T296" s="356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hidden="1" customHeight="1" x14ac:dyDescent="0.25">
      <c r="A297" s="54" t="s">
        <v>451</v>
      </c>
      <c r="B297" s="54" t="s">
        <v>452</v>
      </c>
      <c r="C297" s="31">
        <v>4301135402</v>
      </c>
      <c r="D297" s="347">
        <v>4640242181493</v>
      </c>
      <c r="E297" s="348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2" t="s">
        <v>453</v>
      </c>
      <c r="Q297" s="355"/>
      <c r="R297" s="355"/>
      <c r="S297" s="355"/>
      <c r="T297" s="356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454</v>
      </c>
      <c r="B298" s="54" t="s">
        <v>455</v>
      </c>
      <c r="C298" s="31">
        <v>4301135375</v>
      </c>
      <c r="D298" s="347">
        <v>4640242181486</v>
      </c>
      <c r="E298" s="348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2" t="s">
        <v>456</v>
      </c>
      <c r="Q298" s="355"/>
      <c r="R298" s="355"/>
      <c r="S298" s="355"/>
      <c r="T298" s="356"/>
      <c r="U298" s="34"/>
      <c r="V298" s="34"/>
      <c r="W298" s="35" t="s">
        <v>70</v>
      </c>
      <c r="X298" s="336">
        <v>0</v>
      </c>
      <c r="Y298" s="337">
        <f t="shared" si="24"/>
        <v>0</v>
      </c>
      <c r="Z298" s="36">
        <f t="shared" si="29"/>
        <v>0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457</v>
      </c>
      <c r="B299" s="54" t="s">
        <v>458</v>
      </c>
      <c r="C299" s="31">
        <v>4301135403</v>
      </c>
      <c r="D299" s="347">
        <v>4640242181509</v>
      </c>
      <c r="E299" s="348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25" t="s">
        <v>459</v>
      </c>
      <c r="Q299" s="355"/>
      <c r="R299" s="355"/>
      <c r="S299" s="355"/>
      <c r="T299" s="356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460</v>
      </c>
      <c r="B300" s="54" t="s">
        <v>461</v>
      </c>
      <c r="C300" s="31">
        <v>4301135304</v>
      </c>
      <c r="D300" s="347">
        <v>4640242181240</v>
      </c>
      <c r="E300" s="348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29" t="s">
        <v>462</v>
      </c>
      <c r="Q300" s="355"/>
      <c r="R300" s="355"/>
      <c r="S300" s="355"/>
      <c r="T300" s="356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463</v>
      </c>
      <c r="B301" s="54" t="s">
        <v>464</v>
      </c>
      <c r="C301" s="31">
        <v>4301135310</v>
      </c>
      <c r="D301" s="347">
        <v>4640242181318</v>
      </c>
      <c r="E301" s="348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1" t="s">
        <v>465</v>
      </c>
      <c r="Q301" s="355"/>
      <c r="R301" s="355"/>
      <c r="S301" s="355"/>
      <c r="T301" s="356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466</v>
      </c>
      <c r="B302" s="54" t="s">
        <v>467</v>
      </c>
      <c r="C302" s="31">
        <v>4301135306</v>
      </c>
      <c r="D302" s="347">
        <v>4640242181578</v>
      </c>
      <c r="E302" s="348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95" t="s">
        <v>468</v>
      </c>
      <c r="Q302" s="355"/>
      <c r="R302" s="355"/>
      <c r="S302" s="355"/>
      <c r="T302" s="356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469</v>
      </c>
      <c r="B303" s="54" t="s">
        <v>470</v>
      </c>
      <c r="C303" s="31">
        <v>4301135305</v>
      </c>
      <c r="D303" s="347">
        <v>4640242181394</v>
      </c>
      <c r="E303" s="348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7" t="s">
        <v>471</v>
      </c>
      <c r="Q303" s="355"/>
      <c r="R303" s="355"/>
      <c r="S303" s="355"/>
      <c r="T303" s="356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472</v>
      </c>
      <c r="B304" s="54" t="s">
        <v>473</v>
      </c>
      <c r="C304" s="31">
        <v>4301135309</v>
      </c>
      <c r="D304" s="347">
        <v>4640242181332</v>
      </c>
      <c r="E304" s="348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65" t="s">
        <v>474</v>
      </c>
      <c r="Q304" s="355"/>
      <c r="R304" s="355"/>
      <c r="S304" s="355"/>
      <c r="T304" s="356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475</v>
      </c>
      <c r="B305" s="54" t="s">
        <v>476</v>
      </c>
      <c r="C305" s="31">
        <v>4301135308</v>
      </c>
      <c r="D305" s="347">
        <v>4640242181349</v>
      </c>
      <c r="E305" s="348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55"/>
      <c r="R305" s="355"/>
      <c r="S305" s="355"/>
      <c r="T305" s="356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478</v>
      </c>
      <c r="B306" s="54" t="s">
        <v>479</v>
      </c>
      <c r="C306" s="31">
        <v>4301135307</v>
      </c>
      <c r="D306" s="347">
        <v>4640242181370</v>
      </c>
      <c r="E306" s="348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68" t="s">
        <v>480</v>
      </c>
      <c r="Q306" s="355"/>
      <c r="R306" s="355"/>
      <c r="S306" s="355"/>
      <c r="T306" s="356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4301135318</v>
      </c>
      <c r="D307" s="347">
        <v>4607111037480</v>
      </c>
      <c r="E307" s="348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5" t="s">
        <v>484</v>
      </c>
      <c r="Q307" s="355"/>
      <c r="R307" s="355"/>
      <c r="S307" s="355"/>
      <c r="T307" s="356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4301135319</v>
      </c>
      <c r="D308" s="347">
        <v>4607111037473</v>
      </c>
      <c r="E308" s="348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2" t="s">
        <v>488</v>
      </c>
      <c r="Q308" s="355"/>
      <c r="R308" s="355"/>
      <c r="S308" s="355"/>
      <c r="T308" s="356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4301135198</v>
      </c>
      <c r="D309" s="347">
        <v>4640242180663</v>
      </c>
      <c r="E309" s="348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0" t="s">
        <v>492</v>
      </c>
      <c r="Q309" s="355"/>
      <c r="R309" s="355"/>
      <c r="S309" s="355"/>
      <c r="T309" s="356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4301135723</v>
      </c>
      <c r="D310" s="347">
        <v>4640242181783</v>
      </c>
      <c r="E310" s="348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27" t="s">
        <v>496</v>
      </c>
      <c r="Q310" s="355"/>
      <c r="R310" s="355"/>
      <c r="S310" s="355"/>
      <c r="T310" s="356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2"/>
      <c r="B311" s="346"/>
      <c r="C311" s="346"/>
      <c r="D311" s="346"/>
      <c r="E311" s="346"/>
      <c r="F311" s="346"/>
      <c r="G311" s="346"/>
      <c r="H311" s="346"/>
      <c r="I311" s="346"/>
      <c r="J311" s="346"/>
      <c r="K311" s="346"/>
      <c r="L311" s="346"/>
      <c r="M311" s="346"/>
      <c r="N311" s="346"/>
      <c r="O311" s="353"/>
      <c r="P311" s="340" t="s">
        <v>73</v>
      </c>
      <c r="Q311" s="341"/>
      <c r="R311" s="341"/>
      <c r="S311" s="341"/>
      <c r="T311" s="341"/>
      <c r="U311" s="341"/>
      <c r="V311" s="342"/>
      <c r="W311" s="37" t="s">
        <v>70</v>
      </c>
      <c r="X311" s="338">
        <f>IFERROR(SUM(X290:X310),"0")</f>
        <v>40</v>
      </c>
      <c r="Y311" s="338">
        <f>IFERROR(SUM(Y290:Y310),"0")</f>
        <v>40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0.44807999999999998</v>
      </c>
      <c r="AA311" s="339"/>
      <c r="AB311" s="339"/>
      <c r="AC311" s="339"/>
    </row>
    <row r="312" spans="1:68" x14ac:dyDescent="0.2">
      <c r="A312" s="346"/>
      <c r="B312" s="346"/>
      <c r="C312" s="346"/>
      <c r="D312" s="346"/>
      <c r="E312" s="346"/>
      <c r="F312" s="346"/>
      <c r="G312" s="346"/>
      <c r="H312" s="346"/>
      <c r="I312" s="346"/>
      <c r="J312" s="346"/>
      <c r="K312" s="346"/>
      <c r="L312" s="346"/>
      <c r="M312" s="346"/>
      <c r="N312" s="346"/>
      <c r="O312" s="353"/>
      <c r="P312" s="340" t="s">
        <v>73</v>
      </c>
      <c r="Q312" s="341"/>
      <c r="R312" s="341"/>
      <c r="S312" s="341"/>
      <c r="T312" s="341"/>
      <c r="U312" s="341"/>
      <c r="V312" s="342"/>
      <c r="W312" s="37" t="s">
        <v>74</v>
      </c>
      <c r="X312" s="338">
        <f>IFERROR(SUMPRODUCT(X290:X310*H290:H310),"0")</f>
        <v>159.80000000000001</v>
      </c>
      <c r="Y312" s="338">
        <f>IFERROR(SUMPRODUCT(Y290:Y310*H290:H310),"0")</f>
        <v>159.80000000000001</v>
      </c>
      <c r="Z312" s="37"/>
      <c r="AA312" s="339"/>
      <c r="AB312" s="339"/>
      <c r="AC312" s="339"/>
    </row>
    <row r="313" spans="1:68" ht="15" customHeight="1" x14ac:dyDescent="0.2">
      <c r="A313" s="408"/>
      <c r="B313" s="346"/>
      <c r="C313" s="346"/>
      <c r="D313" s="346"/>
      <c r="E313" s="346"/>
      <c r="F313" s="346"/>
      <c r="G313" s="346"/>
      <c r="H313" s="346"/>
      <c r="I313" s="346"/>
      <c r="J313" s="346"/>
      <c r="K313" s="346"/>
      <c r="L313" s="346"/>
      <c r="M313" s="346"/>
      <c r="N313" s="346"/>
      <c r="O313" s="409"/>
      <c r="P313" s="422" t="s">
        <v>498</v>
      </c>
      <c r="Q313" s="362"/>
      <c r="R313" s="362"/>
      <c r="S313" s="362"/>
      <c r="T313" s="362"/>
      <c r="U313" s="362"/>
      <c r="V313" s="36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12187.039999999999</v>
      </c>
      <c r="Y313" s="338">
        <f>IFERROR(Y24+Y34+Y39+Y44+Y60+Y66+Y72+Y78+Y88+Y93+Y100+Y111+Y118+Y126+Y132+Y139+Y144+Y150+Y155+Y161+Y169+Y174+Y183+Y187+Y196+Y203+Y213+Y221+Y226+Y231+Y237+Y243+Y250+Y255+Y261+Y265+Y273+Y277+Y282+Y288+Y312,"0")</f>
        <v>12187.039999999999</v>
      </c>
      <c r="Z313" s="37"/>
      <c r="AA313" s="339"/>
      <c r="AB313" s="339"/>
      <c r="AC313" s="339"/>
    </row>
    <row r="314" spans="1:68" x14ac:dyDescent="0.2">
      <c r="A314" s="346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46"/>
      <c r="O314" s="409"/>
      <c r="P314" s="422" t="s">
        <v>499</v>
      </c>
      <c r="Q314" s="362"/>
      <c r="R314" s="362"/>
      <c r="S314" s="362"/>
      <c r="T314" s="362"/>
      <c r="U314" s="362"/>
      <c r="V314" s="363"/>
      <c r="W314" s="37" t="s">
        <v>74</v>
      </c>
      <c r="X314" s="338">
        <f>IFERROR(SUM(BM22:BM310),"0")</f>
        <v>13472.392400000001</v>
      </c>
      <c r="Y314" s="338">
        <f>IFERROR(SUM(BN22:BN310),"0")</f>
        <v>13472.392400000001</v>
      </c>
      <c r="Z314" s="37"/>
      <c r="AA314" s="339"/>
      <c r="AB314" s="339"/>
      <c r="AC314" s="339"/>
    </row>
    <row r="315" spans="1:68" x14ac:dyDescent="0.2">
      <c r="A315" s="346"/>
      <c r="B315" s="346"/>
      <c r="C315" s="346"/>
      <c r="D315" s="346"/>
      <c r="E315" s="346"/>
      <c r="F315" s="346"/>
      <c r="G315" s="346"/>
      <c r="H315" s="346"/>
      <c r="I315" s="346"/>
      <c r="J315" s="346"/>
      <c r="K315" s="346"/>
      <c r="L315" s="346"/>
      <c r="M315" s="346"/>
      <c r="N315" s="346"/>
      <c r="O315" s="409"/>
      <c r="P315" s="422" t="s">
        <v>500</v>
      </c>
      <c r="Q315" s="362"/>
      <c r="R315" s="362"/>
      <c r="S315" s="362"/>
      <c r="T315" s="362"/>
      <c r="U315" s="362"/>
      <c r="V315" s="363"/>
      <c r="W315" s="37" t="s">
        <v>501</v>
      </c>
      <c r="X315" s="38">
        <f>ROUNDUP(SUM(BO22:BO310),0)</f>
        <v>36</v>
      </c>
      <c r="Y315" s="38">
        <f>ROUNDUP(SUM(BP22:BP310),0)</f>
        <v>36</v>
      </c>
      <c r="Z315" s="37"/>
      <c r="AA315" s="339"/>
      <c r="AB315" s="339"/>
      <c r="AC315" s="339"/>
    </row>
    <row r="316" spans="1:68" x14ac:dyDescent="0.2">
      <c r="A316" s="346"/>
      <c r="B316" s="346"/>
      <c r="C316" s="346"/>
      <c r="D316" s="346"/>
      <c r="E316" s="346"/>
      <c r="F316" s="346"/>
      <c r="G316" s="346"/>
      <c r="H316" s="346"/>
      <c r="I316" s="346"/>
      <c r="J316" s="346"/>
      <c r="K316" s="346"/>
      <c r="L316" s="346"/>
      <c r="M316" s="346"/>
      <c r="N316" s="346"/>
      <c r="O316" s="409"/>
      <c r="P316" s="422" t="s">
        <v>502</v>
      </c>
      <c r="Q316" s="362"/>
      <c r="R316" s="362"/>
      <c r="S316" s="362"/>
      <c r="T316" s="362"/>
      <c r="U316" s="362"/>
      <c r="V316" s="363"/>
      <c r="W316" s="37" t="s">
        <v>74</v>
      </c>
      <c r="X316" s="338">
        <f>GrossWeightTotal+PalletQtyTotal*25</f>
        <v>14372.392400000001</v>
      </c>
      <c r="Y316" s="338">
        <f>GrossWeightTotalR+PalletQtyTotalR*25</f>
        <v>14372.392400000001</v>
      </c>
      <c r="Z316" s="37"/>
      <c r="AA316" s="339"/>
      <c r="AB316" s="339"/>
      <c r="AC316" s="339"/>
    </row>
    <row r="317" spans="1:68" x14ac:dyDescent="0.2">
      <c r="A317" s="346"/>
      <c r="B317" s="346"/>
      <c r="C317" s="346"/>
      <c r="D317" s="346"/>
      <c r="E317" s="346"/>
      <c r="F317" s="346"/>
      <c r="G317" s="346"/>
      <c r="H317" s="346"/>
      <c r="I317" s="346"/>
      <c r="J317" s="346"/>
      <c r="K317" s="346"/>
      <c r="L317" s="346"/>
      <c r="M317" s="346"/>
      <c r="N317" s="346"/>
      <c r="O317" s="409"/>
      <c r="P317" s="422" t="s">
        <v>503</v>
      </c>
      <c r="Q317" s="362"/>
      <c r="R317" s="362"/>
      <c r="S317" s="362"/>
      <c r="T317" s="362"/>
      <c r="U317" s="362"/>
      <c r="V317" s="36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2930</v>
      </c>
      <c r="Y317" s="338">
        <f>IFERROR(Y23+Y33+Y38+Y43+Y59+Y65+Y71+Y77+Y87+Y92+Y99+Y110+Y117+Y125+Y131+Y138+Y143+Y149+Y154+Y160+Y168+Y173+Y182+Y186+Y195+Y202+Y212+Y220+Y225+Y230+Y236+Y242+Y249+Y254+Y260+Y264+Y272+Y276+Y281+Y287+Y311,"0")</f>
        <v>2930</v>
      </c>
      <c r="Z317" s="37"/>
      <c r="AA317" s="339"/>
      <c r="AB317" s="339"/>
      <c r="AC317" s="339"/>
    </row>
    <row r="318" spans="1:68" ht="14.25" hidden="1" customHeight="1" x14ac:dyDescent="0.2">
      <c r="A318" s="346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409"/>
      <c r="P318" s="422" t="s">
        <v>504</v>
      </c>
      <c r="Q318" s="362"/>
      <c r="R318" s="362"/>
      <c r="S318" s="362"/>
      <c r="T318" s="362"/>
      <c r="U318" s="362"/>
      <c r="V318" s="36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45.427300000000002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65" t="s">
        <v>75</v>
      </c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66"/>
      <c r="V320" s="365" t="s">
        <v>258</v>
      </c>
      <c r="W320" s="366"/>
      <c r="X320" s="333" t="s">
        <v>284</v>
      </c>
      <c r="Y320" s="365" t="s">
        <v>306</v>
      </c>
      <c r="Z320" s="374"/>
      <c r="AA320" s="374"/>
      <c r="AB320" s="374"/>
      <c r="AC320" s="374"/>
      <c r="AD320" s="374"/>
      <c r="AE320" s="366"/>
      <c r="AF320" s="333" t="s">
        <v>371</v>
      </c>
      <c r="AG320" s="365" t="s">
        <v>376</v>
      </c>
      <c r="AH320" s="366"/>
      <c r="AI320" s="333" t="s">
        <v>386</v>
      </c>
      <c r="AJ320" s="333" t="s">
        <v>259</v>
      </c>
    </row>
    <row r="321" spans="1:36" ht="14.25" customHeight="1" thickTop="1" x14ac:dyDescent="0.2">
      <c r="A321" s="476" t="s">
        <v>507</v>
      </c>
      <c r="B321" s="365" t="s">
        <v>63</v>
      </c>
      <c r="C321" s="365" t="s">
        <v>76</v>
      </c>
      <c r="D321" s="365" t="s">
        <v>93</v>
      </c>
      <c r="E321" s="365" t="s">
        <v>97</v>
      </c>
      <c r="F321" s="365" t="s">
        <v>105</v>
      </c>
      <c r="G321" s="365" t="s">
        <v>134</v>
      </c>
      <c r="H321" s="365" t="s">
        <v>141</v>
      </c>
      <c r="I321" s="365" t="s">
        <v>149</v>
      </c>
      <c r="J321" s="365" t="s">
        <v>157</v>
      </c>
      <c r="K321" s="365" t="s">
        <v>174</v>
      </c>
      <c r="L321" s="365" t="s">
        <v>179</v>
      </c>
      <c r="M321" s="365" t="s">
        <v>190</v>
      </c>
      <c r="N321" s="334"/>
      <c r="O321" s="365" t="s">
        <v>207</v>
      </c>
      <c r="P321" s="365" t="s">
        <v>215</v>
      </c>
      <c r="Q321" s="365" t="s">
        <v>226</v>
      </c>
      <c r="R321" s="365" t="s">
        <v>232</v>
      </c>
      <c r="S321" s="365" t="s">
        <v>242</v>
      </c>
      <c r="T321" s="365" t="s">
        <v>246</v>
      </c>
      <c r="U321" s="365" t="s">
        <v>254</v>
      </c>
      <c r="V321" s="365" t="s">
        <v>259</v>
      </c>
      <c r="W321" s="365" t="s">
        <v>263</v>
      </c>
      <c r="X321" s="365" t="s">
        <v>285</v>
      </c>
      <c r="Y321" s="365" t="s">
        <v>307</v>
      </c>
      <c r="Z321" s="365" t="s">
        <v>321</v>
      </c>
      <c r="AA321" s="365" t="s">
        <v>331</v>
      </c>
      <c r="AB321" s="365" t="s">
        <v>346</v>
      </c>
      <c r="AC321" s="365" t="s">
        <v>357</v>
      </c>
      <c r="AD321" s="365" t="s">
        <v>361</v>
      </c>
      <c r="AE321" s="365" t="s">
        <v>365</v>
      </c>
      <c r="AF321" s="365" t="s">
        <v>372</v>
      </c>
      <c r="AG321" s="365" t="s">
        <v>377</v>
      </c>
      <c r="AH321" s="365" t="s">
        <v>383</v>
      </c>
      <c r="AI321" s="365" t="s">
        <v>387</v>
      </c>
      <c r="AJ321" s="365" t="s">
        <v>259</v>
      </c>
    </row>
    <row r="322" spans="1:36" ht="13.5" customHeight="1" thickBot="1" x14ac:dyDescent="0.25">
      <c r="A322" s="477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34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80"/>
      <c r="AA322" s="380"/>
      <c r="AB322" s="380"/>
      <c r="AC322" s="380"/>
      <c r="AD322" s="380"/>
      <c r="AE322" s="380"/>
      <c r="AF322" s="380"/>
      <c r="AG322" s="380"/>
      <c r="AH322" s="380"/>
      <c r="AI322" s="380"/>
      <c r="AJ322" s="380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399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1008</v>
      </c>
      <c r="G323" s="46">
        <f>IFERROR(X63*H63,"0")+IFERROR(X64*H64,"0")</f>
        <v>757.2</v>
      </c>
      <c r="H323" s="46">
        <f>IFERROR(X69*H69,"0")+IFERROR(X70*H70,"0")</f>
        <v>0</v>
      </c>
      <c r="I323" s="46">
        <f>IFERROR(X75*H75,"0")+IFERROR(X76*H76,"0")</f>
        <v>100.8</v>
      </c>
      <c r="J323" s="46">
        <f>IFERROR(X81*H81,"0")+IFERROR(X82*H82,"0")+IFERROR(X83*H83,"0")+IFERROR(X84*H84,"0")+IFERROR(X85*H85,"0")+IFERROR(X86*H86,"0")</f>
        <v>1360.8000000000002</v>
      </c>
      <c r="K323" s="46">
        <f>IFERROR(X91*H91,"0")</f>
        <v>0</v>
      </c>
      <c r="L323" s="46">
        <f>IFERROR(X96*H96,"0")+IFERROR(X97*H97,"0")+IFERROR(X98*H98,"0")</f>
        <v>30.240000000000002</v>
      </c>
      <c r="M323" s="46">
        <f>IFERROR(X103*H103,"0")+IFERROR(X104*H104,"0")+IFERROR(X105*H105,"0")+IFERROR(X106*H106,"0")+IFERROR(X107*H107,"0")+IFERROR(X108*H108,"0")+IFERROR(X109*H109,"0")</f>
        <v>2937.6000000000004</v>
      </c>
      <c r="N323" s="334"/>
      <c r="O323" s="46">
        <f>IFERROR(X114*H114,"0")+IFERROR(X115*H115,"0")+IFERROR(X116*H116,"0")</f>
        <v>1134</v>
      </c>
      <c r="P323" s="46">
        <f>IFERROR(X121*H121,"0")+IFERROR(X122*H122,"0")+IFERROR(X123*H123,"0")+IFERROR(X124*H124,"0")</f>
        <v>462</v>
      </c>
      <c r="Q323" s="46">
        <f>IFERROR(X129*H129,"0")+IFERROR(X130*H130,"0")</f>
        <v>420</v>
      </c>
      <c r="R323" s="46">
        <f>IFERROR(X135*H135,"0")+IFERROR(X136*H136,"0")+IFERROR(X137*H137,"0")</f>
        <v>0</v>
      </c>
      <c r="S323" s="46">
        <f>IFERROR(X142*H142,"0")</f>
        <v>0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240</v>
      </c>
      <c r="X323" s="46">
        <f>IFERROR(X178*H178,"0")+IFERROR(X179*H179,"0")+IFERROR(X180*H180,"0")+IFERROR(X181*H181,"0")+IFERROR(X185*H185,"0")</f>
        <v>1176</v>
      </c>
      <c r="Y323" s="46">
        <f>IFERROR(X191*H191,"0")+IFERROR(X192*H192,"0")+IFERROR(X193*H193,"0")+IFERROR(X194*H194,"0")</f>
        <v>0</v>
      </c>
      <c r="Z323" s="46">
        <f>IFERROR(X199*H199,"0")+IFERROR(X200*H200,"0")+IFERROR(X201*H201,"0")</f>
        <v>739.2</v>
      </c>
      <c r="AA323" s="46">
        <f>IFERROR(X206*H206,"0")+IFERROR(X207*H207,"0")+IFERROR(X208*H208,"0")+IFERROR(X209*H209,"0")+IFERROR(X210*H210,"0")+IFERROR(X211*H211,"0")</f>
        <v>67.199999999999989</v>
      </c>
      <c r="AB323" s="46">
        <f>IFERROR(X216*H216,"0")+IFERROR(X217*H217,"0")+IFERROR(X218*H218,"0")+IFERROR(X219*H219,"0")</f>
        <v>345.6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76.800000000000011</v>
      </c>
      <c r="AF323" s="46">
        <f>IFERROR(X241*H241,"0")</f>
        <v>0</v>
      </c>
      <c r="AG323" s="46">
        <f>IFERROR(X247*H247,"0")+IFERROR(X248*H248,"0")</f>
        <v>316.8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615.79999999999995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6488.4000000000005</v>
      </c>
      <c r="B326" s="60">
        <f>SUMPRODUCT(--(BB:BB="ПГП"),--(W:W="кор"),H:H,Y:Y)+SUMPRODUCT(--(BB:BB="ПГП"),--(W:W="кг"),Y:Y)</f>
        <v>5698.64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3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34,00"/>
        <filter val="1 176,00"/>
        <filter val="1 360,80"/>
        <filter val="100,80"/>
        <filter val="12 187,04"/>
        <filter val="12,00"/>
        <filter val="120,00"/>
        <filter val="126,00"/>
        <filter val="13 472,39"/>
        <filter val="132,00"/>
        <filter val="14 372,39"/>
        <filter val="14,00"/>
        <filter val="140,00"/>
        <filter val="144,00"/>
        <filter val="154,00"/>
        <filter val="156,00"/>
        <filter val="159,80"/>
        <filter val="168,00"/>
        <filter val="196,00"/>
        <filter val="2 930,00"/>
        <filter val="2 937,60"/>
        <filter val="216,00"/>
        <filter val="240,00"/>
        <filter val="252,00"/>
        <filter val="266,00"/>
        <filter val="28,00"/>
        <filter val="30,24"/>
        <filter val="316,80"/>
        <filter val="345,60"/>
        <filter val="36"/>
        <filter val="36,00"/>
        <filter val="378,00"/>
        <filter val="392,00"/>
        <filter val="399,00"/>
        <filter val="40,00"/>
        <filter val="42,00"/>
        <filter val="420,00"/>
        <filter val="432,00"/>
        <filter val="462,00"/>
        <filter val="48,00"/>
        <filter val="56,00"/>
        <filter val="60,00"/>
        <filter val="67,20"/>
        <filter val="739,20"/>
        <filter val="757,20"/>
        <filter val="76,80"/>
        <filter val="84,00"/>
      </filters>
    </filterColumn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H321:H322"/>
    <mergeCell ref="J321:J322"/>
    <mergeCell ref="I321:I322"/>
    <mergeCell ref="K321:K322"/>
    <mergeCell ref="P132:V132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D105:E105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194:E194"/>
    <mergeCell ref="V6:W9"/>
    <mergeCell ref="V12:W12"/>
    <mergeCell ref="A6:C6"/>
    <mergeCell ref="Q12:R12"/>
    <mergeCell ref="P72:V72"/>
    <mergeCell ref="P122:T122"/>
    <mergeCell ref="P65:V65"/>
    <mergeCell ref="A12:M12"/>
    <mergeCell ref="P243:V243"/>
    <mergeCell ref="A190:Z190"/>
    <mergeCell ref="A68:Z68"/>
    <mergeCell ref="A19:Z19"/>
    <mergeCell ref="D7:M7"/>
    <mergeCell ref="A8:C8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U321:U322"/>
    <mergeCell ref="P236:V236"/>
    <mergeCell ref="W321:W322"/>
    <mergeCell ref="P92:V92"/>
    <mergeCell ref="A61:Z61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P22:T22"/>
    <mergeCell ref="P43:V43"/>
    <mergeCell ref="P167:T167"/>
    <mergeCell ref="P142:T142"/>
    <mergeCell ref="D148:E148"/>
    <mergeCell ref="P55:T55"/>
    <mergeCell ref="D115:E115"/>
    <mergeCell ref="P280:T280"/>
    <mergeCell ref="P196:V196"/>
    <mergeCell ref="P183:V183"/>
    <mergeCell ref="A43:O44"/>
    <mergeCell ref="D116:E116"/>
    <mergeCell ref="D91:E91"/>
    <mergeCell ref="D106:E106"/>
    <mergeCell ref="N17:N18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D199:E199"/>
    <mergeCell ref="P109:T109"/>
    <mergeCell ref="D217:E217"/>
    <mergeCell ref="P84:T84"/>
    <mergeCell ref="P193:T193"/>
    <mergeCell ref="P107:T107"/>
    <mergeCell ref="D271:E271"/>
    <mergeCell ref="D191:E191"/>
    <mergeCell ref="A245:Z245"/>
    <mergeCell ref="P85:T85"/>
    <mergeCell ref="A202:O203"/>
    <mergeCell ref="C321:C322"/>
    <mergeCell ref="B321:B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P316:V316"/>
    <mergeCell ref="A141:Z141"/>
    <mergeCell ref="AA17:AA18"/>
    <mergeCell ref="AC17:AC18"/>
    <mergeCell ref="D309:E309"/>
    <mergeCell ref="P180:T180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P302:T302"/>
    <mergeCell ref="Z17:Z18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  <mergeCell ref="A152:Z1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