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C5E8A02E-76DB-494B-8969-49E7849680D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заказа'!$A$18:$AF$310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заказа'!$X$306:$X$306</definedName>
    <definedName name="GrossWeightTotalR">'Бланк заказа'!$Y$306:$Y$306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заказа'!$X$307:$X$307</definedName>
    <definedName name="PalletQtyTotalR">'Бланк заказа'!$Y$307:$Y$307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заказа'!$B$282:$B$282</definedName>
    <definedName name="ProductId101">'Бланк заказа'!$B$283:$B$283</definedName>
    <definedName name="ProductId102">'Бланк заказа'!$B$284:$B$284</definedName>
    <definedName name="ProductId103">'Бланк заказа'!$B$285:$B$285</definedName>
    <definedName name="ProductId104">'Бланк заказа'!$B$286:$B$286</definedName>
    <definedName name="ProductId105">'Бланк заказа'!$B$287:$B$287</definedName>
    <definedName name="ProductId106">'Бланк заказа'!$B$288:$B$288</definedName>
    <definedName name="ProductId107">'Бланк заказа'!$B$289:$B$289</definedName>
    <definedName name="ProductId108">'Бланк заказа'!$B$290:$B$290</definedName>
    <definedName name="ProductId109">'Бланк заказа'!$B$291:$B$291</definedName>
    <definedName name="ProductId11">'Бланк заказа'!$B$49:$B$49</definedName>
    <definedName name="ProductId110">'Бланк заказа'!$B$292:$B$292</definedName>
    <definedName name="ProductId111">'Бланк заказа'!$B$293:$B$293</definedName>
    <definedName name="ProductId112">'Бланк заказа'!$B$294:$B$294</definedName>
    <definedName name="ProductId113">'Бланк заказа'!$B$295:$B$295</definedName>
    <definedName name="ProductId114">'Бланк заказа'!$B$296:$B$296</definedName>
    <definedName name="ProductId115">'Бланк заказа'!$B$297:$B$297</definedName>
    <definedName name="ProductId116">'Бланк заказа'!$B$298:$B$298</definedName>
    <definedName name="ProductId117">'Бланк заказа'!$B$299:$B$299</definedName>
    <definedName name="ProductId118">'Бланк заказа'!$B$300:$B$300</definedName>
    <definedName name="ProductId119">'Бланк заказа'!$B$301:$B$301</definedName>
    <definedName name="ProductId12">'Бланк заказа'!$B$50:$B$50</definedName>
    <definedName name="ProductId120">'Бланк заказа'!$B$302:$B$302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заказа'!$B$68:$B$68</definedName>
    <definedName name="ProductId23">'Бланк заказа'!$B$73:$B$73</definedName>
    <definedName name="ProductId24">'Бланк заказа'!$B$74:$B$74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заказа'!$B$89:$B$89</definedName>
    <definedName name="ProductId32">'Бланк заказа'!$B$94:$B$94</definedName>
    <definedName name="ProductId33">'Бланк заказа'!$B$95:$B$95</definedName>
    <definedName name="ProductId34">'Бланк заказа'!$B$96:$B$96</definedName>
    <definedName name="ProductId35">'Бланк заказа'!$B$101:$B$101</definedName>
    <definedName name="ProductId36">'Бланк заказа'!$B$102:$B$102</definedName>
    <definedName name="ProductId37">'Бланк заказа'!$B$103:$B$103</definedName>
    <definedName name="ProductId38">'Бланк заказа'!$B$104:$B$104</definedName>
    <definedName name="ProductId39">'Бланк заказа'!$B$105:$B$105</definedName>
    <definedName name="ProductId4">'Бланк заказа'!$B$30:$B$30</definedName>
    <definedName name="ProductId40">'Бланк заказа'!$B$106:$B$106</definedName>
    <definedName name="ProductId41">'Бланк заказа'!$B$111:$B$111</definedName>
    <definedName name="ProductId42">'Бланк заказа'!$B$112:$B$112</definedName>
    <definedName name="ProductId43">'Бланк заказа'!$B$117:$B$117</definedName>
    <definedName name="ProductId44">'Бланк заказа'!$B$118:$B$118</definedName>
    <definedName name="ProductId45">'Бланк заказа'!$B$119:$B$119</definedName>
    <definedName name="ProductId46">'Бланк заказа'!$B$124:$B$124</definedName>
    <definedName name="ProductId47">'Бланк заказа'!$B$125:$B$125</definedName>
    <definedName name="ProductId48">'Бланк заказа'!$B$130:$B$130</definedName>
    <definedName name="ProductId49">'Бланк заказа'!$B$135:$B$135</definedName>
    <definedName name="ProductId5">'Бланк заказа'!$B$31:$B$31</definedName>
    <definedName name="ProductId50">'Бланк заказа'!$B$140:$B$140</definedName>
    <definedName name="ProductId51">'Бланк заказа'!$B$141:$B$141</definedName>
    <definedName name="ProductId52">'Бланк заказа'!$B$146:$B$146</definedName>
    <definedName name="ProductId53">'Бланк заказа'!$B$152:$B$152</definedName>
    <definedName name="ProductId54">'Бланк заказа'!$B$157:$B$157</definedName>
    <definedName name="ProductId55">'Бланк заказа'!$B$158:$B$158</definedName>
    <definedName name="ProductId56">'Бланк заказа'!$B$159:$B$159</definedName>
    <definedName name="ProductId57">'Бланк заказа'!$B$160:$B$160</definedName>
    <definedName name="ProductId58">'Бланк заказа'!$B$164:$B$164</definedName>
    <definedName name="ProductId59">'Бланк заказа'!$B$165:$B$165</definedName>
    <definedName name="ProductId6">'Бланк заказа'!$B$36:$B$36</definedName>
    <definedName name="ProductId60">'Бланк заказа'!$B$171:$B$171</definedName>
    <definedName name="ProductId61">'Бланк заказа'!$B$172:$B$172</definedName>
    <definedName name="ProductId62">'Бланк заказа'!$B$173:$B$173</definedName>
    <definedName name="ProductId63">'Бланк заказа'!$B$177:$B$177</definedName>
    <definedName name="ProductId64">'Бланк заказа'!$B$183:$B$183</definedName>
    <definedName name="ProductId65">'Бланк заказа'!$B$184:$B$184</definedName>
    <definedName name="ProductId66">'Бланк заказа'!$B$185:$B$185</definedName>
    <definedName name="ProductId67">'Бланк заказа'!$B$186:$B$186</definedName>
    <definedName name="ProductId68">'Бланк заказа'!$B$191:$B$191</definedName>
    <definedName name="ProductId69">'Бланк заказа'!$B$192:$B$192</definedName>
    <definedName name="ProductId7">'Бланк заказа'!$B$41:$B$41</definedName>
    <definedName name="ProductId70">'Бланк заказа'!$B$193:$B$193</definedName>
    <definedName name="ProductId71">'Бланк заказа'!$B$198:$B$198</definedName>
    <definedName name="ProductId72">'Бланк заказа'!$B$199:$B$199</definedName>
    <definedName name="ProductId73">'Бланк заказа'!$B$200:$B$200</definedName>
    <definedName name="ProductId74">'Бланк заказа'!$B$201:$B$201</definedName>
    <definedName name="ProductId75">'Бланк заказа'!$B$202:$B$202</definedName>
    <definedName name="ProductId76">'Бланк заказа'!$B$203:$B$203</definedName>
    <definedName name="ProductId77">'Бланк заказа'!$B$208:$B$208</definedName>
    <definedName name="ProductId78">'Бланк заказа'!$B$209:$B$209</definedName>
    <definedName name="ProductId79">'Бланк заказа'!$B$210:$B$210</definedName>
    <definedName name="ProductId8">'Бланк заказа'!$B$46:$B$46</definedName>
    <definedName name="ProductId80">'Бланк заказа'!$B$211:$B$211</definedName>
    <definedName name="ProductId81">'Бланк заказа'!$B$216:$B$216</definedName>
    <definedName name="ProductId82">'Бланк заказа'!$B$221:$B$221</definedName>
    <definedName name="ProductId83">'Бланк заказа'!$B$226:$B$226</definedName>
    <definedName name="ProductId84">'Бланк заказа'!$B$227:$B$227</definedName>
    <definedName name="ProductId85">'Бланк заказа'!$B$233:$B$233</definedName>
    <definedName name="ProductId86">'Бланк заказа'!$B$239:$B$239</definedName>
    <definedName name="ProductId87">'Бланк заказа'!$B$240:$B$240</definedName>
    <definedName name="ProductId88">'Бланк заказа'!$B$245:$B$245</definedName>
    <definedName name="ProductId89">'Бланк заказа'!$B$251:$B$251</definedName>
    <definedName name="ProductId9">'Бланк заказа'!$B$47:$B$47</definedName>
    <definedName name="ProductId90">'Бланк заказа'!$B$255:$B$255</definedName>
    <definedName name="ProductId91">'Бланк заказа'!$B$261:$B$261</definedName>
    <definedName name="ProductId92">'Бланк заказа'!$B$262:$B$262</definedName>
    <definedName name="ProductId93">'Бланк заказа'!$B$263:$B$263</definedName>
    <definedName name="ProductId94">'Бланк заказа'!$B$267:$B$267</definedName>
    <definedName name="ProductId95">'Бланк заказа'!$B$271:$B$271</definedName>
    <definedName name="ProductId96">'Бланк заказа'!$B$272:$B$272</definedName>
    <definedName name="ProductId97">'Бланк заказа'!$B$276:$B$276</definedName>
    <definedName name="ProductId98">'Бланк заказа'!$B$277:$B$277</definedName>
    <definedName name="ProductId99">'Бланк заказа'!$B$278:$B$278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заказа'!$X$282:$X$282</definedName>
    <definedName name="SalesQty101">'Бланк заказа'!$X$283:$X$283</definedName>
    <definedName name="SalesQty102">'Бланк заказа'!$X$284:$X$284</definedName>
    <definedName name="SalesQty103">'Бланк заказа'!$X$285:$X$285</definedName>
    <definedName name="SalesQty104">'Бланк заказа'!$X$286:$X$286</definedName>
    <definedName name="SalesQty105">'Бланк заказа'!$X$287:$X$287</definedName>
    <definedName name="SalesQty106">'Бланк заказа'!$X$288:$X$288</definedName>
    <definedName name="SalesQty107">'Бланк заказа'!$X$289:$X$289</definedName>
    <definedName name="SalesQty108">'Бланк заказа'!$X$290:$X$290</definedName>
    <definedName name="SalesQty109">'Бланк заказа'!$X$291:$X$291</definedName>
    <definedName name="SalesQty11">'Бланк заказа'!$X$49:$X$49</definedName>
    <definedName name="SalesQty110">'Бланк заказа'!$X$292:$X$292</definedName>
    <definedName name="SalesQty111">'Бланк заказа'!$X$293:$X$293</definedName>
    <definedName name="SalesQty112">'Бланк заказа'!$X$294:$X$294</definedName>
    <definedName name="SalesQty113">'Бланк заказа'!$X$295:$X$295</definedName>
    <definedName name="SalesQty114">'Бланк заказа'!$X$296:$X$296</definedName>
    <definedName name="SalesQty115">'Бланк заказа'!$X$297:$X$297</definedName>
    <definedName name="SalesQty116">'Бланк заказа'!$X$298:$X$298</definedName>
    <definedName name="SalesQty117">'Бланк заказа'!$X$299:$X$299</definedName>
    <definedName name="SalesQty118">'Бланк заказа'!$X$300:$X$300</definedName>
    <definedName name="SalesQty119">'Бланк заказа'!$X$301:$X$301</definedName>
    <definedName name="SalesQty12">'Бланк заказа'!$X$50:$X$50</definedName>
    <definedName name="SalesQty120">'Бланк заказа'!$X$302:$X$302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заказа'!$X$62:$X$62</definedName>
    <definedName name="SalesQty21">'Бланк заказа'!$X$63:$X$63</definedName>
    <definedName name="SalesQty22">'Бланк заказа'!$X$68:$X$68</definedName>
    <definedName name="SalesQty23">'Бланк заказа'!$X$73:$X$73</definedName>
    <definedName name="SalesQty24">'Бланк заказа'!$X$74:$X$74</definedName>
    <definedName name="SalesQty25">'Бланк заказа'!$X$79:$X$79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заказа'!$X$89:$X$89</definedName>
    <definedName name="SalesQty32">'Бланк заказа'!$X$94:$X$94</definedName>
    <definedName name="SalesQty33">'Бланк заказа'!$X$95:$X$95</definedName>
    <definedName name="SalesQty34">'Бланк заказа'!$X$96:$X$96</definedName>
    <definedName name="SalesQty35">'Бланк заказа'!$X$101:$X$101</definedName>
    <definedName name="SalesQty36">'Бланк заказа'!$X$102:$X$102</definedName>
    <definedName name="SalesQty37">'Бланк заказа'!$X$103:$X$103</definedName>
    <definedName name="SalesQty38">'Бланк заказа'!$X$104:$X$104</definedName>
    <definedName name="SalesQty39">'Бланк заказа'!$X$105:$X$105</definedName>
    <definedName name="SalesQty4">'Бланк заказа'!$X$30:$X$30</definedName>
    <definedName name="SalesQty40">'Бланк заказа'!$X$106:$X$106</definedName>
    <definedName name="SalesQty41">'Бланк заказа'!$X$111:$X$111</definedName>
    <definedName name="SalesQty42">'Бланк заказа'!$X$112:$X$112</definedName>
    <definedName name="SalesQty43">'Бланк заказа'!$X$117:$X$117</definedName>
    <definedName name="SalesQty44">'Бланк заказа'!$X$118:$X$118</definedName>
    <definedName name="SalesQty45">'Бланк заказа'!$X$119:$X$119</definedName>
    <definedName name="SalesQty46">'Бланк заказа'!$X$124:$X$124</definedName>
    <definedName name="SalesQty47">'Бланк заказа'!$X$125:$X$125</definedName>
    <definedName name="SalesQty48">'Бланк заказа'!$X$130:$X$130</definedName>
    <definedName name="SalesQty49">'Бланк заказа'!$X$135:$X$135</definedName>
    <definedName name="SalesQty5">'Бланк заказа'!$X$31:$X$31</definedName>
    <definedName name="SalesQty50">'Бланк заказа'!$X$140:$X$140</definedName>
    <definedName name="SalesQty51">'Бланк заказа'!$X$141:$X$141</definedName>
    <definedName name="SalesQty52">'Бланк заказа'!$X$146:$X$146</definedName>
    <definedName name="SalesQty53">'Бланк заказа'!$X$152:$X$152</definedName>
    <definedName name="SalesQty54">'Бланк заказа'!$X$157:$X$157</definedName>
    <definedName name="SalesQty55">'Бланк заказа'!$X$158:$X$158</definedName>
    <definedName name="SalesQty56">'Бланк заказа'!$X$159:$X$159</definedName>
    <definedName name="SalesQty57">'Бланк заказа'!$X$160:$X$160</definedName>
    <definedName name="SalesQty58">'Бланк заказа'!$X$164:$X$164</definedName>
    <definedName name="SalesQty59">'Бланк заказа'!$X$165:$X$165</definedName>
    <definedName name="SalesQty6">'Бланк заказа'!$X$36:$X$36</definedName>
    <definedName name="SalesQty60">'Бланк заказа'!$X$171:$X$171</definedName>
    <definedName name="SalesQty61">'Бланк заказа'!$X$172:$X$172</definedName>
    <definedName name="SalesQty62">'Бланк заказа'!$X$173:$X$173</definedName>
    <definedName name="SalesQty63">'Бланк заказа'!$X$177:$X$177</definedName>
    <definedName name="SalesQty64">'Бланк заказа'!$X$183:$X$183</definedName>
    <definedName name="SalesQty65">'Бланк заказа'!$X$184:$X$184</definedName>
    <definedName name="SalesQty66">'Бланк заказа'!$X$185:$X$185</definedName>
    <definedName name="SalesQty67">'Бланк заказа'!$X$186:$X$186</definedName>
    <definedName name="SalesQty68">'Бланк заказа'!$X$191:$X$191</definedName>
    <definedName name="SalesQty69">'Бланк заказа'!$X$192:$X$192</definedName>
    <definedName name="SalesQty7">'Бланк заказа'!$X$41:$X$41</definedName>
    <definedName name="SalesQty70">'Бланк заказа'!$X$193:$X$193</definedName>
    <definedName name="SalesQty71">'Бланк заказа'!$X$198:$X$198</definedName>
    <definedName name="SalesQty72">'Бланк заказа'!$X$199:$X$199</definedName>
    <definedName name="SalesQty73">'Бланк заказа'!$X$200:$X$200</definedName>
    <definedName name="SalesQty74">'Бланк заказа'!$X$201:$X$201</definedName>
    <definedName name="SalesQty75">'Бланк заказа'!$X$202:$X$202</definedName>
    <definedName name="SalesQty76">'Бланк заказа'!$X$203:$X$203</definedName>
    <definedName name="SalesQty77">'Бланк заказа'!$X$208:$X$208</definedName>
    <definedName name="SalesQty78">'Бланк заказа'!$X$209:$X$209</definedName>
    <definedName name="SalesQty79">'Бланк заказа'!$X$210:$X$210</definedName>
    <definedName name="SalesQty8">'Бланк заказа'!$X$46:$X$46</definedName>
    <definedName name="SalesQty80">'Бланк заказа'!$X$211:$X$211</definedName>
    <definedName name="SalesQty81">'Бланк заказа'!$X$216:$X$216</definedName>
    <definedName name="SalesQty82">'Бланк заказа'!$X$221:$X$221</definedName>
    <definedName name="SalesQty83">'Бланк заказа'!$X$226:$X$226</definedName>
    <definedName name="SalesQty84">'Бланк заказа'!$X$227:$X$227</definedName>
    <definedName name="SalesQty85">'Бланк заказа'!$X$233:$X$233</definedName>
    <definedName name="SalesQty86">'Бланк заказа'!$X$239:$X$239</definedName>
    <definedName name="SalesQty87">'Бланк заказа'!$X$240:$X$240</definedName>
    <definedName name="SalesQty88">'Бланк заказа'!$X$245:$X$245</definedName>
    <definedName name="SalesQty89">'Бланк заказа'!$X$251:$X$251</definedName>
    <definedName name="SalesQty9">'Бланк заказа'!$X$47:$X$47</definedName>
    <definedName name="SalesQty90">'Бланк заказа'!$X$255:$X$255</definedName>
    <definedName name="SalesQty91">'Бланк заказа'!$X$261:$X$261</definedName>
    <definedName name="SalesQty92">'Бланк заказа'!$X$262:$X$262</definedName>
    <definedName name="SalesQty93">'Бланк заказа'!$X$263:$X$263</definedName>
    <definedName name="SalesQty94">'Бланк заказа'!$X$267:$X$267</definedName>
    <definedName name="SalesQty95">'Бланк заказа'!$X$271:$X$271</definedName>
    <definedName name="SalesQty96">'Бланк заказа'!$X$272:$X$272</definedName>
    <definedName name="SalesQty97">'Бланк заказа'!$X$276:$X$276</definedName>
    <definedName name="SalesQty98">'Бланк заказа'!$X$277:$X$277</definedName>
    <definedName name="SalesQty99">'Бланк заказа'!$X$278:$X$278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заказа'!$Y$282:$Y$282</definedName>
    <definedName name="SalesRoundBox101">'Бланк заказа'!$Y$283:$Y$283</definedName>
    <definedName name="SalesRoundBox102">'Бланк заказа'!$Y$284:$Y$284</definedName>
    <definedName name="SalesRoundBox103">'Бланк заказа'!$Y$285:$Y$285</definedName>
    <definedName name="SalesRoundBox104">'Бланк заказа'!$Y$286:$Y$286</definedName>
    <definedName name="SalesRoundBox105">'Бланк заказа'!$Y$287:$Y$287</definedName>
    <definedName name="SalesRoundBox106">'Бланк заказа'!$Y$288:$Y$288</definedName>
    <definedName name="SalesRoundBox107">'Бланк заказа'!$Y$289:$Y$289</definedName>
    <definedName name="SalesRoundBox108">'Бланк заказа'!$Y$290:$Y$290</definedName>
    <definedName name="SalesRoundBox109">'Бланк заказа'!$Y$291:$Y$291</definedName>
    <definedName name="SalesRoundBox11">'Бланк заказа'!$Y$49:$Y$49</definedName>
    <definedName name="SalesRoundBox110">'Бланк заказа'!$Y$292:$Y$292</definedName>
    <definedName name="SalesRoundBox111">'Бланк заказа'!$Y$293:$Y$293</definedName>
    <definedName name="SalesRoundBox112">'Бланк заказа'!$Y$294:$Y$294</definedName>
    <definedName name="SalesRoundBox113">'Бланк заказа'!$Y$295:$Y$295</definedName>
    <definedName name="SalesRoundBox114">'Бланк заказа'!$Y$296:$Y$296</definedName>
    <definedName name="SalesRoundBox115">'Бланк заказа'!$Y$297:$Y$297</definedName>
    <definedName name="SalesRoundBox116">'Бланк заказа'!$Y$298:$Y$298</definedName>
    <definedName name="SalesRoundBox117">'Бланк заказа'!$Y$299:$Y$299</definedName>
    <definedName name="SalesRoundBox118">'Бланк заказа'!$Y$300:$Y$300</definedName>
    <definedName name="SalesRoundBox119">'Бланк заказа'!$Y$301:$Y$301</definedName>
    <definedName name="SalesRoundBox12">'Бланк заказа'!$Y$50:$Y$50</definedName>
    <definedName name="SalesRoundBox120">'Бланк заказа'!$Y$302:$Y$302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заказа'!$Y$62:$Y$62</definedName>
    <definedName name="SalesRoundBox21">'Бланк заказа'!$Y$63:$Y$63</definedName>
    <definedName name="SalesRoundBox22">'Бланк заказа'!$Y$68:$Y$68</definedName>
    <definedName name="SalesRoundBox23">'Бланк заказа'!$Y$73:$Y$73</definedName>
    <definedName name="SalesRoundBox24">'Бланк заказа'!$Y$74:$Y$74</definedName>
    <definedName name="SalesRoundBox25">'Бланк заказа'!$Y$79:$Y$79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заказа'!$Y$89:$Y$89</definedName>
    <definedName name="SalesRoundBox32">'Бланк заказа'!$Y$94:$Y$94</definedName>
    <definedName name="SalesRoundBox33">'Бланк заказа'!$Y$95:$Y$95</definedName>
    <definedName name="SalesRoundBox34">'Бланк заказа'!$Y$96:$Y$96</definedName>
    <definedName name="SalesRoundBox35">'Бланк заказа'!$Y$101:$Y$101</definedName>
    <definedName name="SalesRoundBox36">'Бланк заказа'!$Y$102:$Y$102</definedName>
    <definedName name="SalesRoundBox37">'Бланк заказа'!$Y$103:$Y$103</definedName>
    <definedName name="SalesRoundBox38">'Бланк заказа'!$Y$104:$Y$104</definedName>
    <definedName name="SalesRoundBox39">'Бланк заказа'!$Y$105:$Y$105</definedName>
    <definedName name="SalesRoundBox4">'Бланк заказа'!$Y$30:$Y$30</definedName>
    <definedName name="SalesRoundBox40">'Бланк заказа'!$Y$106:$Y$106</definedName>
    <definedName name="SalesRoundBox41">'Бланк заказа'!$Y$111:$Y$111</definedName>
    <definedName name="SalesRoundBox42">'Бланк заказа'!$Y$112:$Y$112</definedName>
    <definedName name="SalesRoundBox43">'Бланк заказа'!$Y$117:$Y$117</definedName>
    <definedName name="SalesRoundBox44">'Бланк заказа'!$Y$118:$Y$118</definedName>
    <definedName name="SalesRoundBox45">'Бланк заказа'!$Y$119:$Y$119</definedName>
    <definedName name="SalesRoundBox46">'Бланк заказа'!$Y$124:$Y$124</definedName>
    <definedName name="SalesRoundBox47">'Бланк заказа'!$Y$125:$Y$125</definedName>
    <definedName name="SalesRoundBox48">'Бланк заказа'!$Y$130:$Y$130</definedName>
    <definedName name="SalesRoundBox49">'Бланк заказа'!$Y$135:$Y$135</definedName>
    <definedName name="SalesRoundBox5">'Бланк заказа'!$Y$31:$Y$31</definedName>
    <definedName name="SalesRoundBox50">'Бланк заказа'!$Y$140:$Y$140</definedName>
    <definedName name="SalesRoundBox51">'Бланк заказа'!$Y$141:$Y$141</definedName>
    <definedName name="SalesRoundBox52">'Бланк заказа'!$Y$146:$Y$146</definedName>
    <definedName name="SalesRoundBox53">'Бланк заказа'!$Y$152:$Y$152</definedName>
    <definedName name="SalesRoundBox54">'Бланк заказа'!$Y$157:$Y$157</definedName>
    <definedName name="SalesRoundBox55">'Бланк заказа'!$Y$158:$Y$158</definedName>
    <definedName name="SalesRoundBox56">'Бланк заказа'!$Y$159:$Y$159</definedName>
    <definedName name="SalesRoundBox57">'Бланк заказа'!$Y$160:$Y$160</definedName>
    <definedName name="SalesRoundBox58">'Бланк заказа'!$Y$164:$Y$164</definedName>
    <definedName name="SalesRoundBox59">'Бланк заказа'!$Y$165:$Y$165</definedName>
    <definedName name="SalesRoundBox6">'Бланк заказа'!$Y$36:$Y$36</definedName>
    <definedName name="SalesRoundBox60">'Бланк заказа'!$Y$171:$Y$171</definedName>
    <definedName name="SalesRoundBox61">'Бланк заказа'!$Y$172:$Y$172</definedName>
    <definedName name="SalesRoundBox62">'Бланк заказа'!$Y$173:$Y$173</definedName>
    <definedName name="SalesRoundBox63">'Бланк заказа'!$Y$177:$Y$177</definedName>
    <definedName name="SalesRoundBox64">'Бланк заказа'!$Y$183:$Y$183</definedName>
    <definedName name="SalesRoundBox65">'Бланк заказа'!$Y$184:$Y$184</definedName>
    <definedName name="SalesRoundBox66">'Бланк заказа'!$Y$185:$Y$185</definedName>
    <definedName name="SalesRoundBox67">'Бланк заказа'!$Y$186:$Y$186</definedName>
    <definedName name="SalesRoundBox68">'Бланк заказа'!$Y$191:$Y$191</definedName>
    <definedName name="SalesRoundBox69">'Бланк заказа'!$Y$192:$Y$192</definedName>
    <definedName name="SalesRoundBox7">'Бланк заказа'!$Y$41:$Y$41</definedName>
    <definedName name="SalesRoundBox70">'Бланк заказа'!$Y$193:$Y$193</definedName>
    <definedName name="SalesRoundBox71">'Бланк заказа'!$Y$198:$Y$198</definedName>
    <definedName name="SalesRoundBox72">'Бланк заказа'!$Y$199:$Y$199</definedName>
    <definedName name="SalesRoundBox73">'Бланк заказа'!$Y$200:$Y$200</definedName>
    <definedName name="SalesRoundBox74">'Бланк заказа'!$Y$201:$Y$201</definedName>
    <definedName name="SalesRoundBox75">'Бланк заказа'!$Y$202:$Y$202</definedName>
    <definedName name="SalesRoundBox76">'Бланк заказа'!$Y$203:$Y$203</definedName>
    <definedName name="SalesRoundBox77">'Бланк заказа'!$Y$208:$Y$208</definedName>
    <definedName name="SalesRoundBox78">'Бланк заказа'!$Y$209:$Y$209</definedName>
    <definedName name="SalesRoundBox79">'Бланк заказа'!$Y$210:$Y$210</definedName>
    <definedName name="SalesRoundBox8">'Бланк заказа'!$Y$46:$Y$46</definedName>
    <definedName name="SalesRoundBox80">'Бланк заказа'!$Y$211:$Y$211</definedName>
    <definedName name="SalesRoundBox81">'Бланк заказа'!$Y$216:$Y$216</definedName>
    <definedName name="SalesRoundBox82">'Бланк заказа'!$Y$221:$Y$221</definedName>
    <definedName name="SalesRoundBox83">'Бланк заказа'!$Y$226:$Y$226</definedName>
    <definedName name="SalesRoundBox84">'Бланк заказа'!$Y$227:$Y$227</definedName>
    <definedName name="SalesRoundBox85">'Бланк заказа'!$Y$233:$Y$233</definedName>
    <definedName name="SalesRoundBox86">'Бланк заказа'!$Y$239:$Y$239</definedName>
    <definedName name="SalesRoundBox87">'Бланк заказа'!$Y$240:$Y$240</definedName>
    <definedName name="SalesRoundBox88">'Бланк заказа'!$Y$245:$Y$245</definedName>
    <definedName name="SalesRoundBox89">'Бланк заказа'!$Y$251:$Y$251</definedName>
    <definedName name="SalesRoundBox9">'Бланк заказа'!$Y$47:$Y$47</definedName>
    <definedName name="SalesRoundBox90">'Бланк заказа'!$Y$255:$Y$255</definedName>
    <definedName name="SalesRoundBox91">'Бланк заказа'!$Y$261:$Y$261</definedName>
    <definedName name="SalesRoundBox92">'Бланк заказа'!$Y$262:$Y$262</definedName>
    <definedName name="SalesRoundBox93">'Бланк заказа'!$Y$263:$Y$263</definedName>
    <definedName name="SalesRoundBox94">'Бланк заказа'!$Y$267:$Y$267</definedName>
    <definedName name="SalesRoundBox95">'Бланк заказа'!$Y$271:$Y$271</definedName>
    <definedName name="SalesRoundBox96">'Бланк заказа'!$Y$272:$Y$272</definedName>
    <definedName name="SalesRoundBox97">'Бланк заказа'!$Y$276:$Y$276</definedName>
    <definedName name="SalesRoundBox98">'Бланк заказа'!$Y$277:$Y$277</definedName>
    <definedName name="SalesRoundBox99">'Бланк заказа'!$Y$278:$Y$278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заказа'!$W$282:$W$282</definedName>
    <definedName name="UnitOfMeasure101">'Бланк заказа'!$W$283:$W$283</definedName>
    <definedName name="UnitOfMeasure102">'Бланк заказа'!$W$284:$W$284</definedName>
    <definedName name="UnitOfMeasure103">'Бланк заказа'!$W$285:$W$285</definedName>
    <definedName name="UnitOfMeasure104">'Бланк заказа'!$W$286:$W$286</definedName>
    <definedName name="UnitOfMeasure105">'Бланк заказа'!$W$287:$W$287</definedName>
    <definedName name="UnitOfMeasure106">'Бланк заказа'!$W$288:$W$288</definedName>
    <definedName name="UnitOfMeasure107">'Бланк заказа'!$W$289:$W$289</definedName>
    <definedName name="UnitOfMeasure108">'Бланк заказа'!$W$290:$W$290</definedName>
    <definedName name="UnitOfMeasure109">'Бланк заказа'!$W$291:$W$291</definedName>
    <definedName name="UnitOfMeasure11">'Бланк заказа'!$W$49:$W$49</definedName>
    <definedName name="UnitOfMeasure110">'Бланк заказа'!$W$292:$W$292</definedName>
    <definedName name="UnitOfMeasure111">'Бланк заказа'!$W$293:$W$293</definedName>
    <definedName name="UnitOfMeasure112">'Бланк заказа'!$W$294:$W$294</definedName>
    <definedName name="UnitOfMeasure113">'Бланк заказа'!$W$295:$W$295</definedName>
    <definedName name="UnitOfMeasure114">'Бланк заказа'!$W$296:$W$296</definedName>
    <definedName name="UnitOfMeasure115">'Бланк заказа'!$W$297:$W$297</definedName>
    <definedName name="UnitOfMeasure116">'Бланк заказа'!$W$298:$W$298</definedName>
    <definedName name="UnitOfMeasure117">'Бланк заказа'!$W$299:$W$299</definedName>
    <definedName name="UnitOfMeasure118">'Бланк заказа'!$W$300:$W$300</definedName>
    <definedName name="UnitOfMeasure119">'Бланк заказа'!$W$301:$W$301</definedName>
    <definedName name="UnitOfMeasure12">'Бланк заказа'!$W$50:$W$50</definedName>
    <definedName name="UnitOfMeasure120">'Бланк заказа'!$W$302:$W$302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заказа'!$W$62:$W$62</definedName>
    <definedName name="UnitOfMeasure21">'Бланк заказа'!$W$63:$W$63</definedName>
    <definedName name="UnitOfMeasure22">'Бланк заказа'!$W$68:$W$68</definedName>
    <definedName name="UnitOfMeasure23">'Бланк заказа'!$W$73:$W$73</definedName>
    <definedName name="UnitOfMeasure24">'Бланк заказа'!$W$74:$W$74</definedName>
    <definedName name="UnitOfMeasure25">'Бланк заказа'!$W$79:$W$79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заказа'!$W$89:$W$89</definedName>
    <definedName name="UnitOfMeasure32">'Бланк заказа'!$W$94:$W$94</definedName>
    <definedName name="UnitOfMeasure33">'Бланк заказа'!$W$95:$W$95</definedName>
    <definedName name="UnitOfMeasure34">'Бланк заказа'!$W$96:$W$96</definedName>
    <definedName name="UnitOfMeasure35">'Бланк заказа'!$W$101:$W$101</definedName>
    <definedName name="UnitOfMeasure36">'Бланк заказа'!$W$102:$W$102</definedName>
    <definedName name="UnitOfMeasure37">'Бланк заказа'!$W$103:$W$103</definedName>
    <definedName name="UnitOfMeasure38">'Бланк заказа'!$W$104:$W$104</definedName>
    <definedName name="UnitOfMeasure39">'Бланк заказа'!$W$105:$W$105</definedName>
    <definedName name="UnitOfMeasure4">'Бланк заказа'!$W$30:$W$30</definedName>
    <definedName name="UnitOfMeasure40">'Бланк заказа'!$W$106:$W$106</definedName>
    <definedName name="UnitOfMeasure41">'Бланк заказа'!$W$111:$W$111</definedName>
    <definedName name="UnitOfMeasure42">'Бланк заказа'!$W$112:$W$112</definedName>
    <definedName name="UnitOfMeasure43">'Бланк заказа'!$W$117:$W$117</definedName>
    <definedName name="UnitOfMeasure44">'Бланк заказа'!$W$118:$W$118</definedName>
    <definedName name="UnitOfMeasure45">'Бланк заказа'!$W$119:$W$119</definedName>
    <definedName name="UnitOfMeasure46">'Бланк заказа'!$W$124:$W$124</definedName>
    <definedName name="UnitOfMeasure47">'Бланк заказа'!$W$125:$W$125</definedName>
    <definedName name="UnitOfMeasure48">'Бланк заказа'!$W$130:$W$130</definedName>
    <definedName name="UnitOfMeasure49">'Бланк заказа'!$W$135:$W$135</definedName>
    <definedName name="UnitOfMeasure5">'Бланк заказа'!$W$31:$W$31</definedName>
    <definedName name="UnitOfMeasure50">'Бланк заказа'!$W$140:$W$140</definedName>
    <definedName name="UnitOfMeasure51">'Бланк заказа'!$W$141:$W$141</definedName>
    <definedName name="UnitOfMeasure52">'Бланк заказа'!$W$146:$W$146</definedName>
    <definedName name="UnitOfMeasure53">'Бланк заказа'!$W$152:$W$152</definedName>
    <definedName name="UnitOfMeasure54">'Бланк заказа'!$W$157:$W$157</definedName>
    <definedName name="UnitOfMeasure55">'Бланк заказа'!$W$158:$W$158</definedName>
    <definedName name="UnitOfMeasure56">'Бланк заказа'!$W$159:$W$159</definedName>
    <definedName name="UnitOfMeasure57">'Бланк заказа'!$W$160:$W$160</definedName>
    <definedName name="UnitOfMeasure58">'Бланк заказа'!$W$164:$W$164</definedName>
    <definedName name="UnitOfMeasure59">'Бланк заказа'!$W$165:$W$165</definedName>
    <definedName name="UnitOfMeasure6">'Бланк заказа'!$W$36:$W$36</definedName>
    <definedName name="UnitOfMeasure60">'Бланк заказа'!$W$171:$W$171</definedName>
    <definedName name="UnitOfMeasure61">'Бланк заказа'!$W$172:$W$172</definedName>
    <definedName name="UnitOfMeasure62">'Бланк заказа'!$W$173:$W$173</definedName>
    <definedName name="UnitOfMeasure63">'Бланк заказа'!$W$177:$W$177</definedName>
    <definedName name="UnitOfMeasure64">'Бланк заказа'!$W$183:$W$183</definedName>
    <definedName name="UnitOfMeasure65">'Бланк заказа'!$W$184:$W$184</definedName>
    <definedName name="UnitOfMeasure66">'Бланк заказа'!$W$185:$W$185</definedName>
    <definedName name="UnitOfMeasure67">'Бланк заказа'!$W$186:$W$186</definedName>
    <definedName name="UnitOfMeasure68">'Бланк заказа'!$W$191:$W$191</definedName>
    <definedName name="UnitOfMeasure69">'Бланк заказа'!$W$192:$W$192</definedName>
    <definedName name="UnitOfMeasure7">'Бланк заказа'!$W$41:$W$41</definedName>
    <definedName name="UnitOfMeasure70">'Бланк заказа'!$W$193:$W$193</definedName>
    <definedName name="UnitOfMeasure71">'Бланк заказа'!$W$198:$W$198</definedName>
    <definedName name="UnitOfMeasure72">'Бланк заказа'!$W$199:$W$199</definedName>
    <definedName name="UnitOfMeasure73">'Бланк заказа'!$W$200:$W$200</definedName>
    <definedName name="UnitOfMeasure74">'Бланк заказа'!$W$201:$W$201</definedName>
    <definedName name="UnitOfMeasure75">'Бланк заказа'!$W$202:$W$202</definedName>
    <definedName name="UnitOfMeasure76">'Бланк заказа'!$W$203:$W$203</definedName>
    <definedName name="UnitOfMeasure77">'Бланк заказа'!$W$208:$W$208</definedName>
    <definedName name="UnitOfMeasure78">'Бланк заказа'!$W$209:$W$209</definedName>
    <definedName name="UnitOfMeasure79">'Бланк заказа'!$W$210:$W$210</definedName>
    <definedName name="UnitOfMeasure8">'Бланк заказа'!$W$46:$W$46</definedName>
    <definedName name="UnitOfMeasure80">'Бланк заказа'!$W$211:$W$211</definedName>
    <definedName name="UnitOfMeasure81">'Бланк заказа'!$W$216:$W$216</definedName>
    <definedName name="UnitOfMeasure82">'Бланк заказа'!$W$221:$W$221</definedName>
    <definedName name="UnitOfMeasure83">'Бланк заказа'!$W$226:$W$226</definedName>
    <definedName name="UnitOfMeasure84">'Бланк заказа'!$W$227:$W$227</definedName>
    <definedName name="UnitOfMeasure85">'Бланк заказа'!$W$233:$W$233</definedName>
    <definedName name="UnitOfMeasure86">'Бланк заказа'!$W$239:$W$239</definedName>
    <definedName name="UnitOfMeasure87">'Бланк заказа'!$W$240:$W$240</definedName>
    <definedName name="UnitOfMeasure88">'Бланк заказа'!$W$245:$W$245</definedName>
    <definedName name="UnitOfMeasure89">'Бланк заказа'!$W$251:$W$251</definedName>
    <definedName name="UnitOfMeasure9">'Бланк заказа'!$W$47:$W$47</definedName>
    <definedName name="UnitOfMeasure90">'Бланк заказа'!$W$255:$W$255</definedName>
    <definedName name="UnitOfMeasure91">'Бланк заказа'!$W$261:$W$261</definedName>
    <definedName name="UnitOfMeasure92">'Бланк заказа'!$W$262:$W$262</definedName>
    <definedName name="UnitOfMeasure93">'Бланк заказа'!$W$263:$W$263</definedName>
    <definedName name="UnitOfMeasure94">'Бланк заказа'!$W$267:$W$267</definedName>
    <definedName name="UnitOfMeasure95">'Бланк заказа'!$W$271:$W$271</definedName>
    <definedName name="UnitOfMeasure96">'Бланк заказа'!$W$272:$W$272</definedName>
    <definedName name="UnitOfMeasure97">'Бланк заказа'!$W$276:$W$276</definedName>
    <definedName name="UnitOfMeasure98">'Бланк заказа'!$W$277:$W$277</definedName>
    <definedName name="UnitOfMeasure99">'Бланк заказа'!$W$278:$W$278</definedName>
    <definedName name="UnloadAddress">'Бланк заказа'!$D$8</definedName>
    <definedName name="UnloadAdressList0001">Setting!$B$8:$B$8</definedName>
  </definedNames>
  <calcPr calcId="181029" refMode="R1C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315" i="1" l="1"/>
  <c r="AI315" i="1"/>
  <c r="AH315" i="1"/>
  <c r="AG315" i="1"/>
  <c r="AF315" i="1"/>
  <c r="AE315" i="1"/>
  <c r="AD315" i="1"/>
  <c r="AC315" i="1"/>
  <c r="AB315" i="1"/>
  <c r="AA315" i="1"/>
  <c r="Z315" i="1"/>
  <c r="Y315" i="1"/>
  <c r="X315" i="1"/>
  <c r="W315" i="1"/>
  <c r="V315" i="1"/>
  <c r="U315" i="1"/>
  <c r="T315" i="1"/>
  <c r="S315" i="1"/>
  <c r="R315" i="1"/>
  <c r="Q315" i="1"/>
  <c r="P315" i="1"/>
  <c r="O315" i="1"/>
  <c r="M315" i="1"/>
  <c r="L315" i="1"/>
  <c r="K315" i="1"/>
  <c r="J315" i="1"/>
  <c r="I315" i="1"/>
  <c r="H315" i="1"/>
  <c r="G315" i="1"/>
  <c r="F315" i="1"/>
  <c r="E315" i="1"/>
  <c r="D315" i="1"/>
  <c r="C315" i="1"/>
  <c r="B315" i="1"/>
  <c r="X304" i="1"/>
  <c r="X303" i="1"/>
  <c r="BO302" i="1"/>
  <c r="BM302" i="1"/>
  <c r="Z302" i="1"/>
  <c r="Y302" i="1"/>
  <c r="BO301" i="1"/>
  <c r="BM301" i="1"/>
  <c r="Z301" i="1"/>
  <c r="Y301" i="1"/>
  <c r="BO300" i="1"/>
  <c r="BM300" i="1"/>
  <c r="Z300" i="1"/>
  <c r="Y300" i="1"/>
  <c r="BO299" i="1"/>
  <c r="BM299" i="1"/>
  <c r="Z299" i="1"/>
  <c r="Y299" i="1"/>
  <c r="BO298" i="1"/>
  <c r="BM298" i="1"/>
  <c r="Z298" i="1"/>
  <c r="Y298" i="1"/>
  <c r="BO297" i="1"/>
  <c r="BM297" i="1"/>
  <c r="Z297" i="1"/>
  <c r="Y297" i="1"/>
  <c r="BO296" i="1"/>
  <c r="BM296" i="1"/>
  <c r="Z296" i="1"/>
  <c r="Y296" i="1"/>
  <c r="BO295" i="1"/>
  <c r="BM295" i="1"/>
  <c r="Z295" i="1"/>
  <c r="Y295" i="1"/>
  <c r="BO294" i="1"/>
  <c r="BM294" i="1"/>
  <c r="Z294" i="1"/>
  <c r="Y294" i="1"/>
  <c r="BO293" i="1"/>
  <c r="BM293" i="1"/>
  <c r="Z293" i="1"/>
  <c r="Y293" i="1"/>
  <c r="BO292" i="1"/>
  <c r="BM292" i="1"/>
  <c r="Z292" i="1"/>
  <c r="Y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Z303" i="1" s="1"/>
  <c r="Y282" i="1"/>
  <c r="Y304" i="1" s="1"/>
  <c r="X280" i="1"/>
  <c r="X279" i="1"/>
  <c r="BO278" i="1"/>
  <c r="BM278" i="1"/>
  <c r="Z278" i="1"/>
  <c r="Y278" i="1"/>
  <c r="P278" i="1"/>
  <c r="BO277" i="1"/>
  <c r="BM277" i="1"/>
  <c r="Z277" i="1"/>
  <c r="Y277" i="1"/>
  <c r="BO276" i="1"/>
  <c r="BM276" i="1"/>
  <c r="Z276" i="1"/>
  <c r="Z279" i="1" s="1"/>
  <c r="Y276" i="1"/>
  <c r="X274" i="1"/>
  <c r="X273" i="1"/>
  <c r="BO272" i="1"/>
  <c r="BM272" i="1"/>
  <c r="Z272" i="1"/>
  <c r="Y272" i="1"/>
  <c r="BO271" i="1"/>
  <c r="BM271" i="1"/>
  <c r="Z271" i="1"/>
  <c r="Z273" i="1" s="1"/>
  <c r="Y271" i="1"/>
  <c r="X269" i="1"/>
  <c r="X268" i="1"/>
  <c r="BO267" i="1"/>
  <c r="BM267" i="1"/>
  <c r="Z267" i="1"/>
  <c r="Z268" i="1" s="1"/>
  <c r="Y267" i="1"/>
  <c r="X265" i="1"/>
  <c r="X264" i="1"/>
  <c r="BO263" i="1"/>
  <c r="BM263" i="1"/>
  <c r="Z263" i="1"/>
  <c r="Y263" i="1"/>
  <c r="BO262" i="1"/>
  <c r="BM262" i="1"/>
  <c r="Z262" i="1"/>
  <c r="Y262" i="1"/>
  <c r="BO261" i="1"/>
  <c r="BM261" i="1"/>
  <c r="Z261" i="1"/>
  <c r="Z264" i="1" s="1"/>
  <c r="Y261" i="1"/>
  <c r="X257" i="1"/>
  <c r="X256" i="1"/>
  <c r="BO255" i="1"/>
  <c r="BM255" i="1"/>
  <c r="Z255" i="1"/>
  <c r="Z256" i="1" s="1"/>
  <c r="Y255" i="1"/>
  <c r="Y257" i="1" s="1"/>
  <c r="P255" i="1"/>
  <c r="X253" i="1"/>
  <c r="X252" i="1"/>
  <c r="BO251" i="1"/>
  <c r="BM251" i="1"/>
  <c r="Z251" i="1"/>
  <c r="Z252" i="1" s="1"/>
  <c r="Y251" i="1"/>
  <c r="X247" i="1"/>
  <c r="Y246" i="1"/>
  <c r="X246" i="1"/>
  <c r="BP245" i="1"/>
  <c r="BO245" i="1"/>
  <c r="BN245" i="1"/>
  <c r="BM245" i="1"/>
  <c r="Z245" i="1"/>
  <c r="Z246" i="1" s="1"/>
  <c r="Y245" i="1"/>
  <c r="Y247" i="1" s="1"/>
  <c r="P245" i="1"/>
  <c r="X242" i="1"/>
  <c r="X241" i="1"/>
  <c r="BO240" i="1"/>
  <c r="BM240" i="1"/>
  <c r="Z240" i="1"/>
  <c r="Y240" i="1"/>
  <c r="P240" i="1"/>
  <c r="BO239" i="1"/>
  <c r="BM239" i="1"/>
  <c r="Z239" i="1"/>
  <c r="Y239" i="1"/>
  <c r="P239" i="1"/>
  <c r="X235" i="1"/>
  <c r="X234" i="1"/>
  <c r="BO233" i="1"/>
  <c r="BM233" i="1"/>
  <c r="Z233" i="1"/>
  <c r="Z234" i="1" s="1"/>
  <c r="Y233" i="1"/>
  <c r="Y235" i="1" s="1"/>
  <c r="P233" i="1"/>
  <c r="X229" i="1"/>
  <c r="X228" i="1"/>
  <c r="BO227" i="1"/>
  <c r="BM227" i="1"/>
  <c r="Z227" i="1"/>
  <c r="Y227" i="1"/>
  <c r="P227" i="1"/>
  <c r="BO226" i="1"/>
  <c r="BM226" i="1"/>
  <c r="Z226" i="1"/>
  <c r="Y226" i="1"/>
  <c r="P226" i="1"/>
  <c r="X223" i="1"/>
  <c r="X222" i="1"/>
  <c r="BO221" i="1"/>
  <c r="BM221" i="1"/>
  <c r="Z221" i="1"/>
  <c r="Z222" i="1" s="1"/>
  <c r="Y221" i="1"/>
  <c r="P221" i="1"/>
  <c r="X218" i="1"/>
  <c r="X217" i="1"/>
  <c r="BO216" i="1"/>
  <c r="BM216" i="1"/>
  <c r="Z216" i="1"/>
  <c r="Z217" i="1" s="1"/>
  <c r="Y216" i="1"/>
  <c r="P216" i="1"/>
  <c r="X213" i="1"/>
  <c r="X212" i="1"/>
  <c r="BP211" i="1"/>
  <c r="BO211" i="1"/>
  <c r="BN211" i="1"/>
  <c r="BM211" i="1"/>
  <c r="Z211" i="1"/>
  <c r="Y211" i="1"/>
  <c r="P211" i="1"/>
  <c r="BO210" i="1"/>
  <c r="BM210" i="1"/>
  <c r="Z210" i="1"/>
  <c r="Y210" i="1"/>
  <c r="BP210" i="1" s="1"/>
  <c r="P210" i="1"/>
  <c r="BP209" i="1"/>
  <c r="BO209" i="1"/>
  <c r="BN209" i="1"/>
  <c r="BM209" i="1"/>
  <c r="Z209" i="1"/>
  <c r="Y209" i="1"/>
  <c r="P209" i="1"/>
  <c r="BO208" i="1"/>
  <c r="BM208" i="1"/>
  <c r="Z208" i="1"/>
  <c r="Y208" i="1"/>
  <c r="Y213" i="1" s="1"/>
  <c r="P208" i="1"/>
  <c r="X205" i="1"/>
  <c r="X204" i="1"/>
  <c r="BO203" i="1"/>
  <c r="BM203" i="1"/>
  <c r="Z203" i="1"/>
  <c r="Y203" i="1"/>
  <c r="BP203" i="1" s="1"/>
  <c r="P203" i="1"/>
  <c r="BO202" i="1"/>
  <c r="BM202" i="1"/>
  <c r="Z202" i="1"/>
  <c r="Y202" i="1"/>
  <c r="P202" i="1"/>
  <c r="BO201" i="1"/>
  <c r="BM201" i="1"/>
  <c r="Z201" i="1"/>
  <c r="Y201" i="1"/>
  <c r="BP201" i="1" s="1"/>
  <c r="P201" i="1"/>
  <c r="BO200" i="1"/>
  <c r="BM200" i="1"/>
  <c r="Z200" i="1"/>
  <c r="Y200" i="1"/>
  <c r="P200" i="1"/>
  <c r="BO199" i="1"/>
  <c r="BM199" i="1"/>
  <c r="Z199" i="1"/>
  <c r="Y199" i="1"/>
  <c r="BP199" i="1" s="1"/>
  <c r="P199" i="1"/>
  <c r="BO198" i="1"/>
  <c r="BM198" i="1"/>
  <c r="Z198" i="1"/>
  <c r="Y198" i="1"/>
  <c r="P198" i="1"/>
  <c r="X195" i="1"/>
  <c r="X194" i="1"/>
  <c r="BP193" i="1"/>
  <c r="BO193" i="1"/>
  <c r="BN193" i="1"/>
  <c r="BM193" i="1"/>
  <c r="Z193" i="1"/>
  <c r="Y193" i="1"/>
  <c r="P193" i="1"/>
  <c r="BO192" i="1"/>
  <c r="BM192" i="1"/>
  <c r="Z192" i="1"/>
  <c r="Y192" i="1"/>
  <c r="BP192" i="1" s="1"/>
  <c r="P192" i="1"/>
  <c r="BP191" i="1"/>
  <c r="BO191" i="1"/>
  <c r="BN191" i="1"/>
  <c r="BM191" i="1"/>
  <c r="Z191" i="1"/>
  <c r="Z194" i="1" s="1"/>
  <c r="Y191" i="1"/>
  <c r="P191" i="1"/>
  <c r="X188" i="1"/>
  <c r="X187" i="1"/>
  <c r="BO186" i="1"/>
  <c r="BM186" i="1"/>
  <c r="Z186" i="1"/>
  <c r="Y186" i="1"/>
  <c r="P186" i="1"/>
  <c r="BO185" i="1"/>
  <c r="BM185" i="1"/>
  <c r="Z185" i="1"/>
  <c r="Y185" i="1"/>
  <c r="BP185" i="1" s="1"/>
  <c r="P185" i="1"/>
  <c r="BO184" i="1"/>
  <c r="BM184" i="1"/>
  <c r="Z184" i="1"/>
  <c r="Y184" i="1"/>
  <c r="P184" i="1"/>
  <c r="BO183" i="1"/>
  <c r="BM183" i="1"/>
  <c r="Z183" i="1"/>
  <c r="Z187" i="1" s="1"/>
  <c r="Y183" i="1"/>
  <c r="X179" i="1"/>
  <c r="X178" i="1"/>
  <c r="BO177" i="1"/>
  <c r="BM177" i="1"/>
  <c r="Z177" i="1"/>
  <c r="Z178" i="1" s="1"/>
  <c r="Y177" i="1"/>
  <c r="X175" i="1"/>
  <c r="X174" i="1"/>
  <c r="BO173" i="1"/>
  <c r="BM173" i="1"/>
  <c r="Z173" i="1"/>
  <c r="Y173" i="1"/>
  <c r="BP173" i="1" s="1"/>
  <c r="P173" i="1"/>
  <c r="BO172" i="1"/>
  <c r="BM172" i="1"/>
  <c r="Z172" i="1"/>
  <c r="Y172" i="1"/>
  <c r="BP172" i="1" s="1"/>
  <c r="P172" i="1"/>
  <c r="BO171" i="1"/>
  <c r="BM171" i="1"/>
  <c r="Z171" i="1"/>
  <c r="Y171" i="1"/>
  <c r="P171" i="1"/>
  <c r="X167" i="1"/>
  <c r="X166" i="1"/>
  <c r="BO165" i="1"/>
  <c r="BM165" i="1"/>
  <c r="Z165" i="1"/>
  <c r="Y165" i="1"/>
  <c r="BP165" i="1" s="1"/>
  <c r="P165" i="1"/>
  <c r="BO164" i="1"/>
  <c r="BM164" i="1"/>
  <c r="Z164" i="1"/>
  <c r="Y164" i="1"/>
  <c r="P164" i="1"/>
  <c r="X162" i="1"/>
  <c r="X161" i="1"/>
  <c r="BO160" i="1"/>
  <c r="BM160" i="1"/>
  <c r="Z160" i="1"/>
  <c r="Y160" i="1"/>
  <c r="BP160" i="1" s="1"/>
  <c r="P160" i="1"/>
  <c r="BO159" i="1"/>
  <c r="BM159" i="1"/>
  <c r="Z159" i="1"/>
  <c r="Y159" i="1"/>
  <c r="BP159" i="1" s="1"/>
  <c r="P159" i="1"/>
  <c r="BO158" i="1"/>
  <c r="BM158" i="1"/>
  <c r="Z158" i="1"/>
  <c r="Y158" i="1"/>
  <c r="BP158" i="1" s="1"/>
  <c r="BO157" i="1"/>
  <c r="BM157" i="1"/>
  <c r="Z157" i="1"/>
  <c r="Y157" i="1"/>
  <c r="BP157" i="1" s="1"/>
  <c r="X154" i="1"/>
  <c r="X153" i="1"/>
  <c r="BO152" i="1"/>
  <c r="BM152" i="1"/>
  <c r="Z152" i="1"/>
  <c r="Z153" i="1" s="1"/>
  <c r="Y152" i="1"/>
  <c r="Y153" i="1" s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X142" i="1"/>
  <c r="BO141" i="1"/>
  <c r="BM141" i="1"/>
  <c r="Z141" i="1"/>
  <c r="Y141" i="1"/>
  <c r="P141" i="1"/>
  <c r="BO140" i="1"/>
  <c r="BM140" i="1"/>
  <c r="Z140" i="1"/>
  <c r="Z142" i="1" s="1"/>
  <c r="Y140" i="1"/>
  <c r="P140" i="1"/>
  <c r="X137" i="1"/>
  <c r="X136" i="1"/>
  <c r="BO135" i="1"/>
  <c r="BM135" i="1"/>
  <c r="Z135" i="1"/>
  <c r="Z136" i="1" s="1"/>
  <c r="Y135" i="1"/>
  <c r="Y136" i="1" s="1"/>
  <c r="X132" i="1"/>
  <c r="X131" i="1"/>
  <c r="BO130" i="1"/>
  <c r="BM130" i="1"/>
  <c r="Z130" i="1"/>
  <c r="Z131" i="1" s="1"/>
  <c r="Y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P124" i="1"/>
  <c r="X121" i="1"/>
  <c r="X120" i="1"/>
  <c r="BO119" i="1"/>
  <c r="BM119" i="1"/>
  <c r="Z119" i="1"/>
  <c r="Y119" i="1"/>
  <c r="P119" i="1"/>
  <c r="BO118" i="1"/>
  <c r="BM118" i="1"/>
  <c r="Z118" i="1"/>
  <c r="Y118" i="1"/>
  <c r="P118" i="1"/>
  <c r="BO117" i="1"/>
  <c r="BM117" i="1"/>
  <c r="Z117" i="1"/>
  <c r="Y117" i="1"/>
  <c r="P117" i="1"/>
  <c r="X114" i="1"/>
  <c r="X113" i="1"/>
  <c r="BP112" i="1"/>
  <c r="BO112" i="1"/>
  <c r="BN112" i="1"/>
  <c r="BM112" i="1"/>
  <c r="Z112" i="1"/>
  <c r="Y112" i="1"/>
  <c r="P112" i="1"/>
  <c r="BO111" i="1"/>
  <c r="BM111" i="1"/>
  <c r="Z111" i="1"/>
  <c r="Y111" i="1"/>
  <c r="P111" i="1"/>
  <c r="X108" i="1"/>
  <c r="X107" i="1"/>
  <c r="BO106" i="1"/>
  <c r="BM106" i="1"/>
  <c r="Z106" i="1"/>
  <c r="Y106" i="1"/>
  <c r="P106" i="1"/>
  <c r="BO105" i="1"/>
  <c r="BM105" i="1"/>
  <c r="Z105" i="1"/>
  <c r="Y105" i="1"/>
  <c r="P105" i="1"/>
  <c r="BO104" i="1"/>
  <c r="BM104" i="1"/>
  <c r="Z104" i="1"/>
  <c r="Y104" i="1"/>
  <c r="P104" i="1"/>
  <c r="BO103" i="1"/>
  <c r="BM103" i="1"/>
  <c r="Z103" i="1"/>
  <c r="Y103" i="1"/>
  <c r="BP103" i="1" s="1"/>
  <c r="P103" i="1"/>
  <c r="BP102" i="1"/>
  <c r="BO102" i="1"/>
  <c r="BN102" i="1"/>
  <c r="BM102" i="1"/>
  <c r="Z102" i="1"/>
  <c r="Z107" i="1" s="1"/>
  <c r="Y102" i="1"/>
  <c r="P102" i="1"/>
  <c r="BO101" i="1"/>
  <c r="BM101" i="1"/>
  <c r="Z101" i="1"/>
  <c r="Y101" i="1"/>
  <c r="Y107" i="1" s="1"/>
  <c r="P101" i="1"/>
  <c r="X98" i="1"/>
  <c r="X97" i="1"/>
  <c r="BO96" i="1"/>
  <c r="BM96" i="1"/>
  <c r="Z96" i="1"/>
  <c r="Y96" i="1"/>
  <c r="BP96" i="1" s="1"/>
  <c r="P96" i="1"/>
  <c r="BO95" i="1"/>
  <c r="BM95" i="1"/>
  <c r="Z95" i="1"/>
  <c r="Y95" i="1"/>
  <c r="P95" i="1"/>
  <c r="BO94" i="1"/>
  <c r="BM94" i="1"/>
  <c r="Z94" i="1"/>
  <c r="Y94" i="1"/>
  <c r="P94" i="1"/>
  <c r="X91" i="1"/>
  <c r="X90" i="1"/>
  <c r="BO89" i="1"/>
  <c r="BM89" i="1"/>
  <c r="Z89" i="1"/>
  <c r="Z90" i="1" s="1"/>
  <c r="Y89" i="1"/>
  <c r="Y91" i="1" s="1"/>
  <c r="X86" i="1"/>
  <c r="X85" i="1"/>
  <c r="BO84" i="1"/>
  <c r="BM84" i="1"/>
  <c r="Z84" i="1"/>
  <c r="Y84" i="1"/>
  <c r="BP84" i="1" s="1"/>
  <c r="P84" i="1"/>
  <c r="BO83" i="1"/>
  <c r="BM83" i="1"/>
  <c r="Z83" i="1"/>
  <c r="Y83" i="1"/>
  <c r="BP83" i="1" s="1"/>
  <c r="P83" i="1"/>
  <c r="BO82" i="1"/>
  <c r="BM82" i="1"/>
  <c r="Z82" i="1"/>
  <c r="Y82" i="1"/>
  <c r="BP82" i="1" s="1"/>
  <c r="P82" i="1"/>
  <c r="BO81" i="1"/>
  <c r="BM81" i="1"/>
  <c r="Z81" i="1"/>
  <c r="Y81" i="1"/>
  <c r="BP81" i="1" s="1"/>
  <c r="BO80" i="1"/>
  <c r="BM80" i="1"/>
  <c r="Z80" i="1"/>
  <c r="Y80" i="1"/>
  <c r="P80" i="1"/>
  <c r="BO79" i="1"/>
  <c r="BM79" i="1"/>
  <c r="Z79" i="1"/>
  <c r="Z85" i="1" s="1"/>
  <c r="Y79" i="1"/>
  <c r="BP79" i="1" s="1"/>
  <c r="X76" i="1"/>
  <c r="X75" i="1"/>
  <c r="BO74" i="1"/>
  <c r="BM74" i="1"/>
  <c r="Z74" i="1"/>
  <c r="Y74" i="1"/>
  <c r="P74" i="1"/>
  <c r="BO73" i="1"/>
  <c r="BM73" i="1"/>
  <c r="Z73" i="1"/>
  <c r="Y73" i="1"/>
  <c r="P73" i="1"/>
  <c r="X70" i="1"/>
  <c r="X69" i="1"/>
  <c r="BO68" i="1"/>
  <c r="BM68" i="1"/>
  <c r="Z68" i="1"/>
  <c r="Z69" i="1" s="1"/>
  <c r="Y68" i="1"/>
  <c r="X65" i="1"/>
  <c r="X64" i="1"/>
  <c r="BO63" i="1"/>
  <c r="BM63" i="1"/>
  <c r="Z63" i="1"/>
  <c r="Y63" i="1"/>
  <c r="P63" i="1"/>
  <c r="BO62" i="1"/>
  <c r="BM62" i="1"/>
  <c r="Z62" i="1"/>
  <c r="Z64" i="1" s="1"/>
  <c r="Y62" i="1"/>
  <c r="BP62" i="1" s="1"/>
  <c r="P62" i="1"/>
  <c r="X59" i="1"/>
  <c r="X58" i="1"/>
  <c r="BO57" i="1"/>
  <c r="BM57" i="1"/>
  <c r="Z57" i="1"/>
  <c r="Y57" i="1"/>
  <c r="P57" i="1"/>
  <c r="BO56" i="1"/>
  <c r="BM56" i="1"/>
  <c r="Z56" i="1"/>
  <c r="Y56" i="1"/>
  <c r="BP56" i="1" s="1"/>
  <c r="P56" i="1"/>
  <c r="BO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Y47" i="1"/>
  <c r="P47" i="1"/>
  <c r="BO46" i="1"/>
  <c r="BM46" i="1"/>
  <c r="Z46" i="1"/>
  <c r="Y46" i="1"/>
  <c r="Y58" i="1" s="1"/>
  <c r="P46" i="1"/>
  <c r="X43" i="1"/>
  <c r="X42" i="1"/>
  <c r="BO41" i="1"/>
  <c r="BM41" i="1"/>
  <c r="Z41" i="1"/>
  <c r="Z42" i="1" s="1"/>
  <c r="Y41" i="1"/>
  <c r="Y43" i="1" s="1"/>
  <c r="P41" i="1"/>
  <c r="X38" i="1"/>
  <c r="X37" i="1"/>
  <c r="BO36" i="1"/>
  <c r="BM36" i="1"/>
  <c r="Z36" i="1"/>
  <c r="Z37" i="1" s="1"/>
  <c r="Y36" i="1"/>
  <c r="Y38" i="1" s="1"/>
  <c r="P36" i="1"/>
  <c r="X33" i="1"/>
  <c r="X32" i="1"/>
  <c r="BP31" i="1"/>
  <c r="BO31" i="1"/>
  <c r="BN31" i="1"/>
  <c r="BM31" i="1"/>
  <c r="Z31" i="1"/>
  <c r="Y31" i="1"/>
  <c r="P31" i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Y28" i="1"/>
  <c r="Y33" i="1" s="1"/>
  <c r="P28" i="1"/>
  <c r="X24" i="1"/>
  <c r="X23" i="1"/>
  <c r="X309" i="1" s="1"/>
  <c r="BO22" i="1"/>
  <c r="BM22" i="1"/>
  <c r="X306" i="1" s="1"/>
  <c r="Z22" i="1"/>
  <c r="Z23" i="1" s="1"/>
  <c r="Y22" i="1"/>
  <c r="Y23" i="1" s="1"/>
  <c r="P22" i="1"/>
  <c r="H10" i="1"/>
  <c r="A9" i="1"/>
  <c r="F10" i="1" s="1"/>
  <c r="D7" i="1"/>
  <c r="Q6" i="1"/>
  <c r="P2" i="1"/>
  <c r="BN62" i="1" l="1"/>
  <c r="Y65" i="1"/>
  <c r="BN79" i="1"/>
  <c r="Y85" i="1"/>
  <c r="BN82" i="1"/>
  <c r="BN84" i="1"/>
  <c r="Z161" i="1"/>
  <c r="BN157" i="1"/>
  <c r="BN158" i="1"/>
  <c r="BN160" i="1"/>
  <c r="Y174" i="1"/>
  <c r="Z174" i="1"/>
  <c r="BN172" i="1"/>
  <c r="Y75" i="1"/>
  <c r="BP73" i="1"/>
  <c r="BN73" i="1"/>
  <c r="BP95" i="1"/>
  <c r="BN95" i="1"/>
  <c r="BP105" i="1"/>
  <c r="BN105" i="1"/>
  <c r="BP117" i="1"/>
  <c r="BN117" i="1"/>
  <c r="BP119" i="1"/>
  <c r="BN119" i="1"/>
  <c r="Y132" i="1"/>
  <c r="Y131" i="1"/>
  <c r="BP130" i="1"/>
  <c r="BN130" i="1"/>
  <c r="Y166" i="1"/>
  <c r="BP164" i="1"/>
  <c r="BN164" i="1"/>
  <c r="Y179" i="1"/>
  <c r="Y178" i="1"/>
  <c r="BP177" i="1"/>
  <c r="BN177" i="1"/>
  <c r="Y223" i="1"/>
  <c r="Y222" i="1"/>
  <c r="BP221" i="1"/>
  <c r="BN221" i="1"/>
  <c r="Y265" i="1"/>
  <c r="Y264" i="1"/>
  <c r="BP261" i="1"/>
  <c r="BN261" i="1"/>
  <c r="BP262" i="1"/>
  <c r="BN262" i="1"/>
  <c r="BP263" i="1"/>
  <c r="BN263" i="1"/>
  <c r="BP278" i="1"/>
  <c r="BN278" i="1"/>
  <c r="X307" i="1"/>
  <c r="X308" i="1" s="1"/>
  <c r="Z32" i="1"/>
  <c r="Z58" i="1"/>
  <c r="BP55" i="1"/>
  <c r="BN55" i="1"/>
  <c r="BP57" i="1"/>
  <c r="BN57" i="1"/>
  <c r="Y70" i="1"/>
  <c r="Y69" i="1"/>
  <c r="BP68" i="1"/>
  <c r="BN68" i="1"/>
  <c r="BP141" i="1"/>
  <c r="BN141" i="1"/>
  <c r="BP184" i="1"/>
  <c r="BN184" i="1"/>
  <c r="BP186" i="1"/>
  <c r="BN186" i="1"/>
  <c r="Y204" i="1"/>
  <c r="BP198" i="1"/>
  <c r="BN198" i="1"/>
  <c r="BP200" i="1"/>
  <c r="BN200" i="1"/>
  <c r="BP202" i="1"/>
  <c r="BN202" i="1"/>
  <c r="Y218" i="1"/>
  <c r="Y217" i="1"/>
  <c r="BP216" i="1"/>
  <c r="BN216" i="1"/>
  <c r="BP226" i="1"/>
  <c r="BN226" i="1"/>
  <c r="BP240" i="1"/>
  <c r="BN240" i="1"/>
  <c r="Y274" i="1"/>
  <c r="Y273" i="1"/>
  <c r="BP271" i="1"/>
  <c r="BN271" i="1"/>
  <c r="BP272" i="1"/>
  <c r="BN272" i="1"/>
  <c r="Y64" i="1"/>
  <c r="Z75" i="1"/>
  <c r="Y76" i="1"/>
  <c r="Y86" i="1"/>
  <c r="Y98" i="1"/>
  <c r="Z97" i="1"/>
  <c r="Z120" i="1"/>
  <c r="Y126" i="1"/>
  <c r="Y143" i="1"/>
  <c r="Y162" i="1"/>
  <c r="Z166" i="1"/>
  <c r="Y188" i="1"/>
  <c r="Y195" i="1"/>
  <c r="Z204" i="1"/>
  <c r="Z212" i="1"/>
  <c r="Z228" i="1"/>
  <c r="H9" i="1"/>
  <c r="A10" i="1"/>
  <c r="Y24" i="1"/>
  <c r="Y32" i="1"/>
  <c r="BN36" i="1"/>
  <c r="BP36" i="1"/>
  <c r="Y37" i="1"/>
  <c r="BN41" i="1"/>
  <c r="BP41" i="1"/>
  <c r="Y42" i="1"/>
  <c r="BN46" i="1"/>
  <c r="BP46" i="1"/>
  <c r="BN48" i="1"/>
  <c r="BN50" i="1"/>
  <c r="BN52" i="1"/>
  <c r="BN54" i="1"/>
  <c r="BN56" i="1"/>
  <c r="Y59" i="1"/>
  <c r="BN63" i="1"/>
  <c r="BP63" i="1"/>
  <c r="BN74" i="1"/>
  <c r="BP74" i="1"/>
  <c r="BN80" i="1"/>
  <c r="BP80" i="1"/>
  <c r="BN81" i="1"/>
  <c r="BN83" i="1"/>
  <c r="BN89" i="1"/>
  <c r="BP89" i="1"/>
  <c r="Y90" i="1"/>
  <c r="BN94" i="1"/>
  <c r="BP94" i="1"/>
  <c r="BN96" i="1"/>
  <c r="Y97" i="1"/>
  <c r="BN101" i="1"/>
  <c r="BP101" i="1"/>
  <c r="BN103" i="1"/>
  <c r="BP104" i="1"/>
  <c r="BN104" i="1"/>
  <c r="BP106" i="1"/>
  <c r="BN106" i="1"/>
  <c r="Z113" i="1"/>
  <c r="Y121" i="1"/>
  <c r="F9" i="1"/>
  <c r="J9" i="1"/>
  <c r="BN22" i="1"/>
  <c r="BP22" i="1"/>
  <c r="X305" i="1"/>
  <c r="BN28" i="1"/>
  <c r="BP28" i="1"/>
  <c r="BN29" i="1"/>
  <c r="BN30" i="1"/>
  <c r="Y108" i="1"/>
  <c r="Y114" i="1"/>
  <c r="BP111" i="1"/>
  <c r="BN111" i="1"/>
  <c r="Y113" i="1"/>
  <c r="BP118" i="1"/>
  <c r="BN118" i="1"/>
  <c r="Y120" i="1"/>
  <c r="Y127" i="1"/>
  <c r="Y137" i="1"/>
  <c r="Y142" i="1"/>
  <c r="Y154" i="1"/>
  <c r="Y161" i="1"/>
  <c r="Y167" i="1"/>
  <c r="Y175" i="1"/>
  <c r="Y187" i="1"/>
  <c r="Y194" i="1"/>
  <c r="Y205" i="1"/>
  <c r="Y212" i="1"/>
  <c r="BP227" i="1"/>
  <c r="BN227" i="1"/>
  <c r="Y242" i="1"/>
  <c r="BP239" i="1"/>
  <c r="BN239" i="1"/>
  <c r="Y241" i="1"/>
  <c r="Y252" i="1"/>
  <c r="BP251" i="1"/>
  <c r="BN251" i="1"/>
  <c r="Y268" i="1"/>
  <c r="BP267" i="1"/>
  <c r="BN267" i="1"/>
  <c r="BN125" i="1"/>
  <c r="BN135" i="1"/>
  <c r="BP135" i="1"/>
  <c r="BN140" i="1"/>
  <c r="BP140" i="1"/>
  <c r="BN152" i="1"/>
  <c r="BP152" i="1"/>
  <c r="BN159" i="1"/>
  <c r="BN165" i="1"/>
  <c r="BN171" i="1"/>
  <c r="BP171" i="1"/>
  <c r="BN173" i="1"/>
  <c r="BN183" i="1"/>
  <c r="BP183" i="1"/>
  <c r="BN185" i="1"/>
  <c r="BN192" i="1"/>
  <c r="BN199" i="1"/>
  <c r="BN201" i="1"/>
  <c r="BN203" i="1"/>
  <c r="BN208" i="1"/>
  <c r="BP208" i="1"/>
  <c r="BN210" i="1"/>
  <c r="Y228" i="1"/>
  <c r="Y229" i="1"/>
  <c r="Y234" i="1"/>
  <c r="BP233" i="1"/>
  <c r="BN233" i="1"/>
  <c r="Z241" i="1"/>
  <c r="Y253" i="1"/>
  <c r="Y256" i="1"/>
  <c r="BP255" i="1"/>
  <c r="BN255" i="1"/>
  <c r="Y269" i="1"/>
  <c r="Y280" i="1"/>
  <c r="BP276" i="1"/>
  <c r="BN276" i="1"/>
  <c r="BP277" i="1"/>
  <c r="BN277" i="1"/>
  <c r="Y279" i="1"/>
  <c r="Y303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BP292" i="1"/>
  <c r="BN292" i="1"/>
  <c r="BP293" i="1"/>
  <c r="BN293" i="1"/>
  <c r="BP294" i="1"/>
  <c r="BN294" i="1"/>
  <c r="BP295" i="1"/>
  <c r="BN295" i="1"/>
  <c r="BP296" i="1"/>
  <c r="BN296" i="1"/>
  <c r="BP297" i="1"/>
  <c r="BN297" i="1"/>
  <c r="BP298" i="1"/>
  <c r="BN298" i="1"/>
  <c r="BP299" i="1"/>
  <c r="BN299" i="1"/>
  <c r="BP300" i="1"/>
  <c r="BN300" i="1"/>
  <c r="BP301" i="1"/>
  <c r="BN301" i="1"/>
  <c r="BP302" i="1"/>
  <c r="BN302" i="1"/>
  <c r="Z310" i="1" l="1"/>
  <c r="Y309" i="1"/>
  <c r="Y307" i="1"/>
  <c r="Y306" i="1"/>
  <c r="Y305" i="1"/>
  <c r="B318" i="1" l="1"/>
  <c r="Y308" i="1"/>
  <c r="A318" i="1"/>
  <c r="C318" i="1"/>
</calcChain>
</file>

<file path=xl/sharedStrings.xml><?xml version="1.0" encoding="utf-8"?>
<sst xmlns="http://schemas.openxmlformats.org/spreadsheetml/2006/main" count="1516" uniqueCount="509">
  <si>
    <t xml:space="preserve">  БЛАНК ЗАКАЗА </t>
  </si>
  <si>
    <t>ЗПФ</t>
  </si>
  <si>
    <t>на отгрузку продукции с ООО Трейд-Сервис с</t>
  </si>
  <si>
    <t>30.12.2024</t>
  </si>
  <si>
    <t>бланк создан</t>
  </si>
  <si>
    <t>27.12.2024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</si>
  <si>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</si>
  <si>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</si>
  <si>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</si>
  <si>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</si>
  <si>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</si>
  <si>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</si>
  <si>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</si>
  <si>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</si>
  <si>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</si>
  <si>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</si>
  <si>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</si>
  <si>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</si>
  <si>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</si>
  <si>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</si>
  <si>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</si>
  <si>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</si>
  <si>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</si>
  <si>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</si>
  <si>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</si>
  <si>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</si>
  <si>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</si>
  <si>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</si>
  <si>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</si>
  <si>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</si>
  <si>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</si>
  <si>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</si>
  <si>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</si>
  <si>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</si>
  <si>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</si>
  <si>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</si>
  <si>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</si>
  <si>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</si>
  <si>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</si>
  <si>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</si>
  <si>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</si>
  <si>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</si>
  <si>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</si>
  <si>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</si>
  <si>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</si>
  <si>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</si>
  <si>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</si>
  <si>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</si>
  <si>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</si>
  <si>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</si>
  <si>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</si>
  <si>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</si>
  <si>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</si>
  <si>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</si>
  <si>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</si>
  <si>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</si>
  <si>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</si>
  <si>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</si>
  <si>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</si>
  <si>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</si>
  <si>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</si>
  <si>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</si>
  <si>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</si>
  <si>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</si>
  <si>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</si>
  <si>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</si>
  <si>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</si>
  <si>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</si>
  <si>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</si>
  <si>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</si>
  <si>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</si>
  <si>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</si>
  <si>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</si>
  <si>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</si>
  <si>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</si>
  <si>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</si>
  <si>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</si>
  <si>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</si>
  <si>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</si>
  <si>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</si>
  <si>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</si>
  <si>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</si>
  <si>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</si>
  <si>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</si>
  <si>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</si>
  <si>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</si>
  <si>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</si>
  <si>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</si>
  <si>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SU003598</t>
  </si>
  <si>
    <t>P004602</t>
  </si>
  <si>
    <t>Наггетсы «Нагетосы Сочная курочка» Фикс.вес 0,25 ТМ «Горячая штучка»</t>
  </si>
  <si>
    <t>SU002760</t>
  </si>
  <si>
    <t>P004105</t>
  </si>
  <si>
    <t>Grandmeni</t>
  </si>
  <si>
    <t>SU002320</t>
  </si>
  <si>
    <t>P002782</t>
  </si>
  <si>
    <t>ЕАЭС N RU Д-RU.PA01.B.76382/21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</si>
  <si>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</si>
  <si>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</si>
  <si>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</si>
  <si>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</si>
  <si>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</si>
  <si>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</si>
  <si>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</si>
  <si>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</si>
  <si>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</si>
  <si>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</si>
  <si>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</si>
  <si>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</si>
  <si>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</si>
  <si>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</si>
  <si>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</si>
  <si>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</si>
  <si>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</si>
  <si>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</si>
  <si>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</si>
  <si>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</si>
  <si>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</si>
  <si>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</si>
  <si>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</si>
  <si>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</si>
  <si>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</si>
  <si>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</si>
  <si>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</si>
  <si>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</si>
  <si>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</si>
  <si>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</si>
  <si>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</si>
  <si>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</si>
  <si>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</si>
  <si>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</si>
  <si>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</si>
  <si>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</si>
  <si>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</si>
  <si>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</si>
  <si>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</si>
  <si>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</si>
  <si>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Палетта, мин. 1</t>
  </si>
  <si>
    <t>Палетта</t>
  </si>
  <si>
    <t>Бельмеши</t>
  </si>
  <si>
    <t>Снеки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</si>
  <si>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</si>
  <si>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</si>
  <si>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</si>
  <si>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</si>
  <si>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</si>
  <si>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</si>
  <si>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</si>
  <si>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</si>
  <si>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</si>
  <si>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</si>
  <si>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</si>
  <si>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</si>
  <si>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</si>
  <si>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</si>
  <si>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</si>
  <si>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</si>
  <si>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</si>
  <si>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SU002293</t>
  </si>
  <si>
    <t>P004113</t>
  </si>
  <si>
    <t>ЕАЭС N RU Д-RU.РА01.В.78287/24, ЕАЭС N RU Д-RU.РА01.В.92613/21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</si>
  <si>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</si>
  <si>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</si>
  <si>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</si>
  <si>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</si>
  <si>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</si>
  <si>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SU003604</t>
  </si>
  <si>
    <t>P004605</t>
  </si>
  <si>
    <t>SU002571</t>
  </si>
  <si>
    <t>P004125</t>
  </si>
  <si>
    <t>Хрустипай</t>
  </si>
  <si>
    <t>SU003645</t>
  </si>
  <si>
    <t>P004615</t>
  </si>
  <si>
    <t>Изделия хлебобулочные «Хрустипай с ветчиной и сыром» Фикс.вес 0,07 ТМ «Горячая штучка»</t>
  </si>
  <si>
    <t>ЕАЭС N RU Д-RU.РА06.В.40245/24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</si>
  <si>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</si>
  <si>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</si>
  <si>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</si>
  <si>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</si>
  <si>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</si>
  <si>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</si>
  <si>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</si>
  <si>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</si>
  <si>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</si>
  <si>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</si>
  <si>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</si>
  <si>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</si>
  <si>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</si>
  <si>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</si>
  <si>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</si>
  <si>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</si>
  <si>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</si>
  <si>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</si>
  <si>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</si>
  <si>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</si>
  <si>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</si>
  <si>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</si>
  <si>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</si>
  <si>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</si>
  <si>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</si>
  <si>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</si>
  <si>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</si>
  <si>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</si>
  <si>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</si>
  <si>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</si>
  <si>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</si>
  <si>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</si>
  <si>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</si>
  <si>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</si>
  <si>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</si>
  <si>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SU003347</t>
  </si>
  <si>
    <t>P004144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</si>
  <si>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</si>
  <si>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</si>
  <si>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</si>
  <si>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</si>
  <si>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</si>
  <si>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</si>
  <si>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</si>
  <si>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</si>
  <si>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</si>
  <si>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</si>
  <si>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</si>
  <si>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</si>
  <si>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</si>
  <si>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</si>
  <si>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</si>
  <si>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</si>
  <si>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</si>
  <si>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Снеки «Хот-догстер» Фикс.вес 0,09 ТМ «Горячая штучка»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</si>
  <si>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</si>
  <si>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</si>
  <si>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</si>
  <si>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</si>
  <si>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</si>
  <si>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</si>
  <si>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</si>
  <si>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</si>
  <si>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</si>
  <si>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</si>
  <si>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</si>
  <si>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</si>
  <si>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</si>
  <si>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</si>
  <si>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</si>
  <si>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</si>
  <si>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</si>
  <si>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</si>
  <si>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</si>
  <si>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</si>
  <si>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</si>
  <si>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</si>
  <si>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</si>
  <si>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</si>
  <si>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</si>
  <si>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</si>
  <si>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</si>
  <si>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</si>
  <si>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</si>
  <si>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</si>
  <si>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</si>
  <si>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</si>
  <si>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</si>
  <si>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</si>
  <si>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</si>
  <si>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</si>
  <si>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</si>
  <si>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</si>
  <si>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</si>
  <si>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</si>
  <si>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</si>
  <si>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</si>
  <si>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</si>
  <si>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</si>
  <si>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</si>
  <si>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</si>
  <si>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</si>
  <si>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</si>
  <si>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</si>
  <si>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</si>
  <si>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</si>
  <si>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</si>
  <si>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</si>
  <si>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</si>
  <si>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</si>
  <si>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</si>
  <si>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</si>
  <si>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</si>
  <si>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</si>
  <si>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SU003712</t>
  </si>
  <si>
    <t>P004785</t>
  </si>
  <si>
    <t>Снеки «Куриные биточки в кляре с сырным соусом» Фикс.вес 0,22 ТМ «Стародворье»</t>
  </si>
  <si>
    <t>Новинка</t>
  </si>
  <si>
    <t>ЕАЭС N RU Д-RU.РА08.В.66172/24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</si>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</sst>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20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19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1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0" fontId="64" fillId="0" borderId="43" xfId="0" applyFont="1" applyBorder="1" applyAlignment="1">
      <alignment horizontal="left" vertical="center" wrapText="1"/>
    </xf>
    <xf numFmtId="0" fontId="304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38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17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29" fillId="0" borderId="43" xfId="0" applyFont="1" applyBorder="1" applyAlignment="1">
      <alignment horizontal="left" vertical="center" wrapText="1"/>
    </xf>
    <xf numFmtId="0" fontId="292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7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157" fillId="0" borderId="43" xfId="0" applyFont="1" applyBorder="1" applyAlignment="1">
      <alignment horizontal="left" vertical="center" wrapText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0" fontId="418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4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2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0" fontId="8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21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1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90" fillId="0" borderId="43" xfId="0" applyFont="1" applyBorder="1" applyAlignment="1">
      <alignment horizontal="left" vertical="center" wrapText="1"/>
    </xf>
    <xf numFmtId="0" fontId="187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193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46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  <xf numFmtId="0" fontId="256" fillId="0" borderId="43" xfId="0" applyFont="1" applyBorder="1" applyAlignment="1">
      <alignment horizontal="left" vertical="center" wrapText="1"/>
    </xf>
    <xf numFmtId="0" fontId="361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86" fillId="0" borderId="43" xfId="0" applyFont="1" applyBorder="1" applyAlignment="1">
      <alignment horizontal="left" vertical="center" wrapText="1"/>
    </xf>
    <xf numFmtId="0" fontId="208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01" fillId="0" borderId="43" xfId="0" applyFont="1" applyBorder="1" applyAlignment="1">
      <alignment horizontal="left" vertical="center" wrapText="1"/>
    </xf>
    <xf numFmtId="0" fontId="298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166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9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211" fillId="0" borderId="43" xfId="0" applyFont="1" applyBorder="1" applyAlignment="1">
      <alignment horizontal="left" vertical="center" wrapText="1"/>
    </xf>
    <xf numFmtId="0" fontId="313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60" fillId="0" borderId="43" xfId="0" applyFont="1" applyBorder="1" applyAlignment="1">
      <alignment horizontal="left" vertical="center" wrapText="1"/>
    </xf>
    <xf numFmtId="0" fontId="331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81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202" fillId="0" borderId="43" xfId="0" applyFont="1" applyBorder="1" applyAlignment="1">
      <alignment horizontal="left" vertical="center" wrapText="1"/>
    </xf>
    <xf numFmtId="0" fontId="82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0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0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06" fillId="0" borderId="43" xfId="0" applyFont="1" applyBorder="1" applyAlignment="1">
      <alignment horizontal="left" vertical="center" wrapText="1"/>
    </xf>
    <xf numFmtId="0" fontId="271" fillId="0" borderId="43" xfId="0" applyFont="1" applyBorder="1" applyAlignment="1">
      <alignment horizontal="left" vertical="center" wrapText="1"/>
    </xf>
    <xf numFmtId="0" fontId="106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9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214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385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337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169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7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6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1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89" t="s">
        <v>0</v>
      </c>
      <c r="E1" s="343"/>
      <c r="F1" s="343"/>
      <c r="G1" s="12" t="s">
        <v>1</v>
      </c>
      <c r="H1" s="389" t="s">
        <v>2</v>
      </c>
      <c r="I1" s="343"/>
      <c r="J1" s="343"/>
      <c r="K1" s="343"/>
      <c r="L1" s="343"/>
      <c r="M1" s="343"/>
      <c r="N1" s="343"/>
      <c r="O1" s="343"/>
      <c r="P1" s="343"/>
      <c r="Q1" s="343"/>
      <c r="R1" s="342" t="s">
        <v>3</v>
      </c>
      <c r="S1" s="343"/>
      <c r="T1" s="34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7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5"/>
      <c r="R2" s="335"/>
      <c r="S2" s="335"/>
      <c r="T2" s="335"/>
      <c r="U2" s="335"/>
      <c r="V2" s="335"/>
      <c r="W2" s="335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35"/>
      <c r="Q3" s="335"/>
      <c r="R3" s="335"/>
      <c r="S3" s="335"/>
      <c r="T3" s="335"/>
      <c r="U3" s="335"/>
      <c r="V3" s="335"/>
      <c r="W3" s="335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392" t="s">
        <v>8</v>
      </c>
      <c r="B5" s="330"/>
      <c r="C5" s="331"/>
      <c r="D5" s="374"/>
      <c r="E5" s="375"/>
      <c r="F5" s="510" t="s">
        <v>9</v>
      </c>
      <c r="G5" s="331"/>
      <c r="H5" s="374" t="s">
        <v>508</v>
      </c>
      <c r="I5" s="483"/>
      <c r="J5" s="483"/>
      <c r="K5" s="483"/>
      <c r="L5" s="483"/>
      <c r="M5" s="375"/>
      <c r="N5" s="61"/>
      <c r="P5" s="24" t="s">
        <v>10</v>
      </c>
      <c r="Q5" s="504">
        <v>45663</v>
      </c>
      <c r="R5" s="414"/>
      <c r="T5" s="437" t="s">
        <v>11</v>
      </c>
      <c r="U5" s="373"/>
      <c r="V5" s="438" t="s">
        <v>12</v>
      </c>
      <c r="W5" s="414"/>
      <c r="AB5" s="51"/>
      <c r="AC5" s="51"/>
      <c r="AD5" s="51"/>
      <c r="AE5" s="51"/>
    </row>
    <row r="6" spans="1:32" s="317" customFormat="1" ht="24" customHeight="1" x14ac:dyDescent="0.2">
      <c r="A6" s="392" t="s">
        <v>13</v>
      </c>
      <c r="B6" s="330"/>
      <c r="C6" s="331"/>
      <c r="D6" s="484" t="s">
        <v>14</v>
      </c>
      <c r="E6" s="485"/>
      <c r="F6" s="485"/>
      <c r="G6" s="485"/>
      <c r="H6" s="485"/>
      <c r="I6" s="485"/>
      <c r="J6" s="485"/>
      <c r="K6" s="485"/>
      <c r="L6" s="485"/>
      <c r="M6" s="414"/>
      <c r="N6" s="62"/>
      <c r="P6" s="24" t="s">
        <v>15</v>
      </c>
      <c r="Q6" s="526" t="str">
        <f>IF(Q5=0," ",CHOOSE(WEEKDAY(Q5,2),"Понедельник","Вторник","Среда","Четверг","Пятница","Суббота","Воскресенье"))</f>
        <v>Понедельник</v>
      </c>
      <c r="R6" s="333"/>
      <c r="T6" s="441" t="s">
        <v>16</v>
      </c>
      <c r="U6" s="373"/>
      <c r="V6" s="470" t="s">
        <v>17</v>
      </c>
      <c r="W6" s="360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76" t="str">
        <f>IFERROR(VLOOKUP(DeliveryAddress,Table,3,0),1)</f>
        <v>1</v>
      </c>
      <c r="E7" s="377"/>
      <c r="F7" s="377"/>
      <c r="G7" s="377"/>
      <c r="H7" s="377"/>
      <c r="I7" s="377"/>
      <c r="J7" s="377"/>
      <c r="K7" s="377"/>
      <c r="L7" s="377"/>
      <c r="M7" s="378"/>
      <c r="N7" s="63"/>
      <c r="P7" s="24"/>
      <c r="Q7" s="42"/>
      <c r="R7" s="42"/>
      <c r="T7" s="335"/>
      <c r="U7" s="373"/>
      <c r="V7" s="471"/>
      <c r="W7" s="472"/>
      <c r="AB7" s="51"/>
      <c r="AC7" s="51"/>
      <c r="AD7" s="51"/>
      <c r="AE7" s="51"/>
    </row>
    <row r="8" spans="1:32" s="317" customFormat="1" ht="25.5" customHeight="1" x14ac:dyDescent="0.2">
      <c r="A8" s="534" t="s">
        <v>18</v>
      </c>
      <c r="B8" s="327"/>
      <c r="C8" s="328"/>
      <c r="D8" s="383" t="s">
        <v>19</v>
      </c>
      <c r="E8" s="384"/>
      <c r="F8" s="384"/>
      <c r="G8" s="384"/>
      <c r="H8" s="384"/>
      <c r="I8" s="384"/>
      <c r="J8" s="384"/>
      <c r="K8" s="384"/>
      <c r="L8" s="384"/>
      <c r="M8" s="385"/>
      <c r="N8" s="64"/>
      <c r="P8" s="24" t="s">
        <v>20</v>
      </c>
      <c r="Q8" s="418">
        <v>0.41666666666666669</v>
      </c>
      <c r="R8" s="378"/>
      <c r="T8" s="335"/>
      <c r="U8" s="373"/>
      <c r="V8" s="471"/>
      <c r="W8" s="472"/>
      <c r="AB8" s="51"/>
      <c r="AC8" s="51"/>
      <c r="AD8" s="51"/>
      <c r="AE8" s="51"/>
    </row>
    <row r="9" spans="1:32" s="317" customFormat="1" ht="39.950000000000003" customHeight="1" x14ac:dyDescent="0.2">
      <c r="A9" s="39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5"/>
      <c r="C9" s="335"/>
      <c r="D9" s="393"/>
      <c r="E9" s="325"/>
      <c r="F9" s="39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5"/>
      <c r="H9" s="324" t="str">
        <f>IF(AND($A$9="Тип доверенности/получателя при получении в адресе перегруза:",$D$9="Разовая доверенность"),"Введите ФИО","")</f>
        <v/>
      </c>
      <c r="I9" s="325"/>
      <c r="J9" s="32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5"/>
      <c r="L9" s="325"/>
      <c r="M9" s="325"/>
      <c r="N9" s="318"/>
      <c r="P9" s="26" t="s">
        <v>21</v>
      </c>
      <c r="Q9" s="411"/>
      <c r="R9" s="412"/>
      <c r="T9" s="335"/>
      <c r="U9" s="373"/>
      <c r="V9" s="473"/>
      <c r="W9" s="474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39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5"/>
      <c r="C10" s="335"/>
      <c r="D10" s="393"/>
      <c r="E10" s="325"/>
      <c r="F10" s="39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5"/>
      <c r="H10" s="461" t="str">
        <f>IFERROR(VLOOKUP($D$10,Proxy,2,FALSE),"")</f>
        <v/>
      </c>
      <c r="I10" s="335"/>
      <c r="J10" s="335"/>
      <c r="K10" s="335"/>
      <c r="L10" s="335"/>
      <c r="M10" s="335"/>
      <c r="N10" s="316"/>
      <c r="P10" s="26" t="s">
        <v>22</v>
      </c>
      <c r="Q10" s="442"/>
      <c r="R10" s="443"/>
      <c r="U10" s="24" t="s">
        <v>23</v>
      </c>
      <c r="V10" s="359" t="s">
        <v>24</v>
      </c>
      <c r="W10" s="360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3"/>
      <c r="R11" s="414"/>
      <c r="U11" s="24" t="s">
        <v>27</v>
      </c>
      <c r="V11" s="493" t="s">
        <v>28</v>
      </c>
      <c r="W11" s="412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396" t="s">
        <v>29</v>
      </c>
      <c r="B12" s="330"/>
      <c r="C12" s="330"/>
      <c r="D12" s="330"/>
      <c r="E12" s="330"/>
      <c r="F12" s="330"/>
      <c r="G12" s="330"/>
      <c r="H12" s="330"/>
      <c r="I12" s="330"/>
      <c r="J12" s="330"/>
      <c r="K12" s="330"/>
      <c r="L12" s="330"/>
      <c r="M12" s="331"/>
      <c r="N12" s="65"/>
      <c r="P12" s="24" t="s">
        <v>30</v>
      </c>
      <c r="Q12" s="418"/>
      <c r="R12" s="378"/>
      <c r="S12" s="23"/>
      <c r="U12" s="24"/>
      <c r="V12" s="343"/>
      <c r="W12" s="335"/>
      <c r="AB12" s="51"/>
      <c r="AC12" s="51"/>
      <c r="AD12" s="51"/>
      <c r="AE12" s="51"/>
    </row>
    <row r="13" spans="1:32" s="317" customFormat="1" ht="23.25" customHeight="1" x14ac:dyDescent="0.2">
      <c r="A13" s="396" t="s">
        <v>31</v>
      </c>
      <c r="B13" s="330"/>
      <c r="C13" s="330"/>
      <c r="D13" s="330"/>
      <c r="E13" s="330"/>
      <c r="F13" s="330"/>
      <c r="G13" s="330"/>
      <c r="H13" s="330"/>
      <c r="I13" s="330"/>
      <c r="J13" s="330"/>
      <c r="K13" s="330"/>
      <c r="L13" s="330"/>
      <c r="M13" s="331"/>
      <c r="N13" s="65"/>
      <c r="O13" s="26"/>
      <c r="P13" s="26" t="s">
        <v>32</v>
      </c>
      <c r="Q13" s="493"/>
      <c r="R13" s="4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396" t="s">
        <v>33</v>
      </c>
      <c r="B14" s="330"/>
      <c r="C14" s="330"/>
      <c r="D14" s="330"/>
      <c r="E14" s="330"/>
      <c r="F14" s="330"/>
      <c r="G14" s="330"/>
      <c r="H14" s="330"/>
      <c r="I14" s="330"/>
      <c r="J14" s="330"/>
      <c r="K14" s="330"/>
      <c r="L14" s="330"/>
      <c r="M14" s="331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53" t="s">
        <v>34</v>
      </c>
      <c r="B15" s="330"/>
      <c r="C15" s="330"/>
      <c r="D15" s="330"/>
      <c r="E15" s="330"/>
      <c r="F15" s="330"/>
      <c r="G15" s="330"/>
      <c r="H15" s="330"/>
      <c r="I15" s="330"/>
      <c r="J15" s="330"/>
      <c r="K15" s="330"/>
      <c r="L15" s="330"/>
      <c r="M15" s="331"/>
      <c r="N15" s="66"/>
      <c r="P15" s="428" t="s">
        <v>35</v>
      </c>
      <c r="Q15" s="343"/>
      <c r="R15" s="343"/>
      <c r="S15" s="343"/>
      <c r="T15" s="34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6" t="s">
        <v>36</v>
      </c>
      <c r="B17" s="356" t="s">
        <v>37</v>
      </c>
      <c r="C17" s="409" t="s">
        <v>38</v>
      </c>
      <c r="D17" s="356" t="s">
        <v>39</v>
      </c>
      <c r="E17" s="400"/>
      <c r="F17" s="356" t="s">
        <v>40</v>
      </c>
      <c r="G17" s="356" t="s">
        <v>41</v>
      </c>
      <c r="H17" s="356" t="s">
        <v>42</v>
      </c>
      <c r="I17" s="356" t="s">
        <v>43</v>
      </c>
      <c r="J17" s="356" t="s">
        <v>44</v>
      </c>
      <c r="K17" s="356" t="s">
        <v>45</v>
      </c>
      <c r="L17" s="356" t="s">
        <v>46</v>
      </c>
      <c r="M17" s="356" t="s">
        <v>47</v>
      </c>
      <c r="N17" s="356" t="s">
        <v>48</v>
      </c>
      <c r="O17" s="356" t="s">
        <v>49</v>
      </c>
      <c r="P17" s="356" t="s">
        <v>50</v>
      </c>
      <c r="Q17" s="399"/>
      <c r="R17" s="399"/>
      <c r="S17" s="399"/>
      <c r="T17" s="400"/>
      <c r="U17" s="531" t="s">
        <v>51</v>
      </c>
      <c r="V17" s="331"/>
      <c r="W17" s="356" t="s">
        <v>52</v>
      </c>
      <c r="X17" s="356" t="s">
        <v>53</v>
      </c>
      <c r="Y17" s="532" t="s">
        <v>54</v>
      </c>
      <c r="Z17" s="479" t="s">
        <v>55</v>
      </c>
      <c r="AA17" s="462" t="s">
        <v>56</v>
      </c>
      <c r="AB17" s="462" t="s">
        <v>57</v>
      </c>
      <c r="AC17" s="462" t="s">
        <v>58</v>
      </c>
      <c r="AD17" s="462" t="s">
        <v>59</v>
      </c>
      <c r="AE17" s="505"/>
      <c r="AF17" s="506"/>
      <c r="AG17" s="69"/>
      <c r="BD17" s="68" t="s">
        <v>60</v>
      </c>
    </row>
    <row r="18" spans="1:68" ht="14.25" customHeight="1" x14ac:dyDescent="0.2">
      <c r="A18" s="357"/>
      <c r="B18" s="357"/>
      <c r="C18" s="357"/>
      <c r="D18" s="401"/>
      <c r="E18" s="403"/>
      <c r="F18" s="357"/>
      <c r="G18" s="357"/>
      <c r="H18" s="357"/>
      <c r="I18" s="357"/>
      <c r="J18" s="357"/>
      <c r="K18" s="357"/>
      <c r="L18" s="357"/>
      <c r="M18" s="357"/>
      <c r="N18" s="357"/>
      <c r="O18" s="357"/>
      <c r="P18" s="401"/>
      <c r="Q18" s="402"/>
      <c r="R18" s="402"/>
      <c r="S18" s="402"/>
      <c r="T18" s="403"/>
      <c r="U18" s="70" t="s">
        <v>61</v>
      </c>
      <c r="V18" s="70" t="s">
        <v>62</v>
      </c>
      <c r="W18" s="357"/>
      <c r="X18" s="357"/>
      <c r="Y18" s="533"/>
      <c r="Z18" s="480"/>
      <c r="AA18" s="463"/>
      <c r="AB18" s="463"/>
      <c r="AC18" s="463"/>
      <c r="AD18" s="507"/>
      <c r="AE18" s="508"/>
      <c r="AF18" s="509"/>
      <c r="AG18" s="69"/>
      <c r="BD18" s="68"/>
    </row>
    <row r="19" spans="1:68" ht="27.75" hidden="1" customHeight="1" x14ac:dyDescent="0.2">
      <c r="A19" s="353" t="s">
        <v>63</v>
      </c>
      <c r="B19" s="354"/>
      <c r="C19" s="354"/>
      <c r="D19" s="354"/>
      <c r="E19" s="354"/>
      <c r="F19" s="354"/>
      <c r="G19" s="354"/>
      <c r="H19" s="354"/>
      <c r="I19" s="354"/>
      <c r="J19" s="354"/>
      <c r="K19" s="354"/>
      <c r="L19" s="354"/>
      <c r="M19" s="354"/>
      <c r="N19" s="354"/>
      <c r="O19" s="354"/>
      <c r="P19" s="354"/>
      <c r="Q19" s="354"/>
      <c r="R19" s="354"/>
      <c r="S19" s="354"/>
      <c r="T19" s="354"/>
      <c r="U19" s="354"/>
      <c r="V19" s="354"/>
      <c r="W19" s="354"/>
      <c r="X19" s="354"/>
      <c r="Y19" s="354"/>
      <c r="Z19" s="354"/>
      <c r="AA19" s="48"/>
      <c r="AB19" s="48"/>
      <c r="AC19" s="48"/>
    </row>
    <row r="20" spans="1:68" ht="16.5" hidden="1" customHeight="1" x14ac:dyDescent="0.25">
      <c r="A20" s="358" t="s">
        <v>63</v>
      </c>
      <c r="B20" s="335"/>
      <c r="C20" s="335"/>
      <c r="D20" s="335"/>
      <c r="E20" s="335"/>
      <c r="F20" s="335"/>
      <c r="G20" s="335"/>
      <c r="H20" s="335"/>
      <c r="I20" s="335"/>
      <c r="J20" s="335"/>
      <c r="K20" s="335"/>
      <c r="L20" s="335"/>
      <c r="M20" s="335"/>
      <c r="N20" s="335"/>
      <c r="O20" s="335"/>
      <c r="P20" s="335"/>
      <c r="Q20" s="335"/>
      <c r="R20" s="335"/>
      <c r="S20" s="335"/>
      <c r="T20" s="335"/>
      <c r="U20" s="335"/>
      <c r="V20" s="335"/>
      <c r="W20" s="335"/>
      <c r="X20" s="335"/>
      <c r="Y20" s="335"/>
      <c r="Z20" s="335"/>
      <c r="AA20" s="315"/>
      <c r="AB20" s="315"/>
      <c r="AC20" s="315"/>
    </row>
    <row r="21" spans="1:68" ht="14.25" hidden="1" customHeight="1" x14ac:dyDescent="0.25">
      <c r="A21" s="337" t="s">
        <v>64</v>
      </c>
      <c r="B21" s="335"/>
      <c r="C21" s="335"/>
      <c r="D21" s="335"/>
      <c r="E21" s="335"/>
      <c r="F21" s="335"/>
      <c r="G21" s="335"/>
      <c r="H21" s="335"/>
      <c r="I21" s="335"/>
      <c r="J21" s="335"/>
      <c r="K21" s="335"/>
      <c r="L21" s="335"/>
      <c r="M21" s="335"/>
      <c r="N21" s="335"/>
      <c r="O21" s="335"/>
      <c r="P21" s="335"/>
      <c r="Q21" s="335"/>
      <c r="R21" s="335"/>
      <c r="S21" s="335"/>
      <c r="T21" s="335"/>
      <c r="U21" s="335"/>
      <c r="V21" s="335"/>
      <c r="W21" s="335"/>
      <c r="X21" s="335"/>
      <c r="Y21" s="335"/>
      <c r="Z21" s="335"/>
      <c r="AA21" s="314"/>
      <c r="AB21" s="314"/>
      <c r="AC21" s="314"/>
    </row>
    <row r="22" spans="1:68" ht="27" hidden="1" customHeight="1" x14ac:dyDescent="0.25">
      <c r="A22" s="54" t="s">
        <v>65</v>
      </c>
      <c r="B22" s="54" t="s">
        <v>66</v>
      </c>
      <c r="C22" s="31">
        <v>4301070899</v>
      </c>
      <c r="D22" s="332">
        <v>4607111035752</v>
      </c>
      <c r="E22" s="333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6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9"/>
      <c r="R22" s="339"/>
      <c r="S22" s="339"/>
      <c r="T22" s="340"/>
      <c r="U22" s="34"/>
      <c r="V22" s="34"/>
      <c r="W22" s="35" t="s">
        <v>70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34"/>
      <c r="B23" s="335"/>
      <c r="C23" s="335"/>
      <c r="D23" s="335"/>
      <c r="E23" s="335"/>
      <c r="F23" s="335"/>
      <c r="G23" s="335"/>
      <c r="H23" s="335"/>
      <c r="I23" s="335"/>
      <c r="J23" s="335"/>
      <c r="K23" s="335"/>
      <c r="L23" s="335"/>
      <c r="M23" s="335"/>
      <c r="N23" s="335"/>
      <c r="O23" s="336"/>
      <c r="P23" s="326" t="s">
        <v>73</v>
      </c>
      <c r="Q23" s="327"/>
      <c r="R23" s="327"/>
      <c r="S23" s="327"/>
      <c r="T23" s="327"/>
      <c r="U23" s="327"/>
      <c r="V23" s="328"/>
      <c r="W23" s="37" t="s">
        <v>70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hidden="1" x14ac:dyDescent="0.2">
      <c r="A24" s="335"/>
      <c r="B24" s="335"/>
      <c r="C24" s="335"/>
      <c r="D24" s="335"/>
      <c r="E24" s="335"/>
      <c r="F24" s="335"/>
      <c r="G24" s="335"/>
      <c r="H24" s="335"/>
      <c r="I24" s="335"/>
      <c r="J24" s="335"/>
      <c r="K24" s="335"/>
      <c r="L24" s="335"/>
      <c r="M24" s="335"/>
      <c r="N24" s="335"/>
      <c r="O24" s="336"/>
      <c r="P24" s="326" t="s">
        <v>73</v>
      </c>
      <c r="Q24" s="327"/>
      <c r="R24" s="327"/>
      <c r="S24" s="327"/>
      <c r="T24" s="327"/>
      <c r="U24" s="327"/>
      <c r="V24" s="328"/>
      <c r="W24" s="37" t="s">
        <v>74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hidden="1" customHeight="1" x14ac:dyDescent="0.2">
      <c r="A25" s="353" t="s">
        <v>75</v>
      </c>
      <c r="B25" s="354"/>
      <c r="C25" s="354"/>
      <c r="D25" s="354"/>
      <c r="E25" s="354"/>
      <c r="F25" s="354"/>
      <c r="G25" s="354"/>
      <c r="H25" s="354"/>
      <c r="I25" s="354"/>
      <c r="J25" s="354"/>
      <c r="K25" s="354"/>
      <c r="L25" s="354"/>
      <c r="M25" s="354"/>
      <c r="N25" s="354"/>
      <c r="O25" s="354"/>
      <c r="P25" s="354"/>
      <c r="Q25" s="354"/>
      <c r="R25" s="354"/>
      <c r="S25" s="354"/>
      <c r="T25" s="354"/>
      <c r="U25" s="354"/>
      <c r="V25" s="354"/>
      <c r="W25" s="354"/>
      <c r="X25" s="354"/>
      <c r="Y25" s="354"/>
      <c r="Z25" s="354"/>
      <c r="AA25" s="48"/>
      <c r="AB25" s="48"/>
      <c r="AC25" s="48"/>
    </row>
    <row r="26" spans="1:68" ht="16.5" hidden="1" customHeight="1" x14ac:dyDescent="0.25">
      <c r="A26" s="358" t="s">
        <v>76</v>
      </c>
      <c r="B26" s="335"/>
      <c r="C26" s="335"/>
      <c r="D26" s="335"/>
      <c r="E26" s="335"/>
      <c r="F26" s="335"/>
      <c r="G26" s="335"/>
      <c r="H26" s="335"/>
      <c r="I26" s="335"/>
      <c r="J26" s="335"/>
      <c r="K26" s="335"/>
      <c r="L26" s="335"/>
      <c r="M26" s="335"/>
      <c r="N26" s="335"/>
      <c r="O26" s="335"/>
      <c r="P26" s="335"/>
      <c r="Q26" s="335"/>
      <c r="R26" s="335"/>
      <c r="S26" s="335"/>
      <c r="T26" s="335"/>
      <c r="U26" s="335"/>
      <c r="V26" s="335"/>
      <c r="W26" s="335"/>
      <c r="X26" s="335"/>
      <c r="Y26" s="335"/>
      <c r="Z26" s="335"/>
      <c r="AA26" s="315"/>
      <c r="AB26" s="315"/>
      <c r="AC26" s="315"/>
    </row>
    <row r="27" spans="1:68" ht="14.25" hidden="1" customHeight="1" x14ac:dyDescent="0.25">
      <c r="A27" s="337" t="s">
        <v>77</v>
      </c>
      <c r="B27" s="335"/>
      <c r="C27" s="335"/>
      <c r="D27" s="335"/>
      <c r="E27" s="335"/>
      <c r="F27" s="335"/>
      <c r="G27" s="335"/>
      <c r="H27" s="335"/>
      <c r="I27" s="335"/>
      <c r="J27" s="335"/>
      <c r="K27" s="335"/>
      <c r="L27" s="335"/>
      <c r="M27" s="335"/>
      <c r="N27" s="335"/>
      <c r="O27" s="335"/>
      <c r="P27" s="335"/>
      <c r="Q27" s="335"/>
      <c r="R27" s="335"/>
      <c r="S27" s="335"/>
      <c r="T27" s="335"/>
      <c r="U27" s="335"/>
      <c r="V27" s="335"/>
      <c r="W27" s="335"/>
      <c r="X27" s="335"/>
      <c r="Y27" s="335"/>
      <c r="Z27" s="335"/>
      <c r="AA27" s="314"/>
      <c r="AB27" s="314"/>
      <c r="AC27" s="314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32">
        <v>4607111036605</v>
      </c>
      <c r="E28" s="333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47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9"/>
      <c r="R28" s="339"/>
      <c r="S28" s="339"/>
      <c r="T28" s="340"/>
      <c r="U28" s="34"/>
      <c r="V28" s="34"/>
      <c r="W28" s="35" t="s">
        <v>70</v>
      </c>
      <c r="X28" s="320">
        <v>56</v>
      </c>
      <c r="Y28" s="321">
        <f>IFERROR(IF(X28="","",X28),"")</f>
        <v>56</v>
      </c>
      <c r="Z28" s="36">
        <f>IFERROR(IF(X28="","",X28*0.00941),"")</f>
        <v>0.52695999999999998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107.6208</v>
      </c>
      <c r="BN28" s="67">
        <f>IFERROR(Y28*I28,"0")</f>
        <v>107.6208</v>
      </c>
      <c r="BO28" s="67">
        <f>IFERROR(X28/J28,"0")</f>
        <v>0.4</v>
      </c>
      <c r="BP28" s="67">
        <f>IFERROR(Y28/J28,"0")</f>
        <v>0.4</v>
      </c>
    </row>
    <row r="29" spans="1:68" ht="27" customHeight="1" x14ac:dyDescent="0.25">
      <c r="A29" s="54" t="s">
        <v>85</v>
      </c>
      <c r="B29" s="54" t="s">
        <v>86</v>
      </c>
      <c r="C29" s="31">
        <v>4301132186</v>
      </c>
      <c r="D29" s="332">
        <v>4607111036520</v>
      </c>
      <c r="E29" s="333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80" t="s">
        <v>87</v>
      </c>
      <c r="Q29" s="339"/>
      <c r="R29" s="339"/>
      <c r="S29" s="339"/>
      <c r="T29" s="340"/>
      <c r="U29" s="34"/>
      <c r="V29" s="34"/>
      <c r="W29" s="35" t="s">
        <v>70</v>
      </c>
      <c r="X29" s="320">
        <v>28</v>
      </c>
      <c r="Y29" s="321">
        <f>IFERROR(IF(X29="","",X29),"")</f>
        <v>28</v>
      </c>
      <c r="Z29" s="36">
        <f>IFERROR(IF(X29="","",X29*0.00941),"")</f>
        <v>0.26347999999999999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53.810400000000001</v>
      </c>
      <c r="BN29" s="67">
        <f>IFERROR(Y29*I29,"0")</f>
        <v>53.810400000000001</v>
      </c>
      <c r="BO29" s="67">
        <f>IFERROR(X29/J29,"0")</f>
        <v>0.2</v>
      </c>
      <c r="BP29" s="67">
        <f>IFERROR(Y29/J29,"0")</f>
        <v>0.2</v>
      </c>
    </row>
    <row r="30" spans="1:68" ht="27" customHeight="1" x14ac:dyDescent="0.25">
      <c r="A30" s="54" t="s">
        <v>88</v>
      </c>
      <c r="B30" s="54" t="s">
        <v>89</v>
      </c>
      <c r="C30" s="31">
        <v>4301132185</v>
      </c>
      <c r="D30" s="332">
        <v>4607111036537</v>
      </c>
      <c r="E30" s="333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80</v>
      </c>
      <c r="L30" s="32" t="s">
        <v>68</v>
      </c>
      <c r="M30" s="33" t="s">
        <v>69</v>
      </c>
      <c r="N30" s="33"/>
      <c r="O30" s="32">
        <v>365</v>
      </c>
      <c r="P30" s="350" t="s">
        <v>90</v>
      </c>
      <c r="Q30" s="339"/>
      <c r="R30" s="339"/>
      <c r="S30" s="339"/>
      <c r="T30" s="340"/>
      <c r="U30" s="34"/>
      <c r="V30" s="34"/>
      <c r="W30" s="35" t="s">
        <v>70</v>
      </c>
      <c r="X30" s="320">
        <v>42</v>
      </c>
      <c r="Y30" s="321">
        <f>IFERROR(IF(X30="","",X30),"")</f>
        <v>42</v>
      </c>
      <c r="Z30" s="36">
        <f>IFERROR(IF(X30="","",X30*0.00941),"")</f>
        <v>0.39522000000000002</v>
      </c>
      <c r="AA30" s="56"/>
      <c r="AB30" s="57"/>
      <c r="AC30" s="78" t="s">
        <v>82</v>
      </c>
      <c r="AG30" s="67"/>
      <c r="AJ30" s="71" t="s">
        <v>72</v>
      </c>
      <c r="AK30" s="71">
        <v>1</v>
      </c>
      <c r="BB30" s="79" t="s">
        <v>84</v>
      </c>
      <c r="BM30" s="67">
        <f>IFERROR(X30*I30,"0")</f>
        <v>80.715599999999995</v>
      </c>
      <c r="BN30" s="67">
        <f>IFERROR(Y30*I30,"0")</f>
        <v>80.715599999999995</v>
      </c>
      <c r="BO30" s="67">
        <f>IFERROR(X30/J30,"0")</f>
        <v>0.3</v>
      </c>
      <c r="BP30" s="67">
        <f>IFERROR(Y30/J30,"0")</f>
        <v>0.3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32">
        <v>4607111036599</v>
      </c>
      <c r="E31" s="333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5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9"/>
      <c r="R31" s="339"/>
      <c r="S31" s="339"/>
      <c r="T31" s="340"/>
      <c r="U31" s="34"/>
      <c r="V31" s="34"/>
      <c r="W31" s="35" t="s">
        <v>70</v>
      </c>
      <c r="X31" s="320">
        <v>42</v>
      </c>
      <c r="Y31" s="321">
        <f>IFERROR(IF(X31="","",X31),"")</f>
        <v>42</v>
      </c>
      <c r="Z31" s="36">
        <f>IFERROR(IF(X31="","",X31*0.00941),"")</f>
        <v>0.39522000000000002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80.715599999999995</v>
      </c>
      <c r="BN31" s="67">
        <f>IFERROR(Y31*I31,"0")</f>
        <v>80.715599999999995</v>
      </c>
      <c r="BO31" s="67">
        <f>IFERROR(X31/J31,"0")</f>
        <v>0.3</v>
      </c>
      <c r="BP31" s="67">
        <f>IFERROR(Y31/J31,"0")</f>
        <v>0.3</v>
      </c>
    </row>
    <row r="32" spans="1:68" x14ac:dyDescent="0.2">
      <c r="A32" s="334"/>
      <c r="B32" s="335"/>
      <c r="C32" s="335"/>
      <c r="D32" s="335"/>
      <c r="E32" s="335"/>
      <c r="F32" s="335"/>
      <c r="G32" s="335"/>
      <c r="H32" s="335"/>
      <c r="I32" s="335"/>
      <c r="J32" s="335"/>
      <c r="K32" s="335"/>
      <c r="L32" s="335"/>
      <c r="M32" s="335"/>
      <c r="N32" s="335"/>
      <c r="O32" s="336"/>
      <c r="P32" s="326" t="s">
        <v>73</v>
      </c>
      <c r="Q32" s="327"/>
      <c r="R32" s="327"/>
      <c r="S32" s="327"/>
      <c r="T32" s="327"/>
      <c r="U32" s="327"/>
      <c r="V32" s="328"/>
      <c r="W32" s="37" t="s">
        <v>70</v>
      </c>
      <c r="X32" s="322">
        <f>IFERROR(SUM(X28:X31),"0")</f>
        <v>168</v>
      </c>
      <c r="Y32" s="322">
        <f>IFERROR(SUM(Y28:Y31),"0")</f>
        <v>168</v>
      </c>
      <c r="Z32" s="322">
        <f>IFERROR(IF(Z28="",0,Z28),"0")+IFERROR(IF(Z29="",0,Z29),"0")+IFERROR(IF(Z30="",0,Z30),"0")+IFERROR(IF(Z31="",0,Z31),"0")</f>
        <v>1.5808800000000001</v>
      </c>
      <c r="AA32" s="323"/>
      <c r="AB32" s="323"/>
      <c r="AC32" s="323"/>
    </row>
    <row r="33" spans="1:68" x14ac:dyDescent="0.2">
      <c r="A33" s="335"/>
      <c r="B33" s="335"/>
      <c r="C33" s="335"/>
      <c r="D33" s="335"/>
      <c r="E33" s="335"/>
      <c r="F33" s="335"/>
      <c r="G33" s="335"/>
      <c r="H33" s="335"/>
      <c r="I33" s="335"/>
      <c r="J33" s="335"/>
      <c r="K33" s="335"/>
      <c r="L33" s="335"/>
      <c r="M33" s="335"/>
      <c r="N33" s="335"/>
      <c r="O33" s="336"/>
      <c r="P33" s="326" t="s">
        <v>73</v>
      </c>
      <c r="Q33" s="327"/>
      <c r="R33" s="327"/>
      <c r="S33" s="327"/>
      <c r="T33" s="327"/>
      <c r="U33" s="327"/>
      <c r="V33" s="328"/>
      <c r="W33" s="37" t="s">
        <v>74</v>
      </c>
      <c r="X33" s="322">
        <f>IFERROR(SUMPRODUCT(X28:X31*H28:H31),"0")</f>
        <v>252</v>
      </c>
      <c r="Y33" s="322">
        <f>IFERROR(SUMPRODUCT(Y28:Y31*H28:H31),"0")</f>
        <v>252</v>
      </c>
      <c r="Z33" s="37"/>
      <c r="AA33" s="323"/>
      <c r="AB33" s="323"/>
      <c r="AC33" s="323"/>
    </row>
    <row r="34" spans="1:68" ht="16.5" hidden="1" customHeight="1" x14ac:dyDescent="0.25">
      <c r="A34" s="358" t="s">
        <v>93</v>
      </c>
      <c r="B34" s="335"/>
      <c r="C34" s="335"/>
      <c r="D34" s="335"/>
      <c r="E34" s="335"/>
      <c r="F34" s="335"/>
      <c r="G34" s="335"/>
      <c r="H34" s="335"/>
      <c r="I34" s="335"/>
      <c r="J34" s="335"/>
      <c r="K34" s="335"/>
      <c r="L34" s="335"/>
      <c r="M34" s="335"/>
      <c r="N34" s="335"/>
      <c r="O34" s="335"/>
      <c r="P34" s="335"/>
      <c r="Q34" s="335"/>
      <c r="R34" s="335"/>
      <c r="S34" s="335"/>
      <c r="T34" s="335"/>
      <c r="U34" s="335"/>
      <c r="V34" s="335"/>
      <c r="W34" s="335"/>
      <c r="X34" s="335"/>
      <c r="Y34" s="335"/>
      <c r="Z34" s="335"/>
      <c r="AA34" s="315"/>
      <c r="AB34" s="315"/>
      <c r="AC34" s="315"/>
    </row>
    <row r="35" spans="1:68" ht="14.25" hidden="1" customHeight="1" x14ac:dyDescent="0.25">
      <c r="A35" s="337" t="s">
        <v>64</v>
      </c>
      <c r="B35" s="335"/>
      <c r="C35" s="335"/>
      <c r="D35" s="335"/>
      <c r="E35" s="335"/>
      <c r="F35" s="335"/>
      <c r="G35" s="335"/>
      <c r="H35" s="335"/>
      <c r="I35" s="335"/>
      <c r="J35" s="335"/>
      <c r="K35" s="335"/>
      <c r="L35" s="335"/>
      <c r="M35" s="335"/>
      <c r="N35" s="335"/>
      <c r="O35" s="335"/>
      <c r="P35" s="335"/>
      <c r="Q35" s="335"/>
      <c r="R35" s="335"/>
      <c r="S35" s="335"/>
      <c r="T35" s="335"/>
      <c r="U35" s="335"/>
      <c r="V35" s="335"/>
      <c r="W35" s="335"/>
      <c r="X35" s="335"/>
      <c r="Y35" s="335"/>
      <c r="Z35" s="335"/>
      <c r="AA35" s="314"/>
      <c r="AB35" s="314"/>
      <c r="AC35" s="314"/>
    </row>
    <row r="36" spans="1:68" ht="27" hidden="1" customHeight="1" x14ac:dyDescent="0.25">
      <c r="A36" s="54" t="s">
        <v>94</v>
      </c>
      <c r="B36" s="54" t="s">
        <v>95</v>
      </c>
      <c r="C36" s="31">
        <v>4301070884</v>
      </c>
      <c r="D36" s="332">
        <v>4607111036315</v>
      </c>
      <c r="E36" s="333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68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9"/>
      <c r="R36" s="339"/>
      <c r="S36" s="339"/>
      <c r="T36" s="340"/>
      <c r="U36" s="34"/>
      <c r="V36" s="34"/>
      <c r="W36" s="35" t="s">
        <v>70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idden="1" x14ac:dyDescent="0.2">
      <c r="A37" s="334"/>
      <c r="B37" s="335"/>
      <c r="C37" s="335"/>
      <c r="D37" s="335"/>
      <c r="E37" s="335"/>
      <c r="F37" s="335"/>
      <c r="G37" s="335"/>
      <c r="H37" s="335"/>
      <c r="I37" s="335"/>
      <c r="J37" s="335"/>
      <c r="K37" s="335"/>
      <c r="L37" s="335"/>
      <c r="M37" s="335"/>
      <c r="N37" s="335"/>
      <c r="O37" s="336"/>
      <c r="P37" s="326" t="s">
        <v>73</v>
      </c>
      <c r="Q37" s="327"/>
      <c r="R37" s="327"/>
      <c r="S37" s="327"/>
      <c r="T37" s="327"/>
      <c r="U37" s="327"/>
      <c r="V37" s="328"/>
      <c r="W37" s="37" t="s">
        <v>70</v>
      </c>
      <c r="X37" s="322">
        <f>IFERROR(SUM(X36:X36),"0")</f>
        <v>0</v>
      </c>
      <c r="Y37" s="322">
        <f>IFERROR(SUM(Y36:Y36),"0")</f>
        <v>0</v>
      </c>
      <c r="Z37" s="322">
        <f>IFERROR(IF(Z36="",0,Z36),"0")</f>
        <v>0</v>
      </c>
      <c r="AA37" s="323"/>
      <c r="AB37" s="323"/>
      <c r="AC37" s="323"/>
    </row>
    <row r="38" spans="1:68" hidden="1" x14ac:dyDescent="0.2">
      <c r="A38" s="335"/>
      <c r="B38" s="335"/>
      <c r="C38" s="335"/>
      <c r="D38" s="335"/>
      <c r="E38" s="335"/>
      <c r="F38" s="335"/>
      <c r="G38" s="335"/>
      <c r="H38" s="335"/>
      <c r="I38" s="335"/>
      <c r="J38" s="335"/>
      <c r="K38" s="335"/>
      <c r="L38" s="335"/>
      <c r="M38" s="335"/>
      <c r="N38" s="335"/>
      <c r="O38" s="336"/>
      <c r="P38" s="326" t="s">
        <v>73</v>
      </c>
      <c r="Q38" s="327"/>
      <c r="R38" s="327"/>
      <c r="S38" s="327"/>
      <c r="T38" s="327"/>
      <c r="U38" s="327"/>
      <c r="V38" s="328"/>
      <c r="W38" s="37" t="s">
        <v>74</v>
      </c>
      <c r="X38" s="322">
        <f>IFERROR(SUMPRODUCT(X36:X36*H36:H36),"0")</f>
        <v>0</v>
      </c>
      <c r="Y38" s="322">
        <f>IFERROR(SUMPRODUCT(Y36:Y36*H36:H36),"0")</f>
        <v>0</v>
      </c>
      <c r="Z38" s="37"/>
      <c r="AA38" s="323"/>
      <c r="AB38" s="323"/>
      <c r="AC38" s="323"/>
    </row>
    <row r="39" spans="1:68" ht="16.5" hidden="1" customHeight="1" x14ac:dyDescent="0.25">
      <c r="A39" s="358" t="s">
        <v>97</v>
      </c>
      <c r="B39" s="335"/>
      <c r="C39" s="335"/>
      <c r="D39" s="335"/>
      <c r="E39" s="335"/>
      <c r="F39" s="335"/>
      <c r="G39" s="335"/>
      <c r="H39" s="335"/>
      <c r="I39" s="335"/>
      <c r="J39" s="335"/>
      <c r="K39" s="335"/>
      <c r="L39" s="335"/>
      <c r="M39" s="335"/>
      <c r="N39" s="335"/>
      <c r="O39" s="335"/>
      <c r="P39" s="335"/>
      <c r="Q39" s="335"/>
      <c r="R39" s="335"/>
      <c r="S39" s="335"/>
      <c r="T39" s="335"/>
      <c r="U39" s="335"/>
      <c r="V39" s="335"/>
      <c r="W39" s="335"/>
      <c r="X39" s="335"/>
      <c r="Y39" s="335"/>
      <c r="Z39" s="335"/>
      <c r="AA39" s="315"/>
      <c r="AB39" s="315"/>
      <c r="AC39" s="315"/>
    </row>
    <row r="40" spans="1:68" ht="14.25" hidden="1" customHeight="1" x14ac:dyDescent="0.25">
      <c r="A40" s="337" t="s">
        <v>98</v>
      </c>
      <c r="B40" s="335"/>
      <c r="C40" s="335"/>
      <c r="D40" s="335"/>
      <c r="E40" s="335"/>
      <c r="F40" s="335"/>
      <c r="G40" s="335"/>
      <c r="H40" s="335"/>
      <c r="I40" s="335"/>
      <c r="J40" s="335"/>
      <c r="K40" s="335"/>
      <c r="L40" s="335"/>
      <c r="M40" s="335"/>
      <c r="N40" s="335"/>
      <c r="O40" s="335"/>
      <c r="P40" s="335"/>
      <c r="Q40" s="335"/>
      <c r="R40" s="335"/>
      <c r="S40" s="335"/>
      <c r="T40" s="335"/>
      <c r="U40" s="335"/>
      <c r="V40" s="335"/>
      <c r="W40" s="335"/>
      <c r="X40" s="335"/>
      <c r="Y40" s="335"/>
      <c r="Z40" s="335"/>
      <c r="AA40" s="314"/>
      <c r="AB40" s="314"/>
      <c r="AC40" s="314"/>
    </row>
    <row r="41" spans="1:68" ht="27" hidden="1" customHeight="1" x14ac:dyDescent="0.25">
      <c r="A41" s="54" t="s">
        <v>99</v>
      </c>
      <c r="B41" s="54" t="s">
        <v>100</v>
      </c>
      <c r="C41" s="31">
        <v>4301190022</v>
      </c>
      <c r="D41" s="332">
        <v>4607111037053</v>
      </c>
      <c r="E41" s="333"/>
      <c r="F41" s="319">
        <v>0.2</v>
      </c>
      <c r="G41" s="32">
        <v>6</v>
      </c>
      <c r="H41" s="319">
        <v>1.2</v>
      </c>
      <c r="I41" s="319">
        <v>1.5918000000000001</v>
      </c>
      <c r="J41" s="32">
        <v>100</v>
      </c>
      <c r="K41" s="32" t="s">
        <v>101</v>
      </c>
      <c r="L41" s="32" t="s">
        <v>81</v>
      </c>
      <c r="M41" s="33" t="s">
        <v>69</v>
      </c>
      <c r="N41" s="33"/>
      <c r="O41" s="32">
        <v>365</v>
      </c>
      <c r="P41" s="495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1" s="339"/>
      <c r="R41" s="339"/>
      <c r="S41" s="339"/>
      <c r="T41" s="340"/>
      <c r="U41" s="34"/>
      <c r="V41" s="34"/>
      <c r="W41" s="35" t="s">
        <v>70</v>
      </c>
      <c r="X41" s="320">
        <v>0</v>
      </c>
      <c r="Y41" s="321">
        <f>IFERROR(IF(X41="","",X41),"")</f>
        <v>0</v>
      </c>
      <c r="Z41" s="36">
        <f>IFERROR(IF(X41="","",X41*0.0095),"")</f>
        <v>0</v>
      </c>
      <c r="AA41" s="56"/>
      <c r="AB41" s="57"/>
      <c r="AC41" s="84" t="s">
        <v>102</v>
      </c>
      <c r="AG41" s="67"/>
      <c r="AJ41" s="71" t="s">
        <v>83</v>
      </c>
      <c r="AK41" s="71">
        <v>10</v>
      </c>
      <c r="BB41" s="85" t="s">
        <v>84</v>
      </c>
      <c r="BM41" s="67">
        <f>IFERROR(X41*I41,"0")</f>
        <v>0</v>
      </c>
      <c r="BN41" s="67">
        <f>IFERROR(Y41*I41,"0")</f>
        <v>0</v>
      </c>
      <c r="BO41" s="67">
        <f>IFERROR(X41/J41,"0")</f>
        <v>0</v>
      </c>
      <c r="BP41" s="67">
        <f>IFERROR(Y41/J41,"0")</f>
        <v>0</v>
      </c>
    </row>
    <row r="42" spans="1:68" hidden="1" x14ac:dyDescent="0.2">
      <c r="A42" s="334"/>
      <c r="B42" s="335"/>
      <c r="C42" s="335"/>
      <c r="D42" s="335"/>
      <c r="E42" s="335"/>
      <c r="F42" s="335"/>
      <c r="G42" s="335"/>
      <c r="H42" s="335"/>
      <c r="I42" s="335"/>
      <c r="J42" s="335"/>
      <c r="K42" s="335"/>
      <c r="L42" s="335"/>
      <c r="M42" s="335"/>
      <c r="N42" s="335"/>
      <c r="O42" s="336"/>
      <c r="P42" s="326" t="s">
        <v>73</v>
      </c>
      <c r="Q42" s="327"/>
      <c r="R42" s="327"/>
      <c r="S42" s="327"/>
      <c r="T42" s="327"/>
      <c r="U42" s="327"/>
      <c r="V42" s="328"/>
      <c r="W42" s="37" t="s">
        <v>70</v>
      </c>
      <c r="X42" s="322">
        <f>IFERROR(SUM(X41:X41),"0")</f>
        <v>0</v>
      </c>
      <c r="Y42" s="322">
        <f>IFERROR(SUM(Y41:Y41),"0")</f>
        <v>0</v>
      </c>
      <c r="Z42" s="322">
        <f>IFERROR(IF(Z41="",0,Z41),"0")</f>
        <v>0</v>
      </c>
      <c r="AA42" s="323"/>
      <c r="AB42" s="323"/>
      <c r="AC42" s="323"/>
    </row>
    <row r="43" spans="1:68" hidden="1" x14ac:dyDescent="0.2">
      <c r="A43" s="335"/>
      <c r="B43" s="335"/>
      <c r="C43" s="335"/>
      <c r="D43" s="335"/>
      <c r="E43" s="335"/>
      <c r="F43" s="335"/>
      <c r="G43" s="335"/>
      <c r="H43" s="335"/>
      <c r="I43" s="335"/>
      <c r="J43" s="335"/>
      <c r="K43" s="335"/>
      <c r="L43" s="335"/>
      <c r="M43" s="335"/>
      <c r="N43" s="335"/>
      <c r="O43" s="336"/>
      <c r="P43" s="326" t="s">
        <v>73</v>
      </c>
      <c r="Q43" s="327"/>
      <c r="R43" s="327"/>
      <c r="S43" s="327"/>
      <c r="T43" s="327"/>
      <c r="U43" s="327"/>
      <c r="V43" s="328"/>
      <c r="W43" s="37" t="s">
        <v>74</v>
      </c>
      <c r="X43" s="322">
        <f>IFERROR(SUMPRODUCT(X41:X41*H41:H41),"0")</f>
        <v>0</v>
      </c>
      <c r="Y43" s="322">
        <f>IFERROR(SUMPRODUCT(Y41:Y41*H41:H41),"0")</f>
        <v>0</v>
      </c>
      <c r="Z43" s="37"/>
      <c r="AA43" s="323"/>
      <c r="AB43" s="323"/>
      <c r="AC43" s="323"/>
    </row>
    <row r="44" spans="1:68" ht="16.5" hidden="1" customHeight="1" x14ac:dyDescent="0.25">
      <c r="A44" s="358" t="s">
        <v>103</v>
      </c>
      <c r="B44" s="335"/>
      <c r="C44" s="335"/>
      <c r="D44" s="335"/>
      <c r="E44" s="335"/>
      <c r="F44" s="335"/>
      <c r="G44" s="335"/>
      <c r="H44" s="335"/>
      <c r="I44" s="335"/>
      <c r="J44" s="335"/>
      <c r="K44" s="335"/>
      <c r="L44" s="335"/>
      <c r="M44" s="335"/>
      <c r="N44" s="335"/>
      <c r="O44" s="335"/>
      <c r="P44" s="335"/>
      <c r="Q44" s="335"/>
      <c r="R44" s="335"/>
      <c r="S44" s="335"/>
      <c r="T44" s="335"/>
      <c r="U44" s="335"/>
      <c r="V44" s="335"/>
      <c r="W44" s="335"/>
      <c r="X44" s="335"/>
      <c r="Y44" s="335"/>
      <c r="Z44" s="335"/>
      <c r="AA44" s="315"/>
      <c r="AB44" s="315"/>
      <c r="AC44" s="315"/>
    </row>
    <row r="45" spans="1:68" ht="14.25" hidden="1" customHeight="1" x14ac:dyDescent="0.25">
      <c r="A45" s="337" t="s">
        <v>64</v>
      </c>
      <c r="B45" s="335"/>
      <c r="C45" s="335"/>
      <c r="D45" s="335"/>
      <c r="E45" s="335"/>
      <c r="F45" s="335"/>
      <c r="G45" s="335"/>
      <c r="H45" s="335"/>
      <c r="I45" s="335"/>
      <c r="J45" s="335"/>
      <c r="K45" s="335"/>
      <c r="L45" s="335"/>
      <c r="M45" s="335"/>
      <c r="N45" s="335"/>
      <c r="O45" s="335"/>
      <c r="P45" s="335"/>
      <c r="Q45" s="335"/>
      <c r="R45" s="335"/>
      <c r="S45" s="335"/>
      <c r="T45" s="335"/>
      <c r="U45" s="335"/>
      <c r="V45" s="335"/>
      <c r="W45" s="335"/>
      <c r="X45" s="335"/>
      <c r="Y45" s="335"/>
      <c r="Z45" s="335"/>
      <c r="AA45" s="314"/>
      <c r="AB45" s="314"/>
      <c r="AC45" s="314"/>
    </row>
    <row r="46" spans="1:68" ht="27" hidden="1" customHeight="1" x14ac:dyDescent="0.25">
      <c r="A46" s="54" t="s">
        <v>104</v>
      </c>
      <c r="B46" s="54" t="s">
        <v>105</v>
      </c>
      <c r="C46" s="31">
        <v>4301070989</v>
      </c>
      <c r="D46" s="332">
        <v>4607111037190</v>
      </c>
      <c r="E46" s="333"/>
      <c r="F46" s="319">
        <v>0.43</v>
      </c>
      <c r="G46" s="32">
        <v>16</v>
      </c>
      <c r="H46" s="319">
        <v>6.88</v>
      </c>
      <c r="I46" s="319">
        <v>7.1996000000000002</v>
      </c>
      <c r="J46" s="32">
        <v>84</v>
      </c>
      <c r="K46" s="32" t="s">
        <v>67</v>
      </c>
      <c r="L46" s="32" t="s">
        <v>81</v>
      </c>
      <c r="M46" s="33" t="s">
        <v>69</v>
      </c>
      <c r="N46" s="33"/>
      <c r="O46" s="32">
        <v>180</v>
      </c>
      <c r="P46" s="48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6" s="339"/>
      <c r="R46" s="339"/>
      <c r="S46" s="339"/>
      <c r="T46" s="340"/>
      <c r="U46" s="34"/>
      <c r="V46" s="34"/>
      <c r="W46" s="35" t="s">
        <v>70</v>
      </c>
      <c r="X46" s="320">
        <v>0</v>
      </c>
      <c r="Y46" s="321">
        <f t="shared" ref="Y46:Y57" si="0">IFERROR(IF(X46="","",X46),"")</f>
        <v>0</v>
      </c>
      <c r="Z46" s="36">
        <f t="shared" ref="Z46:Z57" si="1">IFERROR(IF(X46="","",X46*0.0155),"")</f>
        <v>0</v>
      </c>
      <c r="AA46" s="56"/>
      <c r="AB46" s="57"/>
      <c r="AC46" s="86" t="s">
        <v>106</v>
      </c>
      <c r="AG46" s="67"/>
      <c r="AJ46" s="71" t="s">
        <v>83</v>
      </c>
      <c r="AK46" s="71">
        <v>12</v>
      </c>
      <c r="BB46" s="87" t="s">
        <v>1</v>
      </c>
      <c r="BM46" s="67">
        <f t="shared" ref="BM46:BM57" si="2">IFERROR(X46*I46,"0")</f>
        <v>0</v>
      </c>
      <c r="BN46" s="67">
        <f t="shared" ref="BN46:BN57" si="3">IFERROR(Y46*I46,"0")</f>
        <v>0</v>
      </c>
      <c r="BO46" s="67">
        <f t="shared" ref="BO46:BO57" si="4">IFERROR(X46/J46,"0")</f>
        <v>0</v>
      </c>
      <c r="BP46" s="67">
        <f t="shared" ref="BP46:BP57" si="5">IFERROR(Y46/J46,"0")</f>
        <v>0</v>
      </c>
    </row>
    <row r="47" spans="1:68" ht="27" hidden="1" customHeight="1" x14ac:dyDescent="0.25">
      <c r="A47" s="54" t="s">
        <v>107</v>
      </c>
      <c r="B47" s="54" t="s">
        <v>108</v>
      </c>
      <c r="C47" s="31">
        <v>4301071032</v>
      </c>
      <c r="D47" s="332">
        <v>4607111038999</v>
      </c>
      <c r="E47" s="333"/>
      <c r="F47" s="319">
        <v>0.4</v>
      </c>
      <c r="G47" s="32">
        <v>16</v>
      </c>
      <c r="H47" s="319">
        <v>6.4</v>
      </c>
      <c r="I47" s="319">
        <v>6.7195999999999998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91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7" s="339"/>
      <c r="R47" s="339"/>
      <c r="S47" s="339"/>
      <c r="T47" s="340"/>
      <c r="U47" s="34"/>
      <c r="V47" s="34"/>
      <c r="W47" s="35" t="s">
        <v>70</v>
      </c>
      <c r="X47" s="320">
        <v>0</v>
      </c>
      <c r="Y47" s="321">
        <f t="shared" si="0"/>
        <v>0</v>
      </c>
      <c r="Z47" s="36">
        <f t="shared" si="1"/>
        <v>0</v>
      </c>
      <c r="AA47" s="56"/>
      <c r="AB47" s="57"/>
      <c r="AC47" s="88" t="s">
        <v>106</v>
      </c>
      <c r="AG47" s="67"/>
      <c r="AJ47" s="71" t="s">
        <v>83</v>
      </c>
      <c r="AK47" s="71">
        <v>12</v>
      </c>
      <c r="BB47" s="89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hidden="1" customHeight="1" x14ac:dyDescent="0.25">
      <c r="A48" s="54" t="s">
        <v>109</v>
      </c>
      <c r="B48" s="54" t="s">
        <v>110</v>
      </c>
      <c r="C48" s="31">
        <v>4301070972</v>
      </c>
      <c r="D48" s="332">
        <v>4607111037183</v>
      </c>
      <c r="E48" s="333"/>
      <c r="F48" s="319">
        <v>0.9</v>
      </c>
      <c r="G48" s="32">
        <v>8</v>
      </c>
      <c r="H48" s="319">
        <v>7.2</v>
      </c>
      <c r="I48" s="319">
        <v>7.4859999999999998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65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8" s="339"/>
      <c r="R48" s="339"/>
      <c r="S48" s="339"/>
      <c r="T48" s="340"/>
      <c r="U48" s="34"/>
      <c r="V48" s="34"/>
      <c r="W48" s="35" t="s">
        <v>70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106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4301071044</v>
      </c>
      <c r="D49" s="332">
        <v>4607111039385</v>
      </c>
      <c r="E49" s="333"/>
      <c r="F49" s="319">
        <v>0.7</v>
      </c>
      <c r="G49" s="32">
        <v>10</v>
      </c>
      <c r="H49" s="319">
        <v>7</v>
      </c>
      <c r="I49" s="319">
        <v>7.3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67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9" s="339"/>
      <c r="R49" s="339"/>
      <c r="S49" s="339"/>
      <c r="T49" s="340"/>
      <c r="U49" s="34"/>
      <c r="V49" s="34"/>
      <c r="W49" s="35" t="s">
        <v>70</v>
      </c>
      <c r="X49" s="320">
        <v>12</v>
      </c>
      <c r="Y49" s="321">
        <f t="shared" si="0"/>
        <v>12</v>
      </c>
      <c r="Z49" s="36">
        <f t="shared" si="1"/>
        <v>0.186</v>
      </c>
      <c r="AA49" s="56"/>
      <c r="AB49" s="57"/>
      <c r="AC49" s="92" t="s">
        <v>106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87.6</v>
      </c>
      <c r="BN49" s="67">
        <f t="shared" si="3"/>
        <v>87.6</v>
      </c>
      <c r="BO49" s="67">
        <f t="shared" si="4"/>
        <v>0.14285714285714285</v>
      </c>
      <c r="BP49" s="67">
        <f t="shared" si="5"/>
        <v>0.14285714285714285</v>
      </c>
    </row>
    <row r="50" spans="1:68" ht="27" hidden="1" customHeight="1" x14ac:dyDescent="0.25">
      <c r="A50" s="54" t="s">
        <v>113</v>
      </c>
      <c r="B50" s="54" t="s">
        <v>114</v>
      </c>
      <c r="C50" s="31">
        <v>4301070970</v>
      </c>
      <c r="D50" s="332">
        <v>4607111037091</v>
      </c>
      <c r="E50" s="333"/>
      <c r="F50" s="319">
        <v>0.43</v>
      </c>
      <c r="G50" s="32">
        <v>16</v>
      </c>
      <c r="H50" s="319">
        <v>6.88</v>
      </c>
      <c r="I50" s="319">
        <v>7.11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405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0" s="339"/>
      <c r="R50" s="339"/>
      <c r="S50" s="339"/>
      <c r="T50" s="340"/>
      <c r="U50" s="34"/>
      <c r="V50" s="34"/>
      <c r="W50" s="35" t="s">
        <v>70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115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hidden="1" customHeight="1" x14ac:dyDescent="0.25">
      <c r="A51" s="54" t="s">
        <v>116</v>
      </c>
      <c r="B51" s="54" t="s">
        <v>117</v>
      </c>
      <c r="C51" s="31">
        <v>4301071045</v>
      </c>
      <c r="D51" s="332">
        <v>4607111039392</v>
      </c>
      <c r="E51" s="333"/>
      <c r="F51" s="319">
        <v>0.4</v>
      </c>
      <c r="G51" s="32">
        <v>16</v>
      </c>
      <c r="H51" s="319">
        <v>6.4</v>
      </c>
      <c r="I51" s="319">
        <v>6.7195999999999998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7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51" s="339"/>
      <c r="R51" s="339"/>
      <c r="S51" s="339"/>
      <c r="T51" s="340"/>
      <c r="U51" s="34"/>
      <c r="V51" s="34"/>
      <c r="W51" s="35" t="s">
        <v>70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115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hidden="1" customHeight="1" x14ac:dyDescent="0.25">
      <c r="A52" s="54" t="s">
        <v>118</v>
      </c>
      <c r="B52" s="54" t="s">
        <v>119</v>
      </c>
      <c r="C52" s="31">
        <v>4301070971</v>
      </c>
      <c r="D52" s="332">
        <v>4607111036902</v>
      </c>
      <c r="E52" s="333"/>
      <c r="F52" s="319">
        <v>0.9</v>
      </c>
      <c r="G52" s="32">
        <v>8</v>
      </c>
      <c r="H52" s="319">
        <v>7.2</v>
      </c>
      <c r="I52" s="319">
        <v>7.43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7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2" s="339"/>
      <c r="R52" s="339"/>
      <c r="S52" s="339"/>
      <c r="T52" s="340"/>
      <c r="U52" s="34"/>
      <c r="V52" s="34"/>
      <c r="W52" s="35" t="s">
        <v>70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115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hidden="1" customHeight="1" x14ac:dyDescent="0.25">
      <c r="A53" s="54" t="s">
        <v>120</v>
      </c>
      <c r="B53" s="54" t="s">
        <v>121</v>
      </c>
      <c r="C53" s="31">
        <v>4301071031</v>
      </c>
      <c r="D53" s="332">
        <v>4607111038982</v>
      </c>
      <c r="E53" s="333"/>
      <c r="F53" s="319">
        <v>0.7</v>
      </c>
      <c r="G53" s="32">
        <v>10</v>
      </c>
      <c r="H53" s="319">
        <v>7</v>
      </c>
      <c r="I53" s="319">
        <v>7.2859999999999996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95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3" s="339"/>
      <c r="R53" s="339"/>
      <c r="S53" s="339"/>
      <c r="T53" s="340"/>
      <c r="U53" s="34"/>
      <c r="V53" s="34"/>
      <c r="W53" s="35" t="s">
        <v>70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115</v>
      </c>
      <c r="AG53" s="67"/>
      <c r="AJ53" s="71" t="s">
        <v>72</v>
      </c>
      <c r="AK53" s="71">
        <v>1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hidden="1" customHeight="1" x14ac:dyDescent="0.25">
      <c r="A54" s="54" t="s">
        <v>122</v>
      </c>
      <c r="B54" s="54" t="s">
        <v>123</v>
      </c>
      <c r="C54" s="31">
        <v>4301070969</v>
      </c>
      <c r="D54" s="332">
        <v>4607111036858</v>
      </c>
      <c r="E54" s="333"/>
      <c r="F54" s="319">
        <v>0.43</v>
      </c>
      <c r="G54" s="32">
        <v>16</v>
      </c>
      <c r="H54" s="319">
        <v>6.88</v>
      </c>
      <c r="I54" s="319">
        <v>7.1996000000000002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50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4" s="339"/>
      <c r="R54" s="339"/>
      <c r="S54" s="339"/>
      <c r="T54" s="340"/>
      <c r="U54" s="34"/>
      <c r="V54" s="34"/>
      <c r="W54" s="35" t="s">
        <v>70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115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hidden="1" customHeight="1" x14ac:dyDescent="0.25">
      <c r="A55" s="54" t="s">
        <v>124</v>
      </c>
      <c r="B55" s="54" t="s">
        <v>125</v>
      </c>
      <c r="C55" s="31">
        <v>4301071046</v>
      </c>
      <c r="D55" s="332">
        <v>4607111039354</v>
      </c>
      <c r="E55" s="333"/>
      <c r="F55" s="319">
        <v>0.4</v>
      </c>
      <c r="G55" s="32">
        <v>16</v>
      </c>
      <c r="H55" s="319">
        <v>6.4</v>
      </c>
      <c r="I55" s="319">
        <v>6.7195999999999998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5" s="339"/>
      <c r="R55" s="339"/>
      <c r="S55" s="339"/>
      <c r="T55" s="340"/>
      <c r="U55" s="34"/>
      <c r="V55" s="34"/>
      <c r="W55" s="35" t="s">
        <v>70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115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126</v>
      </c>
      <c r="B56" s="54" t="s">
        <v>127</v>
      </c>
      <c r="C56" s="31">
        <v>4301070968</v>
      </c>
      <c r="D56" s="332">
        <v>4607111036889</v>
      </c>
      <c r="E56" s="333"/>
      <c r="F56" s="319">
        <v>0.9</v>
      </c>
      <c r="G56" s="32">
        <v>8</v>
      </c>
      <c r="H56" s="319">
        <v>7.2</v>
      </c>
      <c r="I56" s="319">
        <v>7.4859999999999998</v>
      </c>
      <c r="J56" s="32">
        <v>84</v>
      </c>
      <c r="K56" s="32" t="s">
        <v>67</v>
      </c>
      <c r="L56" s="32" t="s">
        <v>81</v>
      </c>
      <c r="M56" s="33" t="s">
        <v>69</v>
      </c>
      <c r="N56" s="33"/>
      <c r="O56" s="32">
        <v>180</v>
      </c>
      <c r="P56" s="369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6" s="339"/>
      <c r="R56" s="339"/>
      <c r="S56" s="339"/>
      <c r="T56" s="340"/>
      <c r="U56" s="34"/>
      <c r="V56" s="34"/>
      <c r="W56" s="35" t="s">
        <v>70</v>
      </c>
      <c r="X56" s="320">
        <v>36</v>
      </c>
      <c r="Y56" s="321">
        <f t="shared" si="0"/>
        <v>36</v>
      </c>
      <c r="Z56" s="36">
        <f t="shared" si="1"/>
        <v>0.55800000000000005</v>
      </c>
      <c r="AA56" s="56"/>
      <c r="AB56" s="57"/>
      <c r="AC56" s="106" t="s">
        <v>115</v>
      </c>
      <c r="AG56" s="67"/>
      <c r="AJ56" s="71" t="s">
        <v>83</v>
      </c>
      <c r="AK56" s="71">
        <v>12</v>
      </c>
      <c r="BB56" s="107" t="s">
        <v>1</v>
      </c>
      <c r="BM56" s="67">
        <f t="shared" si="2"/>
        <v>269.49599999999998</v>
      </c>
      <c r="BN56" s="67">
        <f t="shared" si="3"/>
        <v>269.49599999999998</v>
      </c>
      <c r="BO56" s="67">
        <f t="shared" si="4"/>
        <v>0.42857142857142855</v>
      </c>
      <c r="BP56" s="67">
        <f t="shared" si="5"/>
        <v>0.42857142857142855</v>
      </c>
    </row>
    <row r="57" spans="1:68" ht="27" hidden="1" customHeight="1" x14ac:dyDescent="0.25">
      <c r="A57" s="54" t="s">
        <v>128</v>
      </c>
      <c r="B57" s="54" t="s">
        <v>129</v>
      </c>
      <c r="C57" s="31">
        <v>4301071047</v>
      </c>
      <c r="D57" s="332">
        <v>4607111039330</v>
      </c>
      <c r="E57" s="333"/>
      <c r="F57" s="319">
        <v>0.7</v>
      </c>
      <c r="G57" s="32">
        <v>10</v>
      </c>
      <c r="H57" s="319">
        <v>7</v>
      </c>
      <c r="I57" s="319">
        <v>7.3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515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7" s="339"/>
      <c r="R57" s="339"/>
      <c r="S57" s="339"/>
      <c r="T57" s="340"/>
      <c r="U57" s="34"/>
      <c r="V57" s="34"/>
      <c r="W57" s="35" t="s">
        <v>70</v>
      </c>
      <c r="X57" s="320">
        <v>0</v>
      </c>
      <c r="Y57" s="321">
        <f t="shared" si="0"/>
        <v>0</v>
      </c>
      <c r="Z57" s="36">
        <f t="shared" si="1"/>
        <v>0</v>
      </c>
      <c r="AA57" s="56"/>
      <c r="AB57" s="57"/>
      <c r="AC57" s="108" t="s">
        <v>115</v>
      </c>
      <c r="AG57" s="67"/>
      <c r="AJ57" s="71" t="s">
        <v>72</v>
      </c>
      <c r="AK57" s="71">
        <v>1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x14ac:dyDescent="0.2">
      <c r="A58" s="334"/>
      <c r="B58" s="335"/>
      <c r="C58" s="335"/>
      <c r="D58" s="335"/>
      <c r="E58" s="335"/>
      <c r="F58" s="335"/>
      <c r="G58" s="335"/>
      <c r="H58" s="335"/>
      <c r="I58" s="335"/>
      <c r="J58" s="335"/>
      <c r="K58" s="335"/>
      <c r="L58" s="335"/>
      <c r="M58" s="335"/>
      <c r="N58" s="335"/>
      <c r="O58" s="336"/>
      <c r="P58" s="326" t="s">
        <v>73</v>
      </c>
      <c r="Q58" s="327"/>
      <c r="R58" s="327"/>
      <c r="S58" s="327"/>
      <c r="T58" s="327"/>
      <c r="U58" s="327"/>
      <c r="V58" s="328"/>
      <c r="W58" s="37" t="s">
        <v>70</v>
      </c>
      <c r="X58" s="322">
        <f>IFERROR(SUM(X46:X57),"0")</f>
        <v>48</v>
      </c>
      <c r="Y58" s="322">
        <f>IFERROR(SUM(Y46:Y57),"0")</f>
        <v>48</v>
      </c>
      <c r="Z58" s="322">
        <f>IFERROR(IF(Z46="",0,Z46),"0")+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</f>
        <v>0.74399999999999999</v>
      </c>
      <c r="AA58" s="323"/>
      <c r="AB58" s="323"/>
      <c r="AC58" s="323"/>
    </row>
    <row r="59" spans="1:68" x14ac:dyDescent="0.2">
      <c r="A59" s="335"/>
      <c r="B59" s="335"/>
      <c r="C59" s="335"/>
      <c r="D59" s="335"/>
      <c r="E59" s="335"/>
      <c r="F59" s="335"/>
      <c r="G59" s="335"/>
      <c r="H59" s="335"/>
      <c r="I59" s="335"/>
      <c r="J59" s="335"/>
      <c r="K59" s="335"/>
      <c r="L59" s="335"/>
      <c r="M59" s="335"/>
      <c r="N59" s="335"/>
      <c r="O59" s="336"/>
      <c r="P59" s="326" t="s">
        <v>73</v>
      </c>
      <c r="Q59" s="327"/>
      <c r="R59" s="327"/>
      <c r="S59" s="327"/>
      <c r="T59" s="327"/>
      <c r="U59" s="327"/>
      <c r="V59" s="328"/>
      <c r="W59" s="37" t="s">
        <v>74</v>
      </c>
      <c r="X59" s="322">
        <f>IFERROR(SUMPRODUCT(X46:X57*H46:H57),"0")</f>
        <v>343.2</v>
      </c>
      <c r="Y59" s="322">
        <f>IFERROR(SUMPRODUCT(Y46:Y57*H46:H57),"0")</f>
        <v>343.2</v>
      </c>
      <c r="Z59" s="37"/>
      <c r="AA59" s="323"/>
      <c r="AB59" s="323"/>
      <c r="AC59" s="323"/>
    </row>
    <row r="60" spans="1:68" ht="16.5" hidden="1" customHeight="1" x14ac:dyDescent="0.25">
      <c r="A60" s="358" t="s">
        <v>130</v>
      </c>
      <c r="B60" s="335"/>
      <c r="C60" s="335"/>
      <c r="D60" s="335"/>
      <c r="E60" s="335"/>
      <c r="F60" s="335"/>
      <c r="G60" s="335"/>
      <c r="H60" s="335"/>
      <c r="I60" s="335"/>
      <c r="J60" s="335"/>
      <c r="K60" s="335"/>
      <c r="L60" s="335"/>
      <c r="M60" s="335"/>
      <c r="N60" s="335"/>
      <c r="O60" s="335"/>
      <c r="P60" s="335"/>
      <c r="Q60" s="335"/>
      <c r="R60" s="335"/>
      <c r="S60" s="335"/>
      <c r="T60" s="335"/>
      <c r="U60" s="335"/>
      <c r="V60" s="335"/>
      <c r="W60" s="335"/>
      <c r="X60" s="335"/>
      <c r="Y60" s="335"/>
      <c r="Z60" s="335"/>
      <c r="AA60" s="315"/>
      <c r="AB60" s="315"/>
      <c r="AC60" s="315"/>
    </row>
    <row r="61" spans="1:68" ht="14.25" hidden="1" customHeight="1" x14ac:dyDescent="0.25">
      <c r="A61" s="337" t="s">
        <v>64</v>
      </c>
      <c r="B61" s="335"/>
      <c r="C61" s="335"/>
      <c r="D61" s="335"/>
      <c r="E61" s="335"/>
      <c r="F61" s="335"/>
      <c r="G61" s="335"/>
      <c r="H61" s="335"/>
      <c r="I61" s="335"/>
      <c r="J61" s="335"/>
      <c r="K61" s="335"/>
      <c r="L61" s="335"/>
      <c r="M61" s="335"/>
      <c r="N61" s="335"/>
      <c r="O61" s="335"/>
      <c r="P61" s="335"/>
      <c r="Q61" s="335"/>
      <c r="R61" s="335"/>
      <c r="S61" s="335"/>
      <c r="T61" s="335"/>
      <c r="U61" s="335"/>
      <c r="V61" s="335"/>
      <c r="W61" s="335"/>
      <c r="X61" s="335"/>
      <c r="Y61" s="335"/>
      <c r="Z61" s="335"/>
      <c r="AA61" s="314"/>
      <c r="AB61" s="314"/>
      <c r="AC61" s="314"/>
    </row>
    <row r="62" spans="1:68" ht="27" hidden="1" customHeight="1" x14ac:dyDescent="0.25">
      <c r="A62" s="54" t="s">
        <v>131</v>
      </c>
      <c r="B62" s="54" t="s">
        <v>132</v>
      </c>
      <c r="C62" s="31">
        <v>4301070977</v>
      </c>
      <c r="D62" s="332">
        <v>4607111037411</v>
      </c>
      <c r="E62" s="333"/>
      <c r="F62" s="319">
        <v>2.7</v>
      </c>
      <c r="G62" s="32">
        <v>1</v>
      </c>
      <c r="H62" s="319">
        <v>2.7</v>
      </c>
      <c r="I62" s="319">
        <v>2.8132000000000001</v>
      </c>
      <c r="J62" s="32">
        <v>234</v>
      </c>
      <c r="K62" s="32" t="s">
        <v>133</v>
      </c>
      <c r="L62" s="32" t="s">
        <v>68</v>
      </c>
      <c r="M62" s="33" t="s">
        <v>69</v>
      </c>
      <c r="N62" s="33"/>
      <c r="O62" s="32">
        <v>180</v>
      </c>
      <c r="P62" s="38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2" s="339"/>
      <c r="R62" s="339"/>
      <c r="S62" s="339"/>
      <c r="T62" s="340"/>
      <c r="U62" s="34"/>
      <c r="V62" s="34"/>
      <c r="W62" s="35" t="s">
        <v>70</v>
      </c>
      <c r="X62" s="320">
        <v>0</v>
      </c>
      <c r="Y62" s="321">
        <f>IFERROR(IF(X62="","",X62),"")</f>
        <v>0</v>
      </c>
      <c r="Z62" s="36">
        <f>IFERROR(IF(X62="","",X62*0.00502),"")</f>
        <v>0</v>
      </c>
      <c r="AA62" s="56"/>
      <c r="AB62" s="57"/>
      <c r="AC62" s="110" t="s">
        <v>134</v>
      </c>
      <c r="AG62" s="67"/>
      <c r="AJ62" s="71" t="s">
        <v>72</v>
      </c>
      <c r="AK62" s="71">
        <v>1</v>
      </c>
      <c r="BB62" s="111" t="s">
        <v>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t="27" customHeight="1" x14ac:dyDescent="0.25">
      <c r="A63" s="54" t="s">
        <v>135</v>
      </c>
      <c r="B63" s="54" t="s">
        <v>136</v>
      </c>
      <c r="C63" s="31">
        <v>4301070981</v>
      </c>
      <c r="D63" s="332">
        <v>4607111036728</v>
      </c>
      <c r="E63" s="333"/>
      <c r="F63" s="319">
        <v>5</v>
      </c>
      <c r="G63" s="32">
        <v>1</v>
      </c>
      <c r="H63" s="319">
        <v>5</v>
      </c>
      <c r="I63" s="319">
        <v>5.2131999999999996</v>
      </c>
      <c r="J63" s="32">
        <v>144</v>
      </c>
      <c r="K63" s="32" t="s">
        <v>67</v>
      </c>
      <c r="L63" s="32" t="s">
        <v>137</v>
      </c>
      <c r="M63" s="33" t="s">
        <v>69</v>
      </c>
      <c r="N63" s="33"/>
      <c r="O63" s="32">
        <v>180</v>
      </c>
      <c r="P63" s="4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3" s="339"/>
      <c r="R63" s="339"/>
      <c r="S63" s="339"/>
      <c r="T63" s="340"/>
      <c r="U63" s="34"/>
      <c r="V63" s="34"/>
      <c r="W63" s="35" t="s">
        <v>70</v>
      </c>
      <c r="X63" s="320">
        <v>60</v>
      </c>
      <c r="Y63" s="321">
        <f>IFERROR(IF(X63="","",X63),"")</f>
        <v>60</v>
      </c>
      <c r="Z63" s="36">
        <f>IFERROR(IF(X63="","",X63*0.00866),"")</f>
        <v>0.51959999999999995</v>
      </c>
      <c r="AA63" s="56"/>
      <c r="AB63" s="57"/>
      <c r="AC63" s="112" t="s">
        <v>134</v>
      </c>
      <c r="AG63" s="67"/>
      <c r="AJ63" s="71" t="s">
        <v>138</v>
      </c>
      <c r="AK63" s="71">
        <v>144</v>
      </c>
      <c r="BB63" s="113" t="s">
        <v>1</v>
      </c>
      <c r="BM63" s="67">
        <f>IFERROR(X63*I63,"0")</f>
        <v>312.79199999999997</v>
      </c>
      <c r="BN63" s="67">
        <f>IFERROR(Y63*I63,"0")</f>
        <v>312.79199999999997</v>
      </c>
      <c r="BO63" s="67">
        <f>IFERROR(X63/J63,"0")</f>
        <v>0.41666666666666669</v>
      </c>
      <c r="BP63" s="67">
        <f>IFERROR(Y63/J63,"0")</f>
        <v>0.41666666666666669</v>
      </c>
    </row>
    <row r="64" spans="1:68" x14ac:dyDescent="0.2">
      <c r="A64" s="334"/>
      <c r="B64" s="335"/>
      <c r="C64" s="335"/>
      <c r="D64" s="335"/>
      <c r="E64" s="335"/>
      <c r="F64" s="335"/>
      <c r="G64" s="335"/>
      <c r="H64" s="335"/>
      <c r="I64" s="335"/>
      <c r="J64" s="335"/>
      <c r="K64" s="335"/>
      <c r="L64" s="335"/>
      <c r="M64" s="335"/>
      <c r="N64" s="335"/>
      <c r="O64" s="336"/>
      <c r="P64" s="326" t="s">
        <v>73</v>
      </c>
      <c r="Q64" s="327"/>
      <c r="R64" s="327"/>
      <c r="S64" s="327"/>
      <c r="T64" s="327"/>
      <c r="U64" s="327"/>
      <c r="V64" s="328"/>
      <c r="W64" s="37" t="s">
        <v>70</v>
      </c>
      <c r="X64" s="322">
        <f>IFERROR(SUM(X62:X63),"0")</f>
        <v>60</v>
      </c>
      <c r="Y64" s="322">
        <f>IFERROR(SUM(Y62:Y63),"0")</f>
        <v>60</v>
      </c>
      <c r="Z64" s="322">
        <f>IFERROR(IF(Z62="",0,Z62),"0")+IFERROR(IF(Z63="",0,Z63),"0")</f>
        <v>0.51959999999999995</v>
      </c>
      <c r="AA64" s="323"/>
      <c r="AB64" s="323"/>
      <c r="AC64" s="323"/>
    </row>
    <row r="65" spans="1:68" x14ac:dyDescent="0.2">
      <c r="A65" s="335"/>
      <c r="B65" s="335"/>
      <c r="C65" s="335"/>
      <c r="D65" s="335"/>
      <c r="E65" s="335"/>
      <c r="F65" s="335"/>
      <c r="G65" s="335"/>
      <c r="H65" s="335"/>
      <c r="I65" s="335"/>
      <c r="J65" s="335"/>
      <c r="K65" s="335"/>
      <c r="L65" s="335"/>
      <c r="M65" s="335"/>
      <c r="N65" s="335"/>
      <c r="O65" s="336"/>
      <c r="P65" s="326" t="s">
        <v>73</v>
      </c>
      <c r="Q65" s="327"/>
      <c r="R65" s="327"/>
      <c r="S65" s="327"/>
      <c r="T65" s="327"/>
      <c r="U65" s="327"/>
      <c r="V65" s="328"/>
      <c r="W65" s="37" t="s">
        <v>74</v>
      </c>
      <c r="X65" s="322">
        <f>IFERROR(SUMPRODUCT(X62:X63*H62:H63),"0")</f>
        <v>300</v>
      </c>
      <c r="Y65" s="322">
        <f>IFERROR(SUMPRODUCT(Y62:Y63*H62:H63),"0")</f>
        <v>300</v>
      </c>
      <c r="Z65" s="37"/>
      <c r="AA65" s="323"/>
      <c r="AB65" s="323"/>
      <c r="AC65" s="323"/>
    </row>
    <row r="66" spans="1:68" ht="16.5" hidden="1" customHeight="1" x14ac:dyDescent="0.25">
      <c r="A66" s="358" t="s">
        <v>139</v>
      </c>
      <c r="B66" s="335"/>
      <c r="C66" s="335"/>
      <c r="D66" s="335"/>
      <c r="E66" s="335"/>
      <c r="F66" s="335"/>
      <c r="G66" s="335"/>
      <c r="H66" s="335"/>
      <c r="I66" s="335"/>
      <c r="J66" s="335"/>
      <c r="K66" s="335"/>
      <c r="L66" s="335"/>
      <c r="M66" s="335"/>
      <c r="N66" s="335"/>
      <c r="O66" s="335"/>
      <c r="P66" s="335"/>
      <c r="Q66" s="335"/>
      <c r="R66" s="335"/>
      <c r="S66" s="335"/>
      <c r="T66" s="335"/>
      <c r="U66" s="335"/>
      <c r="V66" s="335"/>
      <c r="W66" s="335"/>
      <c r="X66" s="335"/>
      <c r="Y66" s="335"/>
      <c r="Z66" s="335"/>
      <c r="AA66" s="315"/>
      <c r="AB66" s="315"/>
      <c r="AC66" s="315"/>
    </row>
    <row r="67" spans="1:68" ht="14.25" hidden="1" customHeight="1" x14ac:dyDescent="0.25">
      <c r="A67" s="337" t="s">
        <v>140</v>
      </c>
      <c r="B67" s="335"/>
      <c r="C67" s="335"/>
      <c r="D67" s="335"/>
      <c r="E67" s="335"/>
      <c r="F67" s="335"/>
      <c r="G67" s="335"/>
      <c r="H67" s="335"/>
      <c r="I67" s="335"/>
      <c r="J67" s="335"/>
      <c r="K67" s="335"/>
      <c r="L67" s="335"/>
      <c r="M67" s="335"/>
      <c r="N67" s="335"/>
      <c r="O67" s="335"/>
      <c r="P67" s="335"/>
      <c r="Q67" s="335"/>
      <c r="R67" s="335"/>
      <c r="S67" s="335"/>
      <c r="T67" s="335"/>
      <c r="U67" s="335"/>
      <c r="V67" s="335"/>
      <c r="W67" s="335"/>
      <c r="X67" s="335"/>
      <c r="Y67" s="335"/>
      <c r="Z67" s="335"/>
      <c r="AA67" s="314"/>
      <c r="AB67" s="314"/>
      <c r="AC67" s="314"/>
    </row>
    <row r="68" spans="1:68" ht="27" customHeight="1" x14ac:dyDescent="0.25">
      <c r="A68" s="54" t="s">
        <v>141</v>
      </c>
      <c r="B68" s="54" t="s">
        <v>142</v>
      </c>
      <c r="C68" s="31">
        <v>4301135584</v>
      </c>
      <c r="D68" s="332">
        <v>4607111033659</v>
      </c>
      <c r="E68" s="333"/>
      <c r="F68" s="319">
        <v>0.3</v>
      </c>
      <c r="G68" s="32">
        <v>12</v>
      </c>
      <c r="H68" s="319">
        <v>3.6</v>
      </c>
      <c r="I68" s="319">
        <v>4.3036000000000003</v>
      </c>
      <c r="J68" s="32">
        <v>70</v>
      </c>
      <c r="K68" s="32" t="s">
        <v>80</v>
      </c>
      <c r="L68" s="32" t="s">
        <v>68</v>
      </c>
      <c r="M68" s="33" t="s">
        <v>69</v>
      </c>
      <c r="N68" s="33"/>
      <c r="O68" s="32">
        <v>180</v>
      </c>
      <c r="P68" s="423" t="s">
        <v>143</v>
      </c>
      <c r="Q68" s="339"/>
      <c r="R68" s="339"/>
      <c r="S68" s="339"/>
      <c r="T68" s="340"/>
      <c r="U68" s="34"/>
      <c r="V68" s="34"/>
      <c r="W68" s="35" t="s">
        <v>70</v>
      </c>
      <c r="X68" s="320">
        <v>28</v>
      </c>
      <c r="Y68" s="321">
        <f>IFERROR(IF(X68="","",X68),"")</f>
        <v>28</v>
      </c>
      <c r="Z68" s="36">
        <f>IFERROR(IF(X68="","",X68*0.01788),"")</f>
        <v>0.50063999999999997</v>
      </c>
      <c r="AA68" s="56"/>
      <c r="AB68" s="57"/>
      <c r="AC68" s="114" t="s">
        <v>144</v>
      </c>
      <c r="AG68" s="67"/>
      <c r="AJ68" s="71" t="s">
        <v>72</v>
      </c>
      <c r="AK68" s="71">
        <v>1</v>
      </c>
      <c r="BB68" s="115" t="s">
        <v>84</v>
      </c>
      <c r="BM68" s="67">
        <f>IFERROR(X68*I68,"0")</f>
        <v>120.50080000000001</v>
      </c>
      <c r="BN68" s="67">
        <f>IFERROR(Y68*I68,"0")</f>
        <v>120.50080000000001</v>
      </c>
      <c r="BO68" s="67">
        <f>IFERROR(X68/J68,"0")</f>
        <v>0.4</v>
      </c>
      <c r="BP68" s="67">
        <f>IFERROR(Y68/J68,"0")</f>
        <v>0.4</v>
      </c>
    </row>
    <row r="69" spans="1:68" x14ac:dyDescent="0.2">
      <c r="A69" s="334"/>
      <c r="B69" s="335"/>
      <c r="C69" s="335"/>
      <c r="D69" s="335"/>
      <c r="E69" s="335"/>
      <c r="F69" s="335"/>
      <c r="G69" s="335"/>
      <c r="H69" s="335"/>
      <c r="I69" s="335"/>
      <c r="J69" s="335"/>
      <c r="K69" s="335"/>
      <c r="L69" s="335"/>
      <c r="M69" s="335"/>
      <c r="N69" s="335"/>
      <c r="O69" s="336"/>
      <c r="P69" s="326" t="s">
        <v>73</v>
      </c>
      <c r="Q69" s="327"/>
      <c r="R69" s="327"/>
      <c r="S69" s="327"/>
      <c r="T69" s="327"/>
      <c r="U69" s="327"/>
      <c r="V69" s="328"/>
      <c r="W69" s="37" t="s">
        <v>70</v>
      </c>
      <c r="X69" s="322">
        <f>IFERROR(SUM(X68:X68),"0")</f>
        <v>28</v>
      </c>
      <c r="Y69" s="322">
        <f>IFERROR(SUM(Y68:Y68),"0")</f>
        <v>28</v>
      </c>
      <c r="Z69" s="322">
        <f>IFERROR(IF(Z68="",0,Z68),"0")</f>
        <v>0.50063999999999997</v>
      </c>
      <c r="AA69" s="323"/>
      <c r="AB69" s="323"/>
      <c r="AC69" s="323"/>
    </row>
    <row r="70" spans="1:68" x14ac:dyDescent="0.2">
      <c r="A70" s="335"/>
      <c r="B70" s="335"/>
      <c r="C70" s="335"/>
      <c r="D70" s="335"/>
      <c r="E70" s="335"/>
      <c r="F70" s="335"/>
      <c r="G70" s="335"/>
      <c r="H70" s="335"/>
      <c r="I70" s="335"/>
      <c r="J70" s="335"/>
      <c r="K70" s="335"/>
      <c r="L70" s="335"/>
      <c r="M70" s="335"/>
      <c r="N70" s="335"/>
      <c r="O70" s="336"/>
      <c r="P70" s="326" t="s">
        <v>73</v>
      </c>
      <c r="Q70" s="327"/>
      <c r="R70" s="327"/>
      <c r="S70" s="327"/>
      <c r="T70" s="327"/>
      <c r="U70" s="327"/>
      <c r="V70" s="328"/>
      <c r="W70" s="37" t="s">
        <v>74</v>
      </c>
      <c r="X70" s="322">
        <f>IFERROR(SUMPRODUCT(X68:X68*H68:H68),"0")</f>
        <v>100.8</v>
      </c>
      <c r="Y70" s="322">
        <f>IFERROR(SUMPRODUCT(Y68:Y68*H68:H68),"0")</f>
        <v>100.8</v>
      </c>
      <c r="Z70" s="37"/>
      <c r="AA70" s="323"/>
      <c r="AB70" s="323"/>
      <c r="AC70" s="323"/>
    </row>
    <row r="71" spans="1:68" ht="16.5" hidden="1" customHeight="1" x14ac:dyDescent="0.25">
      <c r="A71" s="358" t="s">
        <v>145</v>
      </c>
      <c r="B71" s="335"/>
      <c r="C71" s="335"/>
      <c r="D71" s="335"/>
      <c r="E71" s="335"/>
      <c r="F71" s="335"/>
      <c r="G71" s="335"/>
      <c r="H71" s="335"/>
      <c r="I71" s="335"/>
      <c r="J71" s="335"/>
      <c r="K71" s="335"/>
      <c r="L71" s="335"/>
      <c r="M71" s="335"/>
      <c r="N71" s="335"/>
      <c r="O71" s="335"/>
      <c r="P71" s="335"/>
      <c r="Q71" s="335"/>
      <c r="R71" s="335"/>
      <c r="S71" s="335"/>
      <c r="T71" s="335"/>
      <c r="U71" s="335"/>
      <c r="V71" s="335"/>
      <c r="W71" s="335"/>
      <c r="X71" s="335"/>
      <c r="Y71" s="335"/>
      <c r="Z71" s="335"/>
      <c r="AA71" s="315"/>
      <c r="AB71" s="315"/>
      <c r="AC71" s="315"/>
    </row>
    <row r="72" spans="1:68" ht="14.25" hidden="1" customHeight="1" x14ac:dyDescent="0.25">
      <c r="A72" s="337" t="s">
        <v>146</v>
      </c>
      <c r="B72" s="335"/>
      <c r="C72" s="335"/>
      <c r="D72" s="335"/>
      <c r="E72" s="335"/>
      <c r="F72" s="335"/>
      <c r="G72" s="335"/>
      <c r="H72" s="335"/>
      <c r="I72" s="335"/>
      <c r="J72" s="335"/>
      <c r="K72" s="335"/>
      <c r="L72" s="335"/>
      <c r="M72" s="335"/>
      <c r="N72" s="335"/>
      <c r="O72" s="335"/>
      <c r="P72" s="335"/>
      <c r="Q72" s="335"/>
      <c r="R72" s="335"/>
      <c r="S72" s="335"/>
      <c r="T72" s="335"/>
      <c r="U72" s="335"/>
      <c r="V72" s="335"/>
      <c r="W72" s="335"/>
      <c r="X72" s="335"/>
      <c r="Y72" s="335"/>
      <c r="Z72" s="335"/>
      <c r="AA72" s="314"/>
      <c r="AB72" s="314"/>
      <c r="AC72" s="314"/>
    </row>
    <row r="73" spans="1:68" ht="27" customHeight="1" x14ac:dyDescent="0.25">
      <c r="A73" s="54" t="s">
        <v>147</v>
      </c>
      <c r="B73" s="54" t="s">
        <v>148</v>
      </c>
      <c r="C73" s="31">
        <v>4301131021</v>
      </c>
      <c r="D73" s="332">
        <v>4607111034137</v>
      </c>
      <c r="E73" s="333"/>
      <c r="F73" s="319">
        <v>0.3</v>
      </c>
      <c r="G73" s="32">
        <v>12</v>
      </c>
      <c r="H73" s="319">
        <v>3.6</v>
      </c>
      <c r="I73" s="319">
        <v>4.3036000000000003</v>
      </c>
      <c r="J73" s="32">
        <v>70</v>
      </c>
      <c r="K73" s="32" t="s">
        <v>80</v>
      </c>
      <c r="L73" s="32" t="s">
        <v>81</v>
      </c>
      <c r="M73" s="33" t="s">
        <v>69</v>
      </c>
      <c r="N73" s="33"/>
      <c r="O73" s="32">
        <v>180</v>
      </c>
      <c r="P73" s="36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3" s="339"/>
      <c r="R73" s="339"/>
      <c r="S73" s="339"/>
      <c r="T73" s="340"/>
      <c r="U73" s="34"/>
      <c r="V73" s="34"/>
      <c r="W73" s="35" t="s">
        <v>70</v>
      </c>
      <c r="X73" s="320">
        <v>28</v>
      </c>
      <c r="Y73" s="321">
        <f>IFERROR(IF(X73="","",X73),"")</f>
        <v>28</v>
      </c>
      <c r="Z73" s="36">
        <f>IFERROR(IF(X73="","",X73*0.01788),"")</f>
        <v>0.50063999999999997</v>
      </c>
      <c r="AA73" s="56"/>
      <c r="AB73" s="57"/>
      <c r="AC73" s="116" t="s">
        <v>149</v>
      </c>
      <c r="AG73" s="67"/>
      <c r="AJ73" s="71" t="s">
        <v>83</v>
      </c>
      <c r="AK73" s="71">
        <v>14</v>
      </c>
      <c r="BB73" s="117" t="s">
        <v>84</v>
      </c>
      <c r="BM73" s="67">
        <f>IFERROR(X73*I73,"0")</f>
        <v>120.50080000000001</v>
      </c>
      <c r="BN73" s="67">
        <f>IFERROR(Y73*I73,"0")</f>
        <v>120.50080000000001</v>
      </c>
      <c r="BO73" s="67">
        <f>IFERROR(X73/J73,"0")</f>
        <v>0.4</v>
      </c>
      <c r="BP73" s="67">
        <f>IFERROR(Y73/J73,"0")</f>
        <v>0.4</v>
      </c>
    </row>
    <row r="74" spans="1:68" ht="27" customHeight="1" x14ac:dyDescent="0.25">
      <c r="A74" s="54" t="s">
        <v>150</v>
      </c>
      <c r="B74" s="54" t="s">
        <v>151</v>
      </c>
      <c r="C74" s="31">
        <v>4301131022</v>
      </c>
      <c r="D74" s="332">
        <v>4607111034120</v>
      </c>
      <c r="E74" s="333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4" s="339"/>
      <c r="R74" s="339"/>
      <c r="S74" s="339"/>
      <c r="T74" s="340"/>
      <c r="U74" s="34"/>
      <c r="V74" s="34"/>
      <c r="W74" s="35" t="s">
        <v>70</v>
      </c>
      <c r="X74" s="320">
        <v>42</v>
      </c>
      <c r="Y74" s="321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152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x14ac:dyDescent="0.2">
      <c r="A75" s="334"/>
      <c r="B75" s="335"/>
      <c r="C75" s="335"/>
      <c r="D75" s="335"/>
      <c r="E75" s="335"/>
      <c r="F75" s="335"/>
      <c r="G75" s="335"/>
      <c r="H75" s="335"/>
      <c r="I75" s="335"/>
      <c r="J75" s="335"/>
      <c r="K75" s="335"/>
      <c r="L75" s="335"/>
      <c r="M75" s="335"/>
      <c r="N75" s="335"/>
      <c r="O75" s="336"/>
      <c r="P75" s="326" t="s">
        <v>73</v>
      </c>
      <c r="Q75" s="327"/>
      <c r="R75" s="327"/>
      <c r="S75" s="327"/>
      <c r="T75" s="327"/>
      <c r="U75" s="327"/>
      <c r="V75" s="328"/>
      <c r="W75" s="37" t="s">
        <v>70</v>
      </c>
      <c r="X75" s="322">
        <f>IFERROR(SUM(X73:X74),"0")</f>
        <v>70</v>
      </c>
      <c r="Y75" s="322">
        <f>IFERROR(SUM(Y73:Y74),"0")</f>
        <v>70</v>
      </c>
      <c r="Z75" s="322">
        <f>IFERROR(IF(Z73="",0,Z73),"0")+IFERROR(IF(Z74="",0,Z74),"0")</f>
        <v>1.2515999999999998</v>
      </c>
      <c r="AA75" s="323"/>
      <c r="AB75" s="323"/>
      <c r="AC75" s="323"/>
    </row>
    <row r="76" spans="1:68" x14ac:dyDescent="0.2">
      <c r="A76" s="335"/>
      <c r="B76" s="335"/>
      <c r="C76" s="335"/>
      <c r="D76" s="335"/>
      <c r="E76" s="335"/>
      <c r="F76" s="335"/>
      <c r="G76" s="335"/>
      <c r="H76" s="335"/>
      <c r="I76" s="335"/>
      <c r="J76" s="335"/>
      <c r="K76" s="335"/>
      <c r="L76" s="335"/>
      <c r="M76" s="335"/>
      <c r="N76" s="335"/>
      <c r="O76" s="336"/>
      <c r="P76" s="326" t="s">
        <v>73</v>
      </c>
      <c r="Q76" s="327"/>
      <c r="R76" s="327"/>
      <c r="S76" s="327"/>
      <c r="T76" s="327"/>
      <c r="U76" s="327"/>
      <c r="V76" s="328"/>
      <c r="W76" s="37" t="s">
        <v>74</v>
      </c>
      <c r="X76" s="322">
        <f>IFERROR(SUMPRODUCT(X73:X74*H73:H74),"0")</f>
        <v>252</v>
      </c>
      <c r="Y76" s="322">
        <f>IFERROR(SUMPRODUCT(Y73:Y74*H73:H74),"0")</f>
        <v>252</v>
      </c>
      <c r="Z76" s="37"/>
      <c r="AA76" s="323"/>
      <c r="AB76" s="323"/>
      <c r="AC76" s="323"/>
    </row>
    <row r="77" spans="1:68" ht="16.5" hidden="1" customHeight="1" x14ac:dyDescent="0.25">
      <c r="A77" s="358" t="s">
        <v>153</v>
      </c>
      <c r="B77" s="335"/>
      <c r="C77" s="335"/>
      <c r="D77" s="335"/>
      <c r="E77" s="335"/>
      <c r="F77" s="335"/>
      <c r="G77" s="335"/>
      <c r="H77" s="335"/>
      <c r="I77" s="335"/>
      <c r="J77" s="335"/>
      <c r="K77" s="335"/>
      <c r="L77" s="335"/>
      <c r="M77" s="335"/>
      <c r="N77" s="335"/>
      <c r="O77" s="335"/>
      <c r="P77" s="335"/>
      <c r="Q77" s="335"/>
      <c r="R77" s="335"/>
      <c r="S77" s="335"/>
      <c r="T77" s="335"/>
      <c r="U77" s="335"/>
      <c r="V77" s="335"/>
      <c r="W77" s="335"/>
      <c r="X77" s="335"/>
      <c r="Y77" s="335"/>
      <c r="Z77" s="335"/>
      <c r="AA77" s="315"/>
      <c r="AB77" s="315"/>
      <c r="AC77" s="315"/>
    </row>
    <row r="78" spans="1:68" ht="14.25" hidden="1" customHeight="1" x14ac:dyDescent="0.25">
      <c r="A78" s="337" t="s">
        <v>140</v>
      </c>
      <c r="B78" s="335"/>
      <c r="C78" s="335"/>
      <c r="D78" s="335"/>
      <c r="E78" s="335"/>
      <c r="F78" s="335"/>
      <c r="G78" s="335"/>
      <c r="H78" s="335"/>
      <c r="I78" s="335"/>
      <c r="J78" s="335"/>
      <c r="K78" s="335"/>
      <c r="L78" s="335"/>
      <c r="M78" s="335"/>
      <c r="N78" s="335"/>
      <c r="O78" s="335"/>
      <c r="P78" s="335"/>
      <c r="Q78" s="335"/>
      <c r="R78" s="335"/>
      <c r="S78" s="335"/>
      <c r="T78" s="335"/>
      <c r="U78" s="335"/>
      <c r="V78" s="335"/>
      <c r="W78" s="335"/>
      <c r="X78" s="335"/>
      <c r="Y78" s="335"/>
      <c r="Z78" s="335"/>
      <c r="AA78" s="314"/>
      <c r="AB78" s="314"/>
      <c r="AC78" s="314"/>
    </row>
    <row r="79" spans="1:68" ht="27" customHeight="1" x14ac:dyDescent="0.25">
      <c r="A79" s="54" t="s">
        <v>154</v>
      </c>
      <c r="B79" s="54" t="s">
        <v>155</v>
      </c>
      <c r="C79" s="31">
        <v>4301135575</v>
      </c>
      <c r="D79" s="332">
        <v>4607111035141</v>
      </c>
      <c r="E79" s="333"/>
      <c r="F79" s="319">
        <v>0.3</v>
      </c>
      <c r="G79" s="32">
        <v>12</v>
      </c>
      <c r="H79" s="319">
        <v>3.6</v>
      </c>
      <c r="I79" s="319">
        <v>4.3036000000000003</v>
      </c>
      <c r="J79" s="32">
        <v>70</v>
      </c>
      <c r="K79" s="32" t="s">
        <v>80</v>
      </c>
      <c r="L79" s="32" t="s">
        <v>68</v>
      </c>
      <c r="M79" s="33" t="s">
        <v>69</v>
      </c>
      <c r="N79" s="33"/>
      <c r="O79" s="32">
        <v>180</v>
      </c>
      <c r="P79" s="363" t="s">
        <v>156</v>
      </c>
      <c r="Q79" s="339"/>
      <c r="R79" s="339"/>
      <c r="S79" s="339"/>
      <c r="T79" s="340"/>
      <c r="U79" s="34"/>
      <c r="V79" s="34"/>
      <c r="W79" s="35" t="s">
        <v>70</v>
      </c>
      <c r="X79" s="320">
        <v>28</v>
      </c>
      <c r="Y79" s="321">
        <f t="shared" ref="Y79:Y84" si="6">IFERROR(IF(X79="","",X79),"")</f>
        <v>28</v>
      </c>
      <c r="Z79" s="36">
        <f t="shared" ref="Z79:Z84" si="7">IFERROR(IF(X79="","",X79*0.01788),"")</f>
        <v>0.50063999999999997</v>
      </c>
      <c r="AA79" s="56"/>
      <c r="AB79" s="57"/>
      <c r="AC79" s="120" t="s">
        <v>157</v>
      </c>
      <c r="AG79" s="67"/>
      <c r="AJ79" s="71" t="s">
        <v>72</v>
      </c>
      <c r="AK79" s="71">
        <v>1</v>
      </c>
      <c r="BB79" s="121" t="s">
        <v>84</v>
      </c>
      <c r="BM79" s="67">
        <f t="shared" ref="BM79:BM84" si="8">IFERROR(X79*I79,"0")</f>
        <v>120.50080000000001</v>
      </c>
      <c r="BN79" s="67">
        <f t="shared" ref="BN79:BN84" si="9">IFERROR(Y79*I79,"0")</f>
        <v>120.50080000000001</v>
      </c>
      <c r="BO79" s="67">
        <f t="shared" ref="BO79:BO84" si="10">IFERROR(X79/J79,"0")</f>
        <v>0.4</v>
      </c>
      <c r="BP79" s="67">
        <f t="shared" ref="BP79:BP84" si="11">IFERROR(Y79/J79,"0")</f>
        <v>0.4</v>
      </c>
    </row>
    <row r="80" spans="1:68" ht="27" hidden="1" customHeight="1" x14ac:dyDescent="0.25">
      <c r="A80" s="54" t="s">
        <v>158</v>
      </c>
      <c r="B80" s="54" t="s">
        <v>159</v>
      </c>
      <c r="C80" s="31">
        <v>4301135285</v>
      </c>
      <c r="D80" s="332">
        <v>4607111036407</v>
      </c>
      <c r="E80" s="333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78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9"/>
      <c r="R80" s="339"/>
      <c r="S80" s="339"/>
      <c r="T80" s="340"/>
      <c r="U80" s="34"/>
      <c r="V80" s="34"/>
      <c r="W80" s="35" t="s">
        <v>70</v>
      </c>
      <c r="X80" s="320">
        <v>0</v>
      </c>
      <c r="Y80" s="321">
        <f t="shared" si="6"/>
        <v>0</v>
      </c>
      <c r="Z80" s="36">
        <f t="shared" si="7"/>
        <v>0</v>
      </c>
      <c r="AA80" s="56"/>
      <c r="AB80" s="57"/>
      <c r="AC80" s="122" t="s">
        <v>160</v>
      </c>
      <c r="AG80" s="67"/>
      <c r="AJ80" s="71" t="s">
        <v>83</v>
      </c>
      <c r="AK80" s="71">
        <v>14</v>
      </c>
      <c r="BB80" s="123" t="s">
        <v>84</v>
      </c>
      <c r="BM80" s="67">
        <f t="shared" si="8"/>
        <v>0</v>
      </c>
      <c r="BN80" s="67">
        <f t="shared" si="9"/>
        <v>0</v>
      </c>
      <c r="BO80" s="67">
        <f t="shared" si="10"/>
        <v>0</v>
      </c>
      <c r="BP80" s="67">
        <f t="shared" si="11"/>
        <v>0</v>
      </c>
    </row>
    <row r="81" spans="1:68" ht="27" hidden="1" customHeight="1" x14ac:dyDescent="0.25">
      <c r="A81" s="54" t="s">
        <v>161</v>
      </c>
      <c r="B81" s="54" t="s">
        <v>162</v>
      </c>
      <c r="C81" s="31">
        <v>4301135569</v>
      </c>
      <c r="D81" s="332">
        <v>4607111033628</v>
      </c>
      <c r="E81" s="333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80</v>
      </c>
      <c r="L81" s="32" t="s">
        <v>68</v>
      </c>
      <c r="M81" s="33" t="s">
        <v>69</v>
      </c>
      <c r="N81" s="33"/>
      <c r="O81" s="32">
        <v>180</v>
      </c>
      <c r="P81" s="368" t="s">
        <v>163</v>
      </c>
      <c r="Q81" s="339"/>
      <c r="R81" s="339"/>
      <c r="S81" s="339"/>
      <c r="T81" s="340"/>
      <c r="U81" s="34"/>
      <c r="V81" s="34"/>
      <c r="W81" s="35" t="s">
        <v>70</v>
      </c>
      <c r="X81" s="320">
        <v>0</v>
      </c>
      <c r="Y81" s="321">
        <f t="shared" si="6"/>
        <v>0</v>
      </c>
      <c r="Z81" s="36">
        <f t="shared" si="7"/>
        <v>0</v>
      </c>
      <c r="AA81" s="56"/>
      <c r="AB81" s="57"/>
      <c r="AC81" s="124" t="s">
        <v>144</v>
      </c>
      <c r="AG81" s="67"/>
      <c r="AJ81" s="71" t="s">
        <v>72</v>
      </c>
      <c r="AK81" s="71">
        <v>1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164</v>
      </c>
      <c r="B82" s="54" t="s">
        <v>165</v>
      </c>
      <c r="C82" s="31">
        <v>4301135565</v>
      </c>
      <c r="D82" s="332">
        <v>4607111033451</v>
      </c>
      <c r="E82" s="333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14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82" s="339"/>
      <c r="R82" s="339"/>
      <c r="S82" s="339"/>
      <c r="T82" s="340"/>
      <c r="U82" s="34"/>
      <c r="V82" s="34"/>
      <c r="W82" s="35" t="s">
        <v>70</v>
      </c>
      <c r="X82" s="320">
        <v>70</v>
      </c>
      <c r="Y82" s="321">
        <f t="shared" si="6"/>
        <v>70</v>
      </c>
      <c r="Z82" s="36">
        <f t="shared" si="7"/>
        <v>1.2516</v>
      </c>
      <c r="AA82" s="56"/>
      <c r="AB82" s="57"/>
      <c r="AC82" s="126" t="s">
        <v>144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301.25200000000001</v>
      </c>
      <c r="BN82" s="67">
        <f t="shared" si="9"/>
        <v>301.25200000000001</v>
      </c>
      <c r="BO82" s="67">
        <f t="shared" si="10"/>
        <v>1</v>
      </c>
      <c r="BP82" s="67">
        <f t="shared" si="11"/>
        <v>1</v>
      </c>
    </row>
    <row r="83" spans="1:68" ht="27" customHeight="1" x14ac:dyDescent="0.25">
      <c r="A83" s="54" t="s">
        <v>166</v>
      </c>
      <c r="B83" s="54" t="s">
        <v>167</v>
      </c>
      <c r="C83" s="31">
        <v>4301135578</v>
      </c>
      <c r="D83" s="332">
        <v>4607111033444</v>
      </c>
      <c r="E83" s="333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80</v>
      </c>
      <c r="L83" s="32" t="s">
        <v>68</v>
      </c>
      <c r="M83" s="33" t="s">
        <v>69</v>
      </c>
      <c r="N83" s="33"/>
      <c r="O83" s="32">
        <v>180</v>
      </c>
      <c r="P83" s="530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83" s="339"/>
      <c r="R83" s="339"/>
      <c r="S83" s="339"/>
      <c r="T83" s="340"/>
      <c r="U83" s="34"/>
      <c r="V83" s="34"/>
      <c r="W83" s="35" t="s">
        <v>70</v>
      </c>
      <c r="X83" s="320">
        <v>56</v>
      </c>
      <c r="Y83" s="321">
        <f t="shared" si="6"/>
        <v>56</v>
      </c>
      <c r="Z83" s="36">
        <f t="shared" si="7"/>
        <v>1.0012799999999999</v>
      </c>
      <c r="AA83" s="56"/>
      <c r="AB83" s="57"/>
      <c r="AC83" s="128" t="s">
        <v>144</v>
      </c>
      <c r="AG83" s="67"/>
      <c r="AJ83" s="71" t="s">
        <v>72</v>
      </c>
      <c r="AK83" s="71">
        <v>1</v>
      </c>
      <c r="BB83" s="129" t="s">
        <v>84</v>
      </c>
      <c r="BM83" s="67">
        <f t="shared" si="8"/>
        <v>241.00160000000002</v>
      </c>
      <c r="BN83" s="67">
        <f t="shared" si="9"/>
        <v>241.00160000000002</v>
      </c>
      <c r="BO83" s="67">
        <f t="shared" si="10"/>
        <v>0.8</v>
      </c>
      <c r="BP83" s="67">
        <f t="shared" si="11"/>
        <v>0.8</v>
      </c>
    </row>
    <row r="84" spans="1:68" ht="27" hidden="1" customHeight="1" x14ac:dyDescent="0.25">
      <c r="A84" s="54" t="s">
        <v>168</v>
      </c>
      <c r="B84" s="54" t="s">
        <v>169</v>
      </c>
      <c r="C84" s="31">
        <v>4301135290</v>
      </c>
      <c r="D84" s="332">
        <v>4607111035028</v>
      </c>
      <c r="E84" s="333"/>
      <c r="F84" s="319">
        <v>0.48</v>
      </c>
      <c r="G84" s="32">
        <v>8</v>
      </c>
      <c r="H84" s="319">
        <v>3.84</v>
      </c>
      <c r="I84" s="319">
        <v>4.4488000000000003</v>
      </c>
      <c r="J84" s="32">
        <v>70</v>
      </c>
      <c r="K84" s="32" t="s">
        <v>80</v>
      </c>
      <c r="L84" s="32" t="s">
        <v>81</v>
      </c>
      <c r="M84" s="33" t="s">
        <v>69</v>
      </c>
      <c r="N84" s="33"/>
      <c r="O84" s="32">
        <v>180</v>
      </c>
      <c r="P84" s="47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4" s="339"/>
      <c r="R84" s="339"/>
      <c r="S84" s="339"/>
      <c r="T84" s="340"/>
      <c r="U84" s="34"/>
      <c r="V84" s="34"/>
      <c r="W84" s="35" t="s">
        <v>70</v>
      </c>
      <c r="X84" s="320">
        <v>0</v>
      </c>
      <c r="Y84" s="321">
        <f t="shared" si="6"/>
        <v>0</v>
      </c>
      <c r="Z84" s="36">
        <f t="shared" si="7"/>
        <v>0</v>
      </c>
      <c r="AA84" s="56"/>
      <c r="AB84" s="57"/>
      <c r="AC84" s="130" t="s">
        <v>157</v>
      </c>
      <c r="AG84" s="67"/>
      <c r="AJ84" s="71" t="s">
        <v>83</v>
      </c>
      <c r="AK84" s="71">
        <v>14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x14ac:dyDescent="0.2">
      <c r="A85" s="334"/>
      <c r="B85" s="335"/>
      <c r="C85" s="335"/>
      <c r="D85" s="335"/>
      <c r="E85" s="335"/>
      <c r="F85" s="335"/>
      <c r="G85" s="335"/>
      <c r="H85" s="335"/>
      <c r="I85" s="335"/>
      <c r="J85" s="335"/>
      <c r="K85" s="335"/>
      <c r="L85" s="335"/>
      <c r="M85" s="335"/>
      <c r="N85" s="335"/>
      <c r="O85" s="336"/>
      <c r="P85" s="326" t="s">
        <v>73</v>
      </c>
      <c r="Q85" s="327"/>
      <c r="R85" s="327"/>
      <c r="S85" s="327"/>
      <c r="T85" s="327"/>
      <c r="U85" s="327"/>
      <c r="V85" s="328"/>
      <c r="W85" s="37" t="s">
        <v>70</v>
      </c>
      <c r="X85" s="322">
        <f>IFERROR(SUM(X79:X84),"0")</f>
        <v>154</v>
      </c>
      <c r="Y85" s="322">
        <f>IFERROR(SUM(Y79:Y84),"0")</f>
        <v>154</v>
      </c>
      <c r="Z85" s="322">
        <f>IFERROR(IF(Z79="",0,Z79),"0")+IFERROR(IF(Z80="",0,Z80),"0")+IFERROR(IF(Z81="",0,Z81),"0")+IFERROR(IF(Z82="",0,Z82),"0")+IFERROR(IF(Z83="",0,Z83),"0")+IFERROR(IF(Z84="",0,Z84),"0")</f>
        <v>2.75352</v>
      </c>
      <c r="AA85" s="323"/>
      <c r="AB85" s="323"/>
      <c r="AC85" s="323"/>
    </row>
    <row r="86" spans="1:68" x14ac:dyDescent="0.2">
      <c r="A86" s="335"/>
      <c r="B86" s="335"/>
      <c r="C86" s="335"/>
      <c r="D86" s="335"/>
      <c r="E86" s="335"/>
      <c r="F86" s="335"/>
      <c r="G86" s="335"/>
      <c r="H86" s="335"/>
      <c r="I86" s="335"/>
      <c r="J86" s="335"/>
      <c r="K86" s="335"/>
      <c r="L86" s="335"/>
      <c r="M86" s="335"/>
      <c r="N86" s="335"/>
      <c r="O86" s="336"/>
      <c r="P86" s="326" t="s">
        <v>73</v>
      </c>
      <c r="Q86" s="327"/>
      <c r="R86" s="327"/>
      <c r="S86" s="327"/>
      <c r="T86" s="327"/>
      <c r="U86" s="327"/>
      <c r="V86" s="328"/>
      <c r="W86" s="37" t="s">
        <v>74</v>
      </c>
      <c r="X86" s="322">
        <f>IFERROR(SUMPRODUCT(X79:X84*H79:H84),"0")</f>
        <v>554.4</v>
      </c>
      <c r="Y86" s="322">
        <f>IFERROR(SUMPRODUCT(Y79:Y84*H79:H84),"0")</f>
        <v>554.4</v>
      </c>
      <c r="Z86" s="37"/>
      <c r="AA86" s="323"/>
      <c r="AB86" s="323"/>
      <c r="AC86" s="323"/>
    </row>
    <row r="87" spans="1:68" ht="16.5" hidden="1" customHeight="1" x14ac:dyDescent="0.25">
      <c r="A87" s="358" t="s">
        <v>170</v>
      </c>
      <c r="B87" s="335"/>
      <c r="C87" s="335"/>
      <c r="D87" s="335"/>
      <c r="E87" s="335"/>
      <c r="F87" s="335"/>
      <c r="G87" s="335"/>
      <c r="H87" s="335"/>
      <c r="I87" s="335"/>
      <c r="J87" s="335"/>
      <c r="K87" s="335"/>
      <c r="L87" s="335"/>
      <c r="M87" s="335"/>
      <c r="N87" s="335"/>
      <c r="O87" s="335"/>
      <c r="P87" s="335"/>
      <c r="Q87" s="335"/>
      <c r="R87" s="335"/>
      <c r="S87" s="335"/>
      <c r="T87" s="335"/>
      <c r="U87" s="335"/>
      <c r="V87" s="335"/>
      <c r="W87" s="335"/>
      <c r="X87" s="335"/>
      <c r="Y87" s="335"/>
      <c r="Z87" s="335"/>
      <c r="AA87" s="315"/>
      <c r="AB87" s="315"/>
      <c r="AC87" s="315"/>
    </row>
    <row r="88" spans="1:68" ht="14.25" hidden="1" customHeight="1" x14ac:dyDescent="0.25">
      <c r="A88" s="337" t="s">
        <v>98</v>
      </c>
      <c r="B88" s="335"/>
      <c r="C88" s="335"/>
      <c r="D88" s="335"/>
      <c r="E88" s="335"/>
      <c r="F88" s="335"/>
      <c r="G88" s="335"/>
      <c r="H88" s="335"/>
      <c r="I88" s="335"/>
      <c r="J88" s="335"/>
      <c r="K88" s="335"/>
      <c r="L88" s="335"/>
      <c r="M88" s="335"/>
      <c r="N88" s="335"/>
      <c r="O88" s="335"/>
      <c r="P88" s="335"/>
      <c r="Q88" s="335"/>
      <c r="R88" s="335"/>
      <c r="S88" s="335"/>
      <c r="T88" s="335"/>
      <c r="U88" s="335"/>
      <c r="V88" s="335"/>
      <c r="W88" s="335"/>
      <c r="X88" s="335"/>
      <c r="Y88" s="335"/>
      <c r="Z88" s="335"/>
      <c r="AA88" s="314"/>
      <c r="AB88" s="314"/>
      <c r="AC88" s="314"/>
    </row>
    <row r="89" spans="1:68" ht="27" hidden="1" customHeight="1" x14ac:dyDescent="0.25">
      <c r="A89" s="54" t="s">
        <v>171</v>
      </c>
      <c r="B89" s="54" t="s">
        <v>172</v>
      </c>
      <c r="C89" s="31">
        <v>4301190068</v>
      </c>
      <c r="D89" s="332">
        <v>4620207490365</v>
      </c>
      <c r="E89" s="333"/>
      <c r="F89" s="319">
        <v>7.0000000000000007E-2</v>
      </c>
      <c r="G89" s="32">
        <v>30</v>
      </c>
      <c r="H89" s="319">
        <v>2.1</v>
      </c>
      <c r="I89" s="319">
        <v>2.25</v>
      </c>
      <c r="J89" s="32">
        <v>100</v>
      </c>
      <c r="K89" s="32" t="s">
        <v>101</v>
      </c>
      <c r="L89" s="32" t="s">
        <v>68</v>
      </c>
      <c r="M89" s="33" t="s">
        <v>69</v>
      </c>
      <c r="N89" s="33"/>
      <c r="O89" s="32">
        <v>180</v>
      </c>
      <c r="P89" s="446" t="s">
        <v>173</v>
      </c>
      <c r="Q89" s="339"/>
      <c r="R89" s="339"/>
      <c r="S89" s="339"/>
      <c r="T89" s="340"/>
      <c r="U89" s="34"/>
      <c r="V89" s="34"/>
      <c r="W89" s="35" t="s">
        <v>70</v>
      </c>
      <c r="X89" s="320">
        <v>0</v>
      </c>
      <c r="Y89" s="321">
        <f>IFERROR(IF(X89="","",X89),"")</f>
        <v>0</v>
      </c>
      <c r="Z89" s="36">
        <f>IFERROR(IF(X89="","",X89*0.0095),"")</f>
        <v>0</v>
      </c>
      <c r="AA89" s="56"/>
      <c r="AB89" s="57"/>
      <c r="AC89" s="132" t="s">
        <v>174</v>
      </c>
      <c r="AG89" s="67"/>
      <c r="AJ89" s="71" t="s">
        <v>72</v>
      </c>
      <c r="AK89" s="71">
        <v>1</v>
      </c>
      <c r="BB89" s="133" t="s">
        <v>84</v>
      </c>
      <c r="BM89" s="67">
        <f>IFERROR(X89*I89,"0")</f>
        <v>0</v>
      </c>
      <c r="BN89" s="67">
        <f>IFERROR(Y89*I89,"0")</f>
        <v>0</v>
      </c>
      <c r="BO89" s="67">
        <f>IFERROR(X89/J89,"0")</f>
        <v>0</v>
      </c>
      <c r="BP89" s="67">
        <f>IFERROR(Y89/J89,"0")</f>
        <v>0</v>
      </c>
    </row>
    <row r="90" spans="1:68" hidden="1" x14ac:dyDescent="0.2">
      <c r="A90" s="334"/>
      <c r="B90" s="335"/>
      <c r="C90" s="335"/>
      <c r="D90" s="335"/>
      <c r="E90" s="335"/>
      <c r="F90" s="335"/>
      <c r="G90" s="335"/>
      <c r="H90" s="335"/>
      <c r="I90" s="335"/>
      <c r="J90" s="335"/>
      <c r="K90" s="335"/>
      <c r="L90" s="335"/>
      <c r="M90" s="335"/>
      <c r="N90" s="335"/>
      <c r="O90" s="336"/>
      <c r="P90" s="326" t="s">
        <v>73</v>
      </c>
      <c r="Q90" s="327"/>
      <c r="R90" s="327"/>
      <c r="S90" s="327"/>
      <c r="T90" s="327"/>
      <c r="U90" s="327"/>
      <c r="V90" s="328"/>
      <c r="W90" s="37" t="s">
        <v>70</v>
      </c>
      <c r="X90" s="322">
        <f>IFERROR(SUM(X89:X89),"0")</f>
        <v>0</v>
      </c>
      <c r="Y90" s="322">
        <f>IFERROR(SUM(Y89:Y89),"0")</f>
        <v>0</v>
      </c>
      <c r="Z90" s="322">
        <f>IFERROR(IF(Z89="",0,Z89),"0")</f>
        <v>0</v>
      </c>
      <c r="AA90" s="323"/>
      <c r="AB90" s="323"/>
      <c r="AC90" s="323"/>
    </row>
    <row r="91" spans="1:68" hidden="1" x14ac:dyDescent="0.2">
      <c r="A91" s="335"/>
      <c r="B91" s="335"/>
      <c r="C91" s="335"/>
      <c r="D91" s="335"/>
      <c r="E91" s="335"/>
      <c r="F91" s="335"/>
      <c r="G91" s="335"/>
      <c r="H91" s="335"/>
      <c r="I91" s="335"/>
      <c r="J91" s="335"/>
      <c r="K91" s="335"/>
      <c r="L91" s="335"/>
      <c r="M91" s="335"/>
      <c r="N91" s="335"/>
      <c r="O91" s="336"/>
      <c r="P91" s="326" t="s">
        <v>73</v>
      </c>
      <c r="Q91" s="327"/>
      <c r="R91" s="327"/>
      <c r="S91" s="327"/>
      <c r="T91" s="327"/>
      <c r="U91" s="327"/>
      <c r="V91" s="328"/>
      <c r="W91" s="37" t="s">
        <v>74</v>
      </c>
      <c r="X91" s="322">
        <f>IFERROR(SUMPRODUCT(X89:X89*H89:H89),"0")</f>
        <v>0</v>
      </c>
      <c r="Y91" s="322">
        <f>IFERROR(SUMPRODUCT(Y89:Y89*H89:H89),"0")</f>
        <v>0</v>
      </c>
      <c r="Z91" s="37"/>
      <c r="AA91" s="323"/>
      <c r="AB91" s="323"/>
      <c r="AC91" s="323"/>
    </row>
    <row r="92" spans="1:68" ht="16.5" hidden="1" customHeight="1" x14ac:dyDescent="0.25">
      <c r="A92" s="358" t="s">
        <v>175</v>
      </c>
      <c r="B92" s="335"/>
      <c r="C92" s="335"/>
      <c r="D92" s="335"/>
      <c r="E92" s="335"/>
      <c r="F92" s="335"/>
      <c r="G92" s="335"/>
      <c r="H92" s="335"/>
      <c r="I92" s="335"/>
      <c r="J92" s="335"/>
      <c r="K92" s="335"/>
      <c r="L92" s="335"/>
      <c r="M92" s="335"/>
      <c r="N92" s="335"/>
      <c r="O92" s="335"/>
      <c r="P92" s="335"/>
      <c r="Q92" s="335"/>
      <c r="R92" s="335"/>
      <c r="S92" s="335"/>
      <c r="T92" s="335"/>
      <c r="U92" s="335"/>
      <c r="V92" s="335"/>
      <c r="W92" s="335"/>
      <c r="X92" s="335"/>
      <c r="Y92" s="335"/>
      <c r="Z92" s="335"/>
      <c r="AA92" s="315"/>
      <c r="AB92" s="315"/>
      <c r="AC92" s="315"/>
    </row>
    <row r="93" spans="1:68" ht="14.25" hidden="1" customHeight="1" x14ac:dyDescent="0.25">
      <c r="A93" s="337" t="s">
        <v>176</v>
      </c>
      <c r="B93" s="335"/>
      <c r="C93" s="335"/>
      <c r="D93" s="335"/>
      <c r="E93" s="335"/>
      <c r="F93" s="335"/>
      <c r="G93" s="335"/>
      <c r="H93" s="335"/>
      <c r="I93" s="335"/>
      <c r="J93" s="335"/>
      <c r="K93" s="335"/>
      <c r="L93" s="335"/>
      <c r="M93" s="335"/>
      <c r="N93" s="335"/>
      <c r="O93" s="335"/>
      <c r="P93" s="335"/>
      <c r="Q93" s="335"/>
      <c r="R93" s="335"/>
      <c r="S93" s="335"/>
      <c r="T93" s="335"/>
      <c r="U93" s="335"/>
      <c r="V93" s="335"/>
      <c r="W93" s="335"/>
      <c r="X93" s="335"/>
      <c r="Y93" s="335"/>
      <c r="Z93" s="335"/>
      <c r="AA93" s="314"/>
      <c r="AB93" s="314"/>
      <c r="AC93" s="314"/>
    </row>
    <row r="94" spans="1:68" ht="27" hidden="1" customHeight="1" x14ac:dyDescent="0.25">
      <c r="A94" s="54" t="s">
        <v>177</v>
      </c>
      <c r="B94" s="54" t="s">
        <v>178</v>
      </c>
      <c r="C94" s="31">
        <v>4301136042</v>
      </c>
      <c r="D94" s="332">
        <v>4607025784012</v>
      </c>
      <c r="E94" s="333"/>
      <c r="F94" s="319">
        <v>0.09</v>
      </c>
      <c r="G94" s="32">
        <v>24</v>
      </c>
      <c r="H94" s="319">
        <v>2.16</v>
      </c>
      <c r="I94" s="319">
        <v>2.4912000000000001</v>
      </c>
      <c r="J94" s="32">
        <v>126</v>
      </c>
      <c r="K94" s="32" t="s">
        <v>80</v>
      </c>
      <c r="L94" s="32" t="s">
        <v>81</v>
      </c>
      <c r="M94" s="33" t="s">
        <v>69</v>
      </c>
      <c r="N94" s="33"/>
      <c r="O94" s="32">
        <v>180</v>
      </c>
      <c r="P94" s="382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4" s="339"/>
      <c r="R94" s="339"/>
      <c r="S94" s="339"/>
      <c r="T94" s="340"/>
      <c r="U94" s="34"/>
      <c r="V94" s="34"/>
      <c r="W94" s="35" t="s">
        <v>70</v>
      </c>
      <c r="X94" s="320">
        <v>0</v>
      </c>
      <c r="Y94" s="321">
        <f>IFERROR(IF(X94="","",X94),"")</f>
        <v>0</v>
      </c>
      <c r="Z94" s="36">
        <f>IFERROR(IF(X94="","",X94*0.00936),"")</f>
        <v>0</v>
      </c>
      <c r="AA94" s="56"/>
      <c r="AB94" s="57"/>
      <c r="AC94" s="134" t="s">
        <v>179</v>
      </c>
      <c r="AG94" s="67"/>
      <c r="AJ94" s="71" t="s">
        <v>83</v>
      </c>
      <c r="AK94" s="71">
        <v>14</v>
      </c>
      <c r="BB94" s="135" t="s">
        <v>84</v>
      </c>
      <c r="BM94" s="67">
        <f>IFERROR(X94*I94,"0")</f>
        <v>0</v>
      </c>
      <c r="BN94" s="67">
        <f>IFERROR(Y94*I94,"0")</f>
        <v>0</v>
      </c>
      <c r="BO94" s="67">
        <f>IFERROR(X94/J94,"0")</f>
        <v>0</v>
      </c>
      <c r="BP94" s="67">
        <f>IFERROR(Y94/J94,"0")</f>
        <v>0</v>
      </c>
    </row>
    <row r="95" spans="1:68" ht="27" hidden="1" customHeight="1" x14ac:dyDescent="0.25">
      <c r="A95" s="54" t="s">
        <v>180</v>
      </c>
      <c r="B95" s="54" t="s">
        <v>181</v>
      </c>
      <c r="C95" s="31">
        <v>4301136040</v>
      </c>
      <c r="D95" s="332">
        <v>4607025784319</v>
      </c>
      <c r="E95" s="333"/>
      <c r="F95" s="319">
        <v>0.36</v>
      </c>
      <c r="G95" s="32">
        <v>10</v>
      </c>
      <c r="H95" s="319">
        <v>3.6</v>
      </c>
      <c r="I95" s="319">
        <v>4.2439999999999998</v>
      </c>
      <c r="J95" s="32">
        <v>70</v>
      </c>
      <c r="K95" s="32" t="s">
        <v>80</v>
      </c>
      <c r="L95" s="32" t="s">
        <v>81</v>
      </c>
      <c r="M95" s="33" t="s">
        <v>69</v>
      </c>
      <c r="N95" s="33"/>
      <c r="O95" s="32">
        <v>180</v>
      </c>
      <c r="P95" s="367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5" s="339"/>
      <c r="R95" s="339"/>
      <c r="S95" s="339"/>
      <c r="T95" s="340"/>
      <c r="U95" s="34"/>
      <c r="V95" s="34"/>
      <c r="W95" s="35" t="s">
        <v>70</v>
      </c>
      <c r="X95" s="320">
        <v>0</v>
      </c>
      <c r="Y95" s="321">
        <f>IFERROR(IF(X95="","",X95),"")</f>
        <v>0</v>
      </c>
      <c r="Z95" s="36">
        <f>IFERROR(IF(X95="","",X95*0.01788),"")</f>
        <v>0</v>
      </c>
      <c r="AA95" s="56"/>
      <c r="AB95" s="57"/>
      <c r="AC95" s="136" t="s">
        <v>182</v>
      </c>
      <c r="AG95" s="67"/>
      <c r="AJ95" s="71" t="s">
        <v>83</v>
      </c>
      <c r="AK95" s="71">
        <v>14</v>
      </c>
      <c r="BB95" s="137" t="s">
        <v>84</v>
      </c>
      <c r="BM95" s="67">
        <f>IFERROR(X95*I95,"0")</f>
        <v>0</v>
      </c>
      <c r="BN95" s="67">
        <f>IFERROR(Y95*I95,"0")</f>
        <v>0</v>
      </c>
      <c r="BO95" s="67">
        <f>IFERROR(X95/J95,"0")</f>
        <v>0</v>
      </c>
      <c r="BP95" s="67">
        <f>IFERROR(Y95/J95,"0")</f>
        <v>0</v>
      </c>
    </row>
    <row r="96" spans="1:68" ht="16.5" hidden="1" customHeight="1" x14ac:dyDescent="0.25">
      <c r="A96" s="54" t="s">
        <v>183</v>
      </c>
      <c r="B96" s="54" t="s">
        <v>184</v>
      </c>
      <c r="C96" s="31">
        <v>4301136039</v>
      </c>
      <c r="D96" s="332">
        <v>4607111035370</v>
      </c>
      <c r="E96" s="333"/>
      <c r="F96" s="319">
        <v>0.14000000000000001</v>
      </c>
      <c r="G96" s="32">
        <v>22</v>
      </c>
      <c r="H96" s="319">
        <v>3.08</v>
      </c>
      <c r="I96" s="319">
        <v>3.464</v>
      </c>
      <c r="J96" s="32">
        <v>84</v>
      </c>
      <c r="K96" s="32" t="s">
        <v>67</v>
      </c>
      <c r="L96" s="32" t="s">
        <v>81</v>
      </c>
      <c r="M96" s="33" t="s">
        <v>69</v>
      </c>
      <c r="N96" s="33"/>
      <c r="O96" s="32">
        <v>180</v>
      </c>
      <c r="P96" s="459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6" s="339"/>
      <c r="R96" s="339"/>
      <c r="S96" s="339"/>
      <c r="T96" s="340"/>
      <c r="U96" s="34"/>
      <c r="V96" s="34"/>
      <c r="W96" s="35" t="s">
        <v>70</v>
      </c>
      <c r="X96" s="320">
        <v>0</v>
      </c>
      <c r="Y96" s="321">
        <f>IFERROR(IF(X96="","",X96),"")</f>
        <v>0</v>
      </c>
      <c r="Z96" s="36">
        <f>IFERROR(IF(X96="","",X96*0.0155),"")</f>
        <v>0</v>
      </c>
      <c r="AA96" s="56"/>
      <c r="AB96" s="57"/>
      <c r="AC96" s="138" t="s">
        <v>185</v>
      </c>
      <c r="AG96" s="67"/>
      <c r="AJ96" s="71" t="s">
        <v>83</v>
      </c>
      <c r="AK96" s="71">
        <v>12</v>
      </c>
      <c r="BB96" s="139" t="s">
        <v>84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idden="1" x14ac:dyDescent="0.2">
      <c r="A97" s="334"/>
      <c r="B97" s="335"/>
      <c r="C97" s="335"/>
      <c r="D97" s="335"/>
      <c r="E97" s="335"/>
      <c r="F97" s="335"/>
      <c r="G97" s="335"/>
      <c r="H97" s="335"/>
      <c r="I97" s="335"/>
      <c r="J97" s="335"/>
      <c r="K97" s="335"/>
      <c r="L97" s="335"/>
      <c r="M97" s="335"/>
      <c r="N97" s="335"/>
      <c r="O97" s="336"/>
      <c r="P97" s="326" t="s">
        <v>73</v>
      </c>
      <c r="Q97" s="327"/>
      <c r="R97" s="327"/>
      <c r="S97" s="327"/>
      <c r="T97" s="327"/>
      <c r="U97" s="327"/>
      <c r="V97" s="328"/>
      <c r="W97" s="37" t="s">
        <v>70</v>
      </c>
      <c r="X97" s="322">
        <f>IFERROR(SUM(X94:X96),"0")</f>
        <v>0</v>
      </c>
      <c r="Y97" s="322">
        <f>IFERROR(SUM(Y94:Y96),"0")</f>
        <v>0</v>
      </c>
      <c r="Z97" s="322">
        <f>IFERROR(IF(Z94="",0,Z94),"0")+IFERROR(IF(Z95="",0,Z95),"0")+IFERROR(IF(Z96="",0,Z96),"0")</f>
        <v>0</v>
      </c>
      <c r="AA97" s="323"/>
      <c r="AB97" s="323"/>
      <c r="AC97" s="323"/>
    </row>
    <row r="98" spans="1:68" hidden="1" x14ac:dyDescent="0.2">
      <c r="A98" s="335"/>
      <c r="B98" s="335"/>
      <c r="C98" s="335"/>
      <c r="D98" s="335"/>
      <c r="E98" s="335"/>
      <c r="F98" s="335"/>
      <c r="G98" s="335"/>
      <c r="H98" s="335"/>
      <c r="I98" s="335"/>
      <c r="J98" s="335"/>
      <c r="K98" s="335"/>
      <c r="L98" s="335"/>
      <c r="M98" s="335"/>
      <c r="N98" s="335"/>
      <c r="O98" s="336"/>
      <c r="P98" s="326" t="s">
        <v>73</v>
      </c>
      <c r="Q98" s="327"/>
      <c r="R98" s="327"/>
      <c r="S98" s="327"/>
      <c r="T98" s="327"/>
      <c r="U98" s="327"/>
      <c r="V98" s="328"/>
      <c r="W98" s="37" t="s">
        <v>74</v>
      </c>
      <c r="X98" s="322">
        <f>IFERROR(SUMPRODUCT(X94:X96*H94:H96),"0")</f>
        <v>0</v>
      </c>
      <c r="Y98" s="322">
        <f>IFERROR(SUMPRODUCT(Y94:Y96*H94:H96),"0")</f>
        <v>0</v>
      </c>
      <c r="Z98" s="37"/>
      <c r="AA98" s="323"/>
      <c r="AB98" s="323"/>
      <c r="AC98" s="323"/>
    </row>
    <row r="99" spans="1:68" ht="16.5" hidden="1" customHeight="1" x14ac:dyDescent="0.25">
      <c r="A99" s="358" t="s">
        <v>186</v>
      </c>
      <c r="B99" s="335"/>
      <c r="C99" s="335"/>
      <c r="D99" s="335"/>
      <c r="E99" s="335"/>
      <c r="F99" s="335"/>
      <c r="G99" s="335"/>
      <c r="H99" s="335"/>
      <c r="I99" s="335"/>
      <c r="J99" s="335"/>
      <c r="K99" s="335"/>
      <c r="L99" s="335"/>
      <c r="M99" s="335"/>
      <c r="N99" s="335"/>
      <c r="O99" s="335"/>
      <c r="P99" s="335"/>
      <c r="Q99" s="335"/>
      <c r="R99" s="335"/>
      <c r="S99" s="335"/>
      <c r="T99" s="335"/>
      <c r="U99" s="335"/>
      <c r="V99" s="335"/>
      <c r="W99" s="335"/>
      <c r="X99" s="335"/>
      <c r="Y99" s="335"/>
      <c r="Z99" s="335"/>
      <c r="AA99" s="315"/>
      <c r="AB99" s="315"/>
      <c r="AC99" s="315"/>
    </row>
    <row r="100" spans="1:68" ht="14.25" hidden="1" customHeight="1" x14ac:dyDescent="0.25">
      <c r="A100" s="337" t="s">
        <v>64</v>
      </c>
      <c r="B100" s="335"/>
      <c r="C100" s="335"/>
      <c r="D100" s="335"/>
      <c r="E100" s="335"/>
      <c r="F100" s="335"/>
      <c r="G100" s="335"/>
      <c r="H100" s="335"/>
      <c r="I100" s="335"/>
      <c r="J100" s="335"/>
      <c r="K100" s="335"/>
      <c r="L100" s="335"/>
      <c r="M100" s="335"/>
      <c r="N100" s="335"/>
      <c r="O100" s="335"/>
      <c r="P100" s="335"/>
      <c r="Q100" s="335"/>
      <c r="R100" s="335"/>
      <c r="S100" s="335"/>
      <c r="T100" s="335"/>
      <c r="U100" s="335"/>
      <c r="V100" s="335"/>
      <c r="W100" s="335"/>
      <c r="X100" s="335"/>
      <c r="Y100" s="335"/>
      <c r="Z100" s="335"/>
      <c r="AA100" s="314"/>
      <c r="AB100" s="314"/>
      <c r="AC100" s="314"/>
    </row>
    <row r="101" spans="1:68" ht="27" hidden="1" customHeight="1" x14ac:dyDescent="0.25">
      <c r="A101" s="54" t="s">
        <v>187</v>
      </c>
      <c r="B101" s="54" t="s">
        <v>188</v>
      </c>
      <c r="C101" s="31">
        <v>4301071051</v>
      </c>
      <c r="D101" s="332">
        <v>4607111039262</v>
      </c>
      <c r="E101" s="333"/>
      <c r="F101" s="319">
        <v>0.4</v>
      </c>
      <c r="G101" s="32">
        <v>16</v>
      </c>
      <c r="H101" s="319">
        <v>6.4</v>
      </c>
      <c r="I101" s="319">
        <v>6.7195999999999998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469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1" s="339"/>
      <c r="R101" s="339"/>
      <c r="S101" s="339"/>
      <c r="T101" s="340"/>
      <c r="U101" s="34"/>
      <c r="V101" s="34"/>
      <c r="W101" s="35" t="s">
        <v>70</v>
      </c>
      <c r="X101" s="320">
        <v>0</v>
      </c>
      <c r="Y101" s="321">
        <f t="shared" ref="Y101:Y106" si="12">IFERROR(IF(X101="","",X101),"")</f>
        <v>0</v>
      </c>
      <c r="Z101" s="36">
        <f t="shared" ref="Z101:Z106" si="13">IFERROR(IF(X101="","",X101*0.0155),"")</f>
        <v>0</v>
      </c>
      <c r="AA101" s="56"/>
      <c r="AB101" s="57"/>
      <c r="AC101" s="140" t="s">
        <v>134</v>
      </c>
      <c r="AG101" s="67"/>
      <c r="AJ101" s="71" t="s">
        <v>83</v>
      </c>
      <c r="AK101" s="71">
        <v>12</v>
      </c>
      <c r="BB101" s="141" t="s">
        <v>1</v>
      </c>
      <c r="BM101" s="67">
        <f t="shared" ref="BM101:BM106" si="14">IFERROR(X101*I101,"0")</f>
        <v>0</v>
      </c>
      <c r="BN101" s="67">
        <f t="shared" ref="BN101:BN106" si="15">IFERROR(Y101*I101,"0")</f>
        <v>0</v>
      </c>
      <c r="BO101" s="67">
        <f t="shared" ref="BO101:BO106" si="16">IFERROR(X101/J101,"0")</f>
        <v>0</v>
      </c>
      <c r="BP101" s="67">
        <f t="shared" ref="BP101:BP106" si="17">IFERROR(Y101/J101,"0")</f>
        <v>0</v>
      </c>
    </row>
    <row r="102" spans="1:68" ht="27" hidden="1" customHeight="1" x14ac:dyDescent="0.25">
      <c r="A102" s="54" t="s">
        <v>189</v>
      </c>
      <c r="B102" s="54" t="s">
        <v>190</v>
      </c>
      <c r="C102" s="31">
        <v>4301070976</v>
      </c>
      <c r="D102" s="332">
        <v>4607111034144</v>
      </c>
      <c r="E102" s="333"/>
      <c r="F102" s="319">
        <v>0.9</v>
      </c>
      <c r="G102" s="32">
        <v>8</v>
      </c>
      <c r="H102" s="319">
        <v>7.2</v>
      </c>
      <c r="I102" s="319">
        <v>7.4859999999999998</v>
      </c>
      <c r="J102" s="32">
        <v>84</v>
      </c>
      <c r="K102" s="32" t="s">
        <v>67</v>
      </c>
      <c r="L102" s="32" t="s">
        <v>137</v>
      </c>
      <c r="M102" s="33" t="s">
        <v>69</v>
      </c>
      <c r="N102" s="33"/>
      <c r="O102" s="32">
        <v>180</v>
      </c>
      <c r="P102" s="45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2" s="339"/>
      <c r="R102" s="339"/>
      <c r="S102" s="339"/>
      <c r="T102" s="340"/>
      <c r="U102" s="34"/>
      <c r="V102" s="34"/>
      <c r="W102" s="35" t="s">
        <v>70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42" t="s">
        <v>134</v>
      </c>
      <c r="AG102" s="67"/>
      <c r="AJ102" s="71" t="s">
        <v>138</v>
      </c>
      <c r="AK102" s="71">
        <v>84</v>
      </c>
      <c r="BB102" s="143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hidden="1" customHeight="1" x14ac:dyDescent="0.25">
      <c r="A103" s="54" t="s">
        <v>191</v>
      </c>
      <c r="B103" s="54" t="s">
        <v>192</v>
      </c>
      <c r="C103" s="31">
        <v>4301071038</v>
      </c>
      <c r="D103" s="332">
        <v>4607111039248</v>
      </c>
      <c r="E103" s="333"/>
      <c r="F103" s="319">
        <v>0.7</v>
      </c>
      <c r="G103" s="32">
        <v>10</v>
      </c>
      <c r="H103" s="319">
        <v>7</v>
      </c>
      <c r="I103" s="319">
        <v>7.3</v>
      </c>
      <c r="J103" s="32">
        <v>84</v>
      </c>
      <c r="K103" s="32" t="s">
        <v>67</v>
      </c>
      <c r="L103" s="32" t="s">
        <v>137</v>
      </c>
      <c r="M103" s="33" t="s">
        <v>69</v>
      </c>
      <c r="N103" s="33"/>
      <c r="O103" s="32">
        <v>180</v>
      </c>
      <c r="P103" s="52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3" s="339"/>
      <c r="R103" s="339"/>
      <c r="S103" s="339"/>
      <c r="T103" s="340"/>
      <c r="U103" s="34"/>
      <c r="V103" s="34"/>
      <c r="W103" s="35" t="s">
        <v>70</v>
      </c>
      <c r="X103" s="320">
        <v>0</v>
      </c>
      <c r="Y103" s="321">
        <f t="shared" si="12"/>
        <v>0</v>
      </c>
      <c r="Z103" s="36">
        <f t="shared" si="13"/>
        <v>0</v>
      </c>
      <c r="AA103" s="56"/>
      <c r="AB103" s="57"/>
      <c r="AC103" s="144" t="s">
        <v>134</v>
      </c>
      <c r="AG103" s="67"/>
      <c r="AJ103" s="71" t="s">
        <v>138</v>
      </c>
      <c r="AK103" s="71">
        <v>84</v>
      </c>
      <c r="BB103" s="145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hidden="1" customHeight="1" x14ac:dyDescent="0.25">
      <c r="A104" s="54" t="s">
        <v>193</v>
      </c>
      <c r="B104" s="54" t="s">
        <v>194</v>
      </c>
      <c r="C104" s="31">
        <v>4301070973</v>
      </c>
      <c r="D104" s="332">
        <v>4607111033987</v>
      </c>
      <c r="E104" s="333"/>
      <c r="F104" s="319">
        <v>0.43</v>
      </c>
      <c r="G104" s="32">
        <v>16</v>
      </c>
      <c r="H104" s="319">
        <v>6.88</v>
      </c>
      <c r="I104" s="319">
        <v>7.1996000000000002</v>
      </c>
      <c r="J104" s="32">
        <v>84</v>
      </c>
      <c r="K104" s="32" t="s">
        <v>67</v>
      </c>
      <c r="L104" s="32" t="s">
        <v>81</v>
      </c>
      <c r="M104" s="33" t="s">
        <v>69</v>
      </c>
      <c r="N104" s="33"/>
      <c r="O104" s="32">
        <v>180</v>
      </c>
      <c r="P104" s="355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4" s="339"/>
      <c r="R104" s="339"/>
      <c r="S104" s="339"/>
      <c r="T104" s="340"/>
      <c r="U104" s="34"/>
      <c r="V104" s="34"/>
      <c r="W104" s="35" t="s">
        <v>70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46" t="s">
        <v>195</v>
      </c>
      <c r="AG104" s="67"/>
      <c r="AJ104" s="71" t="s">
        <v>83</v>
      </c>
      <c r="AK104" s="71">
        <v>12</v>
      </c>
      <c r="BB104" s="147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ht="27" hidden="1" customHeight="1" x14ac:dyDescent="0.25">
      <c r="A105" s="54" t="s">
        <v>196</v>
      </c>
      <c r="B105" s="54" t="s">
        <v>197</v>
      </c>
      <c r="C105" s="31">
        <v>4301071049</v>
      </c>
      <c r="D105" s="332">
        <v>4607111039293</v>
      </c>
      <c r="E105" s="333"/>
      <c r="F105" s="319">
        <v>0.4</v>
      </c>
      <c r="G105" s="32">
        <v>16</v>
      </c>
      <c r="H105" s="319">
        <v>6.4</v>
      </c>
      <c r="I105" s="319">
        <v>6.7195999999999998</v>
      </c>
      <c r="J105" s="32">
        <v>84</v>
      </c>
      <c r="K105" s="32" t="s">
        <v>67</v>
      </c>
      <c r="L105" s="32" t="s">
        <v>137</v>
      </c>
      <c r="M105" s="33" t="s">
        <v>69</v>
      </c>
      <c r="N105" s="33"/>
      <c r="O105" s="32">
        <v>180</v>
      </c>
      <c r="P105" s="46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5" s="339"/>
      <c r="R105" s="339"/>
      <c r="S105" s="339"/>
      <c r="T105" s="340"/>
      <c r="U105" s="34"/>
      <c r="V105" s="34"/>
      <c r="W105" s="35" t="s">
        <v>70</v>
      </c>
      <c r="X105" s="320">
        <v>0</v>
      </c>
      <c r="Y105" s="321">
        <f t="shared" si="12"/>
        <v>0</v>
      </c>
      <c r="Z105" s="36">
        <f t="shared" si="13"/>
        <v>0</v>
      </c>
      <c r="AA105" s="56"/>
      <c r="AB105" s="57"/>
      <c r="AC105" s="148" t="s">
        <v>134</v>
      </c>
      <c r="AG105" s="67"/>
      <c r="AJ105" s="71" t="s">
        <v>138</v>
      </c>
      <c r="AK105" s="71">
        <v>84</v>
      </c>
      <c r="BB105" s="149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hidden="1" customHeight="1" x14ac:dyDescent="0.25">
      <c r="A106" s="54" t="s">
        <v>198</v>
      </c>
      <c r="B106" s="54" t="s">
        <v>199</v>
      </c>
      <c r="C106" s="31">
        <v>4301071039</v>
      </c>
      <c r="D106" s="332">
        <v>4607111039279</v>
      </c>
      <c r="E106" s="333"/>
      <c r="F106" s="319">
        <v>0.7</v>
      </c>
      <c r="G106" s="32">
        <v>10</v>
      </c>
      <c r="H106" s="319">
        <v>7</v>
      </c>
      <c r="I106" s="319">
        <v>7.3</v>
      </c>
      <c r="J106" s="32">
        <v>84</v>
      </c>
      <c r="K106" s="32" t="s">
        <v>67</v>
      </c>
      <c r="L106" s="32" t="s">
        <v>137</v>
      </c>
      <c r="M106" s="33" t="s">
        <v>69</v>
      </c>
      <c r="N106" s="33"/>
      <c r="O106" s="32">
        <v>180</v>
      </c>
      <c r="P106" s="48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6" s="339"/>
      <c r="R106" s="339"/>
      <c r="S106" s="339"/>
      <c r="T106" s="340"/>
      <c r="U106" s="34"/>
      <c r="V106" s="34"/>
      <c r="W106" s="35" t="s">
        <v>70</v>
      </c>
      <c r="X106" s="320">
        <v>0</v>
      </c>
      <c r="Y106" s="321">
        <f t="shared" si="12"/>
        <v>0</v>
      </c>
      <c r="Z106" s="36">
        <f t="shared" si="13"/>
        <v>0</v>
      </c>
      <c r="AA106" s="56"/>
      <c r="AB106" s="57"/>
      <c r="AC106" s="150" t="s">
        <v>134</v>
      </c>
      <c r="AG106" s="67"/>
      <c r="AJ106" s="71" t="s">
        <v>138</v>
      </c>
      <c r="AK106" s="71">
        <v>84</v>
      </c>
      <c r="BB106" s="151" t="s">
        <v>1</v>
      </c>
      <c r="BM106" s="67">
        <f t="shared" si="14"/>
        <v>0</v>
      </c>
      <c r="BN106" s="67">
        <f t="shared" si="15"/>
        <v>0</v>
      </c>
      <c r="BO106" s="67">
        <f t="shared" si="16"/>
        <v>0</v>
      </c>
      <c r="BP106" s="67">
        <f t="shared" si="17"/>
        <v>0</v>
      </c>
    </row>
    <row r="107" spans="1:68" hidden="1" x14ac:dyDescent="0.2">
      <c r="A107" s="334"/>
      <c r="B107" s="335"/>
      <c r="C107" s="335"/>
      <c r="D107" s="335"/>
      <c r="E107" s="335"/>
      <c r="F107" s="335"/>
      <c r="G107" s="335"/>
      <c r="H107" s="335"/>
      <c r="I107" s="335"/>
      <c r="J107" s="335"/>
      <c r="K107" s="335"/>
      <c r="L107" s="335"/>
      <c r="M107" s="335"/>
      <c r="N107" s="335"/>
      <c r="O107" s="336"/>
      <c r="P107" s="326" t="s">
        <v>73</v>
      </c>
      <c r="Q107" s="327"/>
      <c r="R107" s="327"/>
      <c r="S107" s="327"/>
      <c r="T107" s="327"/>
      <c r="U107" s="327"/>
      <c r="V107" s="328"/>
      <c r="W107" s="37" t="s">
        <v>70</v>
      </c>
      <c r="X107" s="322">
        <f>IFERROR(SUM(X101:X106),"0")</f>
        <v>0</v>
      </c>
      <c r="Y107" s="322">
        <f>IFERROR(SUM(Y101:Y106),"0")</f>
        <v>0</v>
      </c>
      <c r="Z107" s="322">
        <f>IFERROR(IF(Z101="",0,Z101),"0")+IFERROR(IF(Z102="",0,Z102),"0")+IFERROR(IF(Z103="",0,Z103),"0")+IFERROR(IF(Z104="",0,Z104),"0")+IFERROR(IF(Z105="",0,Z105),"0")+IFERROR(IF(Z106="",0,Z106),"0")</f>
        <v>0</v>
      </c>
      <c r="AA107" s="323"/>
      <c r="AB107" s="323"/>
      <c r="AC107" s="323"/>
    </row>
    <row r="108" spans="1:68" hidden="1" x14ac:dyDescent="0.2">
      <c r="A108" s="335"/>
      <c r="B108" s="335"/>
      <c r="C108" s="335"/>
      <c r="D108" s="335"/>
      <c r="E108" s="335"/>
      <c r="F108" s="335"/>
      <c r="G108" s="335"/>
      <c r="H108" s="335"/>
      <c r="I108" s="335"/>
      <c r="J108" s="335"/>
      <c r="K108" s="335"/>
      <c r="L108" s="335"/>
      <c r="M108" s="335"/>
      <c r="N108" s="335"/>
      <c r="O108" s="336"/>
      <c r="P108" s="326" t="s">
        <v>73</v>
      </c>
      <c r="Q108" s="327"/>
      <c r="R108" s="327"/>
      <c r="S108" s="327"/>
      <c r="T108" s="327"/>
      <c r="U108" s="327"/>
      <c r="V108" s="328"/>
      <c r="W108" s="37" t="s">
        <v>74</v>
      </c>
      <c r="X108" s="322">
        <f>IFERROR(SUMPRODUCT(X101:X106*H101:H106),"0")</f>
        <v>0</v>
      </c>
      <c r="Y108" s="322">
        <f>IFERROR(SUMPRODUCT(Y101:Y106*H101:H106),"0")</f>
        <v>0</v>
      </c>
      <c r="Z108" s="37"/>
      <c r="AA108" s="323"/>
      <c r="AB108" s="323"/>
      <c r="AC108" s="323"/>
    </row>
    <row r="109" spans="1:68" ht="16.5" hidden="1" customHeight="1" x14ac:dyDescent="0.25">
      <c r="A109" s="358" t="s">
        <v>200</v>
      </c>
      <c r="B109" s="335"/>
      <c r="C109" s="335"/>
      <c r="D109" s="335"/>
      <c r="E109" s="335"/>
      <c r="F109" s="335"/>
      <c r="G109" s="335"/>
      <c r="H109" s="335"/>
      <c r="I109" s="335"/>
      <c r="J109" s="335"/>
      <c r="K109" s="335"/>
      <c r="L109" s="335"/>
      <c r="M109" s="335"/>
      <c r="N109" s="335"/>
      <c r="O109" s="335"/>
      <c r="P109" s="335"/>
      <c r="Q109" s="335"/>
      <c r="R109" s="335"/>
      <c r="S109" s="335"/>
      <c r="T109" s="335"/>
      <c r="U109" s="335"/>
      <c r="V109" s="335"/>
      <c r="W109" s="335"/>
      <c r="X109" s="335"/>
      <c r="Y109" s="335"/>
      <c r="Z109" s="335"/>
      <c r="AA109" s="315"/>
      <c r="AB109" s="315"/>
      <c r="AC109" s="315"/>
    </row>
    <row r="110" spans="1:68" ht="14.25" hidden="1" customHeight="1" x14ac:dyDescent="0.25">
      <c r="A110" s="337" t="s">
        <v>140</v>
      </c>
      <c r="B110" s="335"/>
      <c r="C110" s="335"/>
      <c r="D110" s="335"/>
      <c r="E110" s="335"/>
      <c r="F110" s="335"/>
      <c r="G110" s="335"/>
      <c r="H110" s="335"/>
      <c r="I110" s="335"/>
      <c r="J110" s="335"/>
      <c r="K110" s="335"/>
      <c r="L110" s="335"/>
      <c r="M110" s="335"/>
      <c r="N110" s="335"/>
      <c r="O110" s="335"/>
      <c r="P110" s="335"/>
      <c r="Q110" s="335"/>
      <c r="R110" s="335"/>
      <c r="S110" s="335"/>
      <c r="T110" s="335"/>
      <c r="U110" s="335"/>
      <c r="V110" s="335"/>
      <c r="W110" s="335"/>
      <c r="X110" s="335"/>
      <c r="Y110" s="335"/>
      <c r="Z110" s="335"/>
      <c r="AA110" s="314"/>
      <c r="AB110" s="314"/>
      <c r="AC110" s="314"/>
    </row>
    <row r="111" spans="1:68" ht="27" customHeight="1" x14ac:dyDescent="0.25">
      <c r="A111" s="54" t="s">
        <v>201</v>
      </c>
      <c r="B111" s="54" t="s">
        <v>202</v>
      </c>
      <c r="C111" s="31">
        <v>4301135533</v>
      </c>
      <c r="D111" s="332">
        <v>4607111034014</v>
      </c>
      <c r="E111" s="333"/>
      <c r="F111" s="319">
        <v>0.25</v>
      </c>
      <c r="G111" s="32">
        <v>12</v>
      </c>
      <c r="H111" s="319">
        <v>3</v>
      </c>
      <c r="I111" s="319">
        <v>3.7035999999999998</v>
      </c>
      <c r="J111" s="32">
        <v>70</v>
      </c>
      <c r="K111" s="32" t="s">
        <v>80</v>
      </c>
      <c r="L111" s="32" t="s">
        <v>68</v>
      </c>
      <c r="M111" s="33" t="s">
        <v>69</v>
      </c>
      <c r="N111" s="33"/>
      <c r="O111" s="32">
        <v>180</v>
      </c>
      <c r="P111" s="464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11" s="339"/>
      <c r="R111" s="339"/>
      <c r="S111" s="339"/>
      <c r="T111" s="340"/>
      <c r="U111" s="34"/>
      <c r="V111" s="34"/>
      <c r="W111" s="35" t="s">
        <v>70</v>
      </c>
      <c r="X111" s="320">
        <v>84</v>
      </c>
      <c r="Y111" s="321">
        <f>IFERROR(IF(X111="","",X111),"")</f>
        <v>84</v>
      </c>
      <c r="Z111" s="36">
        <f>IFERROR(IF(X111="","",X111*0.01788),"")</f>
        <v>1.5019199999999999</v>
      </c>
      <c r="AA111" s="56"/>
      <c r="AB111" s="57"/>
      <c r="AC111" s="152" t="s">
        <v>203</v>
      </c>
      <c r="AG111" s="67"/>
      <c r="AJ111" s="71" t="s">
        <v>72</v>
      </c>
      <c r="AK111" s="71">
        <v>1</v>
      </c>
      <c r="BB111" s="153" t="s">
        <v>84</v>
      </c>
      <c r="BM111" s="67">
        <f>IFERROR(X111*I111,"0")</f>
        <v>311.10239999999999</v>
      </c>
      <c r="BN111" s="67">
        <f>IFERROR(Y111*I111,"0")</f>
        <v>311.10239999999999</v>
      </c>
      <c r="BO111" s="67">
        <f>IFERROR(X111/J111,"0")</f>
        <v>1.2</v>
      </c>
      <c r="BP111" s="67">
        <f>IFERROR(Y111/J111,"0")</f>
        <v>1.2</v>
      </c>
    </row>
    <row r="112" spans="1:68" ht="27" customHeight="1" x14ac:dyDescent="0.25">
      <c r="A112" s="54" t="s">
        <v>204</v>
      </c>
      <c r="B112" s="54" t="s">
        <v>205</v>
      </c>
      <c r="C112" s="31">
        <v>4301135532</v>
      </c>
      <c r="D112" s="332">
        <v>4607111033994</v>
      </c>
      <c r="E112" s="333"/>
      <c r="F112" s="319">
        <v>0.25</v>
      </c>
      <c r="G112" s="32">
        <v>12</v>
      </c>
      <c r="H112" s="319">
        <v>3</v>
      </c>
      <c r="I112" s="319">
        <v>3.7035999999999998</v>
      </c>
      <c r="J112" s="32">
        <v>70</v>
      </c>
      <c r="K112" s="32" t="s">
        <v>80</v>
      </c>
      <c r="L112" s="32" t="s">
        <v>68</v>
      </c>
      <c r="M112" s="33" t="s">
        <v>69</v>
      </c>
      <c r="N112" s="33"/>
      <c r="O112" s="32">
        <v>180</v>
      </c>
      <c r="P112" s="492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12" s="339"/>
      <c r="R112" s="339"/>
      <c r="S112" s="339"/>
      <c r="T112" s="340"/>
      <c r="U112" s="34"/>
      <c r="V112" s="34"/>
      <c r="W112" s="35" t="s">
        <v>70</v>
      </c>
      <c r="X112" s="320">
        <v>14</v>
      </c>
      <c r="Y112" s="321">
        <f>IFERROR(IF(X112="","",X112),"")</f>
        <v>14</v>
      </c>
      <c r="Z112" s="36">
        <f>IFERROR(IF(X112="","",X112*0.01788),"")</f>
        <v>0.25031999999999999</v>
      </c>
      <c r="AA112" s="56"/>
      <c r="AB112" s="57"/>
      <c r="AC112" s="154" t="s">
        <v>144</v>
      </c>
      <c r="AG112" s="67"/>
      <c r="AJ112" s="71" t="s">
        <v>72</v>
      </c>
      <c r="AK112" s="71">
        <v>1</v>
      </c>
      <c r="BB112" s="155" t="s">
        <v>84</v>
      </c>
      <c r="BM112" s="67">
        <f>IFERROR(X112*I112,"0")</f>
        <v>51.850399999999993</v>
      </c>
      <c r="BN112" s="67">
        <f>IFERROR(Y112*I112,"0")</f>
        <v>51.850399999999993</v>
      </c>
      <c r="BO112" s="67">
        <f>IFERROR(X112/J112,"0")</f>
        <v>0.2</v>
      </c>
      <c r="BP112" s="67">
        <f>IFERROR(Y112/J112,"0")</f>
        <v>0.2</v>
      </c>
    </row>
    <row r="113" spans="1:68" x14ac:dyDescent="0.2">
      <c r="A113" s="334"/>
      <c r="B113" s="335"/>
      <c r="C113" s="335"/>
      <c r="D113" s="335"/>
      <c r="E113" s="335"/>
      <c r="F113" s="335"/>
      <c r="G113" s="335"/>
      <c r="H113" s="335"/>
      <c r="I113" s="335"/>
      <c r="J113" s="335"/>
      <c r="K113" s="335"/>
      <c r="L113" s="335"/>
      <c r="M113" s="335"/>
      <c r="N113" s="335"/>
      <c r="O113" s="336"/>
      <c r="P113" s="326" t="s">
        <v>73</v>
      </c>
      <c r="Q113" s="327"/>
      <c r="R113" s="327"/>
      <c r="S113" s="327"/>
      <c r="T113" s="327"/>
      <c r="U113" s="327"/>
      <c r="V113" s="328"/>
      <c r="W113" s="37" t="s">
        <v>70</v>
      </c>
      <c r="X113" s="322">
        <f>IFERROR(SUM(X111:X112),"0")</f>
        <v>98</v>
      </c>
      <c r="Y113" s="322">
        <f>IFERROR(SUM(Y111:Y112),"0")</f>
        <v>98</v>
      </c>
      <c r="Z113" s="322">
        <f>IFERROR(IF(Z111="",0,Z111),"0")+IFERROR(IF(Z112="",0,Z112),"0")</f>
        <v>1.75224</v>
      </c>
      <c r="AA113" s="323"/>
      <c r="AB113" s="323"/>
      <c r="AC113" s="323"/>
    </row>
    <row r="114" spans="1:68" x14ac:dyDescent="0.2">
      <c r="A114" s="335"/>
      <c r="B114" s="335"/>
      <c r="C114" s="335"/>
      <c r="D114" s="335"/>
      <c r="E114" s="335"/>
      <c r="F114" s="335"/>
      <c r="G114" s="335"/>
      <c r="H114" s="335"/>
      <c r="I114" s="335"/>
      <c r="J114" s="335"/>
      <c r="K114" s="335"/>
      <c r="L114" s="335"/>
      <c r="M114" s="335"/>
      <c r="N114" s="335"/>
      <c r="O114" s="336"/>
      <c r="P114" s="326" t="s">
        <v>73</v>
      </c>
      <c r="Q114" s="327"/>
      <c r="R114" s="327"/>
      <c r="S114" s="327"/>
      <c r="T114" s="327"/>
      <c r="U114" s="327"/>
      <c r="V114" s="328"/>
      <c r="W114" s="37" t="s">
        <v>74</v>
      </c>
      <c r="X114" s="322">
        <f>IFERROR(SUMPRODUCT(X111:X112*H111:H112),"0")</f>
        <v>294</v>
      </c>
      <c r="Y114" s="322">
        <f>IFERROR(SUMPRODUCT(Y111:Y112*H111:H112),"0")</f>
        <v>294</v>
      </c>
      <c r="Z114" s="37"/>
      <c r="AA114" s="323"/>
      <c r="AB114" s="323"/>
      <c r="AC114" s="323"/>
    </row>
    <row r="115" spans="1:68" ht="16.5" hidden="1" customHeight="1" x14ac:dyDescent="0.25">
      <c r="A115" s="358" t="s">
        <v>206</v>
      </c>
      <c r="B115" s="335"/>
      <c r="C115" s="335"/>
      <c r="D115" s="335"/>
      <c r="E115" s="335"/>
      <c r="F115" s="335"/>
      <c r="G115" s="335"/>
      <c r="H115" s="335"/>
      <c r="I115" s="335"/>
      <c r="J115" s="335"/>
      <c r="K115" s="335"/>
      <c r="L115" s="335"/>
      <c r="M115" s="335"/>
      <c r="N115" s="335"/>
      <c r="O115" s="335"/>
      <c r="P115" s="335"/>
      <c r="Q115" s="335"/>
      <c r="R115" s="335"/>
      <c r="S115" s="335"/>
      <c r="T115" s="335"/>
      <c r="U115" s="335"/>
      <c r="V115" s="335"/>
      <c r="W115" s="335"/>
      <c r="X115" s="335"/>
      <c r="Y115" s="335"/>
      <c r="Z115" s="335"/>
      <c r="AA115" s="315"/>
      <c r="AB115" s="315"/>
      <c r="AC115" s="315"/>
    </row>
    <row r="116" spans="1:68" ht="14.25" hidden="1" customHeight="1" x14ac:dyDescent="0.25">
      <c r="A116" s="337" t="s">
        <v>140</v>
      </c>
      <c r="B116" s="335"/>
      <c r="C116" s="335"/>
      <c r="D116" s="335"/>
      <c r="E116" s="335"/>
      <c r="F116" s="335"/>
      <c r="G116" s="335"/>
      <c r="H116" s="335"/>
      <c r="I116" s="335"/>
      <c r="J116" s="335"/>
      <c r="K116" s="335"/>
      <c r="L116" s="335"/>
      <c r="M116" s="335"/>
      <c r="N116" s="335"/>
      <c r="O116" s="335"/>
      <c r="P116" s="335"/>
      <c r="Q116" s="335"/>
      <c r="R116" s="335"/>
      <c r="S116" s="335"/>
      <c r="T116" s="335"/>
      <c r="U116" s="335"/>
      <c r="V116" s="335"/>
      <c r="W116" s="335"/>
      <c r="X116" s="335"/>
      <c r="Y116" s="335"/>
      <c r="Z116" s="335"/>
      <c r="AA116" s="314"/>
      <c r="AB116" s="314"/>
      <c r="AC116" s="314"/>
    </row>
    <row r="117" spans="1:68" ht="27" hidden="1" customHeight="1" x14ac:dyDescent="0.25">
      <c r="A117" s="54" t="s">
        <v>207</v>
      </c>
      <c r="B117" s="54" t="s">
        <v>208</v>
      </c>
      <c r="C117" s="31">
        <v>4301135311</v>
      </c>
      <c r="D117" s="332">
        <v>4607111039095</v>
      </c>
      <c r="E117" s="333"/>
      <c r="F117" s="319">
        <v>0.25</v>
      </c>
      <c r="G117" s="32">
        <v>12</v>
      </c>
      <c r="H117" s="319">
        <v>3</v>
      </c>
      <c r="I117" s="319">
        <v>3.7480000000000002</v>
      </c>
      <c r="J117" s="32">
        <v>70</v>
      </c>
      <c r="K117" s="32" t="s">
        <v>80</v>
      </c>
      <c r="L117" s="32" t="s">
        <v>81</v>
      </c>
      <c r="M117" s="33" t="s">
        <v>69</v>
      </c>
      <c r="N117" s="33"/>
      <c r="O117" s="32">
        <v>180</v>
      </c>
      <c r="P117" s="41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7" s="339"/>
      <c r="R117" s="339"/>
      <c r="S117" s="339"/>
      <c r="T117" s="340"/>
      <c r="U117" s="34"/>
      <c r="V117" s="34"/>
      <c r="W117" s="35" t="s">
        <v>70</v>
      </c>
      <c r="X117" s="320">
        <v>0</v>
      </c>
      <c r="Y117" s="321">
        <f>IFERROR(IF(X117="","",X117),"")</f>
        <v>0</v>
      </c>
      <c r="Z117" s="36">
        <f>IFERROR(IF(X117="","",X117*0.01788),"")</f>
        <v>0</v>
      </c>
      <c r="AA117" s="56"/>
      <c r="AB117" s="57"/>
      <c r="AC117" s="156" t="s">
        <v>209</v>
      </c>
      <c r="AG117" s="67"/>
      <c r="AJ117" s="71" t="s">
        <v>83</v>
      </c>
      <c r="AK117" s="71">
        <v>14</v>
      </c>
      <c r="BB117" s="157" t="s">
        <v>84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ht="27" hidden="1" customHeight="1" x14ac:dyDescent="0.25">
      <c r="A118" s="54" t="s">
        <v>210</v>
      </c>
      <c r="B118" s="54" t="s">
        <v>211</v>
      </c>
      <c r="C118" s="31">
        <v>4301135300</v>
      </c>
      <c r="D118" s="332">
        <v>4607111039101</v>
      </c>
      <c r="E118" s="333"/>
      <c r="F118" s="319">
        <v>0.45</v>
      </c>
      <c r="G118" s="32">
        <v>8</v>
      </c>
      <c r="H118" s="319">
        <v>3.6</v>
      </c>
      <c r="I118" s="319">
        <v>4.26</v>
      </c>
      <c r="J118" s="32">
        <v>70</v>
      </c>
      <c r="K118" s="32" t="s">
        <v>80</v>
      </c>
      <c r="L118" s="32" t="s">
        <v>68</v>
      </c>
      <c r="M118" s="33" t="s">
        <v>69</v>
      </c>
      <c r="N118" s="33"/>
      <c r="O118" s="32">
        <v>180</v>
      </c>
      <c r="P118" s="415" t="str">
        <f>HYPERLINK("https://abi.ru/products/Замороженные/Горячая штучка/Хотстеры/Снеки/P004144/","Снеки «Хотстеры с сыром» ф/в 0,45 лоток ТМ «Горячая штучка»")</f>
        <v>Снеки «Хотстеры с сыром» ф/в 0,45 лоток ТМ «Горячая штучка»</v>
      </c>
      <c r="Q118" s="339"/>
      <c r="R118" s="339"/>
      <c r="S118" s="339"/>
      <c r="T118" s="340"/>
      <c r="U118" s="34"/>
      <c r="V118" s="34"/>
      <c r="W118" s="35" t="s">
        <v>70</v>
      </c>
      <c r="X118" s="320">
        <v>0</v>
      </c>
      <c r="Y118" s="321">
        <f>IFERROR(IF(X118="","",X118),"")</f>
        <v>0</v>
      </c>
      <c r="Z118" s="36">
        <f>IFERROR(IF(X118="","",X118*0.01788),"")</f>
        <v>0</v>
      </c>
      <c r="AA118" s="56"/>
      <c r="AB118" s="57"/>
      <c r="AC118" s="158" t="s">
        <v>209</v>
      </c>
      <c r="AG118" s="67"/>
      <c r="AJ118" s="71" t="s">
        <v>72</v>
      </c>
      <c r="AK118" s="71">
        <v>1</v>
      </c>
      <c r="BB118" s="159" t="s">
        <v>84</v>
      </c>
      <c r="BM118" s="67">
        <f>IFERROR(X118*I118,"0")</f>
        <v>0</v>
      </c>
      <c r="BN118" s="67">
        <f>IFERROR(Y118*I118,"0")</f>
        <v>0</v>
      </c>
      <c r="BO118" s="67">
        <f>IFERROR(X118/J118,"0")</f>
        <v>0</v>
      </c>
      <c r="BP118" s="67">
        <f>IFERROR(Y118/J118,"0")</f>
        <v>0</v>
      </c>
    </row>
    <row r="119" spans="1:68" ht="16.5" customHeight="1" x14ac:dyDescent="0.25">
      <c r="A119" s="54" t="s">
        <v>212</v>
      </c>
      <c r="B119" s="54" t="s">
        <v>213</v>
      </c>
      <c r="C119" s="31">
        <v>4301135534</v>
      </c>
      <c r="D119" s="332">
        <v>4607111034199</v>
      </c>
      <c r="E119" s="333"/>
      <c r="F119" s="319">
        <v>0.25</v>
      </c>
      <c r="G119" s="32">
        <v>12</v>
      </c>
      <c r="H119" s="319">
        <v>3</v>
      </c>
      <c r="I119" s="319">
        <v>3.7035999999999998</v>
      </c>
      <c r="J119" s="32">
        <v>70</v>
      </c>
      <c r="K119" s="32" t="s">
        <v>80</v>
      </c>
      <c r="L119" s="32" t="s">
        <v>68</v>
      </c>
      <c r="M119" s="33" t="s">
        <v>69</v>
      </c>
      <c r="N119" s="33"/>
      <c r="O119" s="32">
        <v>180</v>
      </c>
      <c r="P119" s="421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19" s="339"/>
      <c r="R119" s="339"/>
      <c r="S119" s="339"/>
      <c r="T119" s="340"/>
      <c r="U119" s="34"/>
      <c r="V119" s="34"/>
      <c r="W119" s="35" t="s">
        <v>70</v>
      </c>
      <c r="X119" s="320">
        <v>42</v>
      </c>
      <c r="Y119" s="321">
        <f>IFERROR(IF(X119="","",X119),"")</f>
        <v>42</v>
      </c>
      <c r="Z119" s="36">
        <f>IFERROR(IF(X119="","",X119*0.01788),"")</f>
        <v>0.75095999999999996</v>
      </c>
      <c r="AA119" s="56"/>
      <c r="AB119" s="57"/>
      <c r="AC119" s="160" t="s">
        <v>214</v>
      </c>
      <c r="AG119" s="67"/>
      <c r="AJ119" s="71" t="s">
        <v>72</v>
      </c>
      <c r="AK119" s="71">
        <v>1</v>
      </c>
      <c r="BB119" s="161" t="s">
        <v>84</v>
      </c>
      <c r="BM119" s="67">
        <f>IFERROR(X119*I119,"0")</f>
        <v>155.55119999999999</v>
      </c>
      <c r="BN119" s="67">
        <f>IFERROR(Y119*I119,"0")</f>
        <v>155.55119999999999</v>
      </c>
      <c r="BO119" s="67">
        <f>IFERROR(X119/J119,"0")</f>
        <v>0.6</v>
      </c>
      <c r="BP119" s="67">
        <f>IFERROR(Y119/J119,"0")</f>
        <v>0.6</v>
      </c>
    </row>
    <row r="120" spans="1:68" x14ac:dyDescent="0.2">
      <c r="A120" s="334"/>
      <c r="B120" s="335"/>
      <c r="C120" s="335"/>
      <c r="D120" s="335"/>
      <c r="E120" s="335"/>
      <c r="F120" s="335"/>
      <c r="G120" s="335"/>
      <c r="H120" s="335"/>
      <c r="I120" s="335"/>
      <c r="J120" s="335"/>
      <c r="K120" s="335"/>
      <c r="L120" s="335"/>
      <c r="M120" s="335"/>
      <c r="N120" s="335"/>
      <c r="O120" s="336"/>
      <c r="P120" s="326" t="s">
        <v>73</v>
      </c>
      <c r="Q120" s="327"/>
      <c r="R120" s="327"/>
      <c r="S120" s="327"/>
      <c r="T120" s="327"/>
      <c r="U120" s="327"/>
      <c r="V120" s="328"/>
      <c r="W120" s="37" t="s">
        <v>70</v>
      </c>
      <c r="X120" s="322">
        <f>IFERROR(SUM(X117:X119),"0")</f>
        <v>42</v>
      </c>
      <c r="Y120" s="322">
        <f>IFERROR(SUM(Y117:Y119),"0")</f>
        <v>42</v>
      </c>
      <c r="Z120" s="322">
        <f>IFERROR(IF(Z117="",0,Z117),"0")+IFERROR(IF(Z118="",0,Z118),"0")+IFERROR(IF(Z119="",0,Z119),"0")</f>
        <v>0.75095999999999996</v>
      </c>
      <c r="AA120" s="323"/>
      <c r="AB120" s="323"/>
      <c r="AC120" s="323"/>
    </row>
    <row r="121" spans="1:68" x14ac:dyDescent="0.2">
      <c r="A121" s="335"/>
      <c r="B121" s="335"/>
      <c r="C121" s="335"/>
      <c r="D121" s="335"/>
      <c r="E121" s="335"/>
      <c r="F121" s="335"/>
      <c r="G121" s="335"/>
      <c r="H121" s="335"/>
      <c r="I121" s="335"/>
      <c r="J121" s="335"/>
      <c r="K121" s="335"/>
      <c r="L121" s="335"/>
      <c r="M121" s="335"/>
      <c r="N121" s="335"/>
      <c r="O121" s="336"/>
      <c r="P121" s="326" t="s">
        <v>73</v>
      </c>
      <c r="Q121" s="327"/>
      <c r="R121" s="327"/>
      <c r="S121" s="327"/>
      <c r="T121" s="327"/>
      <c r="U121" s="327"/>
      <c r="V121" s="328"/>
      <c r="W121" s="37" t="s">
        <v>74</v>
      </c>
      <c r="X121" s="322">
        <f>IFERROR(SUMPRODUCT(X117:X119*H117:H119),"0")</f>
        <v>126</v>
      </c>
      <c r="Y121" s="322">
        <f>IFERROR(SUMPRODUCT(Y117:Y119*H117:H119),"0")</f>
        <v>126</v>
      </c>
      <c r="Z121" s="37"/>
      <c r="AA121" s="323"/>
      <c r="AB121" s="323"/>
      <c r="AC121" s="323"/>
    </row>
    <row r="122" spans="1:68" ht="16.5" hidden="1" customHeight="1" x14ac:dyDescent="0.25">
      <c r="A122" s="358" t="s">
        <v>215</v>
      </c>
      <c r="B122" s="335"/>
      <c r="C122" s="335"/>
      <c r="D122" s="335"/>
      <c r="E122" s="335"/>
      <c r="F122" s="335"/>
      <c r="G122" s="335"/>
      <c r="H122" s="335"/>
      <c r="I122" s="335"/>
      <c r="J122" s="335"/>
      <c r="K122" s="335"/>
      <c r="L122" s="335"/>
      <c r="M122" s="335"/>
      <c r="N122" s="335"/>
      <c r="O122" s="335"/>
      <c r="P122" s="335"/>
      <c r="Q122" s="335"/>
      <c r="R122" s="335"/>
      <c r="S122" s="335"/>
      <c r="T122" s="335"/>
      <c r="U122" s="335"/>
      <c r="V122" s="335"/>
      <c r="W122" s="335"/>
      <c r="X122" s="335"/>
      <c r="Y122" s="335"/>
      <c r="Z122" s="335"/>
      <c r="AA122" s="315"/>
      <c r="AB122" s="315"/>
      <c r="AC122" s="315"/>
    </row>
    <row r="123" spans="1:68" ht="14.25" hidden="1" customHeight="1" x14ac:dyDescent="0.25">
      <c r="A123" s="337" t="s">
        <v>140</v>
      </c>
      <c r="B123" s="335"/>
      <c r="C123" s="335"/>
      <c r="D123" s="335"/>
      <c r="E123" s="335"/>
      <c r="F123" s="335"/>
      <c r="G123" s="335"/>
      <c r="H123" s="335"/>
      <c r="I123" s="335"/>
      <c r="J123" s="335"/>
      <c r="K123" s="335"/>
      <c r="L123" s="335"/>
      <c r="M123" s="335"/>
      <c r="N123" s="335"/>
      <c r="O123" s="335"/>
      <c r="P123" s="335"/>
      <c r="Q123" s="335"/>
      <c r="R123" s="335"/>
      <c r="S123" s="335"/>
      <c r="T123" s="335"/>
      <c r="U123" s="335"/>
      <c r="V123" s="335"/>
      <c r="W123" s="335"/>
      <c r="X123" s="335"/>
      <c r="Y123" s="335"/>
      <c r="Z123" s="335"/>
      <c r="AA123" s="314"/>
      <c r="AB123" s="314"/>
      <c r="AC123" s="314"/>
    </row>
    <row r="124" spans="1:68" ht="27" hidden="1" customHeight="1" x14ac:dyDescent="0.25">
      <c r="A124" s="54" t="s">
        <v>216</v>
      </c>
      <c r="B124" s="54" t="s">
        <v>217</v>
      </c>
      <c r="C124" s="31">
        <v>4301135275</v>
      </c>
      <c r="D124" s="332">
        <v>4607111034380</v>
      </c>
      <c r="E124" s="333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35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4" s="339"/>
      <c r="R124" s="339"/>
      <c r="S124" s="339"/>
      <c r="T124" s="340"/>
      <c r="U124" s="34"/>
      <c r="V124" s="34"/>
      <c r="W124" s="35" t="s">
        <v>70</v>
      </c>
      <c r="X124" s="320">
        <v>0</v>
      </c>
      <c r="Y124" s="321">
        <f>IFERROR(IF(X124="","",X124),"")</f>
        <v>0</v>
      </c>
      <c r="Z124" s="36">
        <f>IFERROR(IF(X124="","",X124*0.01788),"")</f>
        <v>0</v>
      </c>
      <c r="AA124" s="56"/>
      <c r="AB124" s="57"/>
      <c r="AC124" s="162" t="s">
        <v>218</v>
      </c>
      <c r="AG124" s="67"/>
      <c r="AJ124" s="71" t="s">
        <v>83</v>
      </c>
      <c r="AK124" s="71">
        <v>14</v>
      </c>
      <c r="BB124" s="163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ht="27" hidden="1" customHeight="1" x14ac:dyDescent="0.25">
      <c r="A125" s="54" t="s">
        <v>219</v>
      </c>
      <c r="B125" s="54" t="s">
        <v>220</v>
      </c>
      <c r="C125" s="31">
        <v>4301135277</v>
      </c>
      <c r="D125" s="332">
        <v>4607111034397</v>
      </c>
      <c r="E125" s="333"/>
      <c r="F125" s="319">
        <v>0.25</v>
      </c>
      <c r="G125" s="32">
        <v>12</v>
      </c>
      <c r="H125" s="319">
        <v>3</v>
      </c>
      <c r="I125" s="319">
        <v>3.28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91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5" s="339"/>
      <c r="R125" s="339"/>
      <c r="S125" s="339"/>
      <c r="T125" s="340"/>
      <c r="U125" s="34"/>
      <c r="V125" s="34"/>
      <c r="W125" s="35" t="s">
        <v>70</v>
      </c>
      <c r="X125" s="320">
        <v>0</v>
      </c>
      <c r="Y125" s="321">
        <f>IFERROR(IF(X125="","",X125),"")</f>
        <v>0</v>
      </c>
      <c r="Z125" s="36">
        <f>IFERROR(IF(X125="","",X125*0.01788),"")</f>
        <v>0</v>
      </c>
      <c r="AA125" s="56"/>
      <c r="AB125" s="57"/>
      <c r="AC125" s="164" t="s">
        <v>203</v>
      </c>
      <c r="AG125" s="67"/>
      <c r="AJ125" s="71" t="s">
        <v>83</v>
      </c>
      <c r="AK125" s="71">
        <v>14</v>
      </c>
      <c r="BB125" s="165" t="s">
        <v>84</v>
      </c>
      <c r="BM125" s="67">
        <f>IFERROR(X125*I125,"0")</f>
        <v>0</v>
      </c>
      <c r="BN125" s="67">
        <f>IFERROR(Y125*I125,"0")</f>
        <v>0</v>
      </c>
      <c r="BO125" s="67">
        <f>IFERROR(X125/J125,"0")</f>
        <v>0</v>
      </c>
      <c r="BP125" s="67">
        <f>IFERROR(Y125/J125,"0")</f>
        <v>0</v>
      </c>
    </row>
    <row r="126" spans="1:68" hidden="1" x14ac:dyDescent="0.2">
      <c r="A126" s="334"/>
      <c r="B126" s="335"/>
      <c r="C126" s="335"/>
      <c r="D126" s="335"/>
      <c r="E126" s="335"/>
      <c r="F126" s="335"/>
      <c r="G126" s="335"/>
      <c r="H126" s="335"/>
      <c r="I126" s="335"/>
      <c r="J126" s="335"/>
      <c r="K126" s="335"/>
      <c r="L126" s="335"/>
      <c r="M126" s="335"/>
      <c r="N126" s="335"/>
      <c r="O126" s="336"/>
      <c r="P126" s="326" t="s">
        <v>73</v>
      </c>
      <c r="Q126" s="327"/>
      <c r="R126" s="327"/>
      <c r="S126" s="327"/>
      <c r="T126" s="327"/>
      <c r="U126" s="327"/>
      <c r="V126" s="328"/>
      <c r="W126" s="37" t="s">
        <v>70</v>
      </c>
      <c r="X126" s="322">
        <f>IFERROR(SUM(X124:X125),"0")</f>
        <v>0</v>
      </c>
      <c r="Y126" s="322">
        <f>IFERROR(SUM(Y124:Y125),"0")</f>
        <v>0</v>
      </c>
      <c r="Z126" s="322">
        <f>IFERROR(IF(Z124="",0,Z124),"0")+IFERROR(IF(Z125="",0,Z125),"0")</f>
        <v>0</v>
      </c>
      <c r="AA126" s="323"/>
      <c r="AB126" s="323"/>
      <c r="AC126" s="323"/>
    </row>
    <row r="127" spans="1:68" hidden="1" x14ac:dyDescent="0.2">
      <c r="A127" s="335"/>
      <c r="B127" s="335"/>
      <c r="C127" s="335"/>
      <c r="D127" s="335"/>
      <c r="E127" s="335"/>
      <c r="F127" s="335"/>
      <c r="G127" s="335"/>
      <c r="H127" s="335"/>
      <c r="I127" s="335"/>
      <c r="J127" s="335"/>
      <c r="K127" s="335"/>
      <c r="L127" s="335"/>
      <c r="M127" s="335"/>
      <c r="N127" s="335"/>
      <c r="O127" s="336"/>
      <c r="P127" s="326" t="s">
        <v>73</v>
      </c>
      <c r="Q127" s="327"/>
      <c r="R127" s="327"/>
      <c r="S127" s="327"/>
      <c r="T127" s="327"/>
      <c r="U127" s="327"/>
      <c r="V127" s="328"/>
      <c r="W127" s="37" t="s">
        <v>74</v>
      </c>
      <c r="X127" s="322">
        <f>IFERROR(SUMPRODUCT(X124:X125*H124:H125),"0")</f>
        <v>0</v>
      </c>
      <c r="Y127" s="322">
        <f>IFERROR(SUMPRODUCT(Y124:Y125*H124:H125),"0")</f>
        <v>0</v>
      </c>
      <c r="Z127" s="37"/>
      <c r="AA127" s="323"/>
      <c r="AB127" s="323"/>
      <c r="AC127" s="323"/>
    </row>
    <row r="128" spans="1:68" ht="16.5" hidden="1" customHeight="1" x14ac:dyDescent="0.25">
      <c r="A128" s="358" t="s">
        <v>221</v>
      </c>
      <c r="B128" s="335"/>
      <c r="C128" s="335"/>
      <c r="D128" s="335"/>
      <c r="E128" s="335"/>
      <c r="F128" s="335"/>
      <c r="G128" s="335"/>
      <c r="H128" s="335"/>
      <c r="I128" s="335"/>
      <c r="J128" s="335"/>
      <c r="K128" s="335"/>
      <c r="L128" s="335"/>
      <c r="M128" s="335"/>
      <c r="N128" s="335"/>
      <c r="O128" s="335"/>
      <c r="P128" s="335"/>
      <c r="Q128" s="335"/>
      <c r="R128" s="335"/>
      <c r="S128" s="335"/>
      <c r="T128" s="335"/>
      <c r="U128" s="335"/>
      <c r="V128" s="335"/>
      <c r="W128" s="335"/>
      <c r="X128" s="335"/>
      <c r="Y128" s="335"/>
      <c r="Z128" s="335"/>
      <c r="AA128" s="315"/>
      <c r="AB128" s="315"/>
      <c r="AC128" s="315"/>
    </row>
    <row r="129" spans="1:68" ht="14.25" hidden="1" customHeight="1" x14ac:dyDescent="0.25">
      <c r="A129" s="337" t="s">
        <v>140</v>
      </c>
      <c r="B129" s="335"/>
      <c r="C129" s="335"/>
      <c r="D129" s="335"/>
      <c r="E129" s="335"/>
      <c r="F129" s="335"/>
      <c r="G129" s="335"/>
      <c r="H129" s="335"/>
      <c r="I129" s="335"/>
      <c r="J129" s="335"/>
      <c r="K129" s="335"/>
      <c r="L129" s="335"/>
      <c r="M129" s="335"/>
      <c r="N129" s="335"/>
      <c r="O129" s="335"/>
      <c r="P129" s="335"/>
      <c r="Q129" s="335"/>
      <c r="R129" s="335"/>
      <c r="S129" s="335"/>
      <c r="T129" s="335"/>
      <c r="U129" s="335"/>
      <c r="V129" s="335"/>
      <c r="W129" s="335"/>
      <c r="X129" s="335"/>
      <c r="Y129" s="335"/>
      <c r="Z129" s="335"/>
      <c r="AA129" s="314"/>
      <c r="AB129" s="314"/>
      <c r="AC129" s="314"/>
    </row>
    <row r="130" spans="1:68" ht="27" hidden="1" customHeight="1" x14ac:dyDescent="0.25">
      <c r="A130" s="54" t="s">
        <v>222</v>
      </c>
      <c r="B130" s="54" t="s">
        <v>223</v>
      </c>
      <c r="C130" s="31">
        <v>4301135570</v>
      </c>
      <c r="D130" s="332">
        <v>4607111035806</v>
      </c>
      <c r="E130" s="333"/>
      <c r="F130" s="319">
        <v>0.25</v>
      </c>
      <c r="G130" s="32">
        <v>12</v>
      </c>
      <c r="H130" s="319">
        <v>3</v>
      </c>
      <c r="I130" s="319">
        <v>3.7035999999999998</v>
      </c>
      <c r="J130" s="32">
        <v>70</v>
      </c>
      <c r="K130" s="32" t="s">
        <v>80</v>
      </c>
      <c r="L130" s="32" t="s">
        <v>68</v>
      </c>
      <c r="M130" s="33" t="s">
        <v>69</v>
      </c>
      <c r="N130" s="33"/>
      <c r="O130" s="32">
        <v>180</v>
      </c>
      <c r="P130" s="481" t="s">
        <v>224</v>
      </c>
      <c r="Q130" s="339"/>
      <c r="R130" s="339"/>
      <c r="S130" s="339"/>
      <c r="T130" s="340"/>
      <c r="U130" s="34"/>
      <c r="V130" s="34"/>
      <c r="W130" s="35" t="s">
        <v>70</v>
      </c>
      <c r="X130" s="320">
        <v>0</v>
      </c>
      <c r="Y130" s="321">
        <f>IFERROR(IF(X130="","",X130),"")</f>
        <v>0</v>
      </c>
      <c r="Z130" s="36">
        <f>IFERROR(IF(X130="","",X130*0.01788),"")</f>
        <v>0</v>
      </c>
      <c r="AA130" s="56"/>
      <c r="AB130" s="57"/>
      <c r="AC130" s="166" t="s">
        <v>225</v>
      </c>
      <c r="AG130" s="67"/>
      <c r="AJ130" s="71" t="s">
        <v>72</v>
      </c>
      <c r="AK130" s="71">
        <v>1</v>
      </c>
      <c r="BB130" s="167" t="s">
        <v>84</v>
      </c>
      <c r="BM130" s="67">
        <f>IFERROR(X130*I130,"0")</f>
        <v>0</v>
      </c>
      <c r="BN130" s="67">
        <f>IFERROR(Y130*I130,"0")</f>
        <v>0</v>
      </c>
      <c r="BO130" s="67">
        <f>IFERROR(X130/J130,"0")</f>
        <v>0</v>
      </c>
      <c r="BP130" s="67">
        <f>IFERROR(Y130/J130,"0")</f>
        <v>0</v>
      </c>
    </row>
    <row r="131" spans="1:68" hidden="1" x14ac:dyDescent="0.2">
      <c r="A131" s="334"/>
      <c r="B131" s="335"/>
      <c r="C131" s="335"/>
      <c r="D131" s="335"/>
      <c r="E131" s="335"/>
      <c r="F131" s="335"/>
      <c r="G131" s="335"/>
      <c r="H131" s="335"/>
      <c r="I131" s="335"/>
      <c r="J131" s="335"/>
      <c r="K131" s="335"/>
      <c r="L131" s="335"/>
      <c r="M131" s="335"/>
      <c r="N131" s="335"/>
      <c r="O131" s="336"/>
      <c r="P131" s="326" t="s">
        <v>73</v>
      </c>
      <c r="Q131" s="327"/>
      <c r="R131" s="327"/>
      <c r="S131" s="327"/>
      <c r="T131" s="327"/>
      <c r="U131" s="327"/>
      <c r="V131" s="328"/>
      <c r="W131" s="37" t="s">
        <v>70</v>
      </c>
      <c r="X131" s="322">
        <f>IFERROR(SUM(X130:X130),"0")</f>
        <v>0</v>
      </c>
      <c r="Y131" s="322">
        <f>IFERROR(SUM(Y130:Y130),"0")</f>
        <v>0</v>
      </c>
      <c r="Z131" s="322">
        <f>IFERROR(IF(Z130="",0,Z130),"0")</f>
        <v>0</v>
      </c>
      <c r="AA131" s="323"/>
      <c r="AB131" s="323"/>
      <c r="AC131" s="323"/>
    </row>
    <row r="132" spans="1:68" hidden="1" x14ac:dyDescent="0.2">
      <c r="A132" s="335"/>
      <c r="B132" s="335"/>
      <c r="C132" s="335"/>
      <c r="D132" s="335"/>
      <c r="E132" s="335"/>
      <c r="F132" s="335"/>
      <c r="G132" s="335"/>
      <c r="H132" s="335"/>
      <c r="I132" s="335"/>
      <c r="J132" s="335"/>
      <c r="K132" s="335"/>
      <c r="L132" s="335"/>
      <c r="M132" s="335"/>
      <c r="N132" s="335"/>
      <c r="O132" s="336"/>
      <c r="P132" s="326" t="s">
        <v>73</v>
      </c>
      <c r="Q132" s="327"/>
      <c r="R132" s="327"/>
      <c r="S132" s="327"/>
      <c r="T132" s="327"/>
      <c r="U132" s="327"/>
      <c r="V132" s="328"/>
      <c r="W132" s="37" t="s">
        <v>74</v>
      </c>
      <c r="X132" s="322">
        <f>IFERROR(SUMPRODUCT(X130:X130*H130:H130),"0")</f>
        <v>0</v>
      </c>
      <c r="Y132" s="322">
        <f>IFERROR(SUMPRODUCT(Y130:Y130*H130:H130),"0")</f>
        <v>0</v>
      </c>
      <c r="Z132" s="37"/>
      <c r="AA132" s="323"/>
      <c r="AB132" s="323"/>
      <c r="AC132" s="323"/>
    </row>
    <row r="133" spans="1:68" ht="16.5" hidden="1" customHeight="1" x14ac:dyDescent="0.25">
      <c r="A133" s="358" t="s">
        <v>226</v>
      </c>
      <c r="B133" s="335"/>
      <c r="C133" s="335"/>
      <c r="D133" s="335"/>
      <c r="E133" s="335"/>
      <c r="F133" s="335"/>
      <c r="G133" s="335"/>
      <c r="H133" s="335"/>
      <c r="I133" s="335"/>
      <c r="J133" s="335"/>
      <c r="K133" s="335"/>
      <c r="L133" s="335"/>
      <c r="M133" s="335"/>
      <c r="N133" s="335"/>
      <c r="O133" s="335"/>
      <c r="P133" s="335"/>
      <c r="Q133" s="335"/>
      <c r="R133" s="335"/>
      <c r="S133" s="335"/>
      <c r="T133" s="335"/>
      <c r="U133" s="335"/>
      <c r="V133" s="335"/>
      <c r="W133" s="335"/>
      <c r="X133" s="335"/>
      <c r="Y133" s="335"/>
      <c r="Z133" s="335"/>
      <c r="AA133" s="315"/>
      <c r="AB133" s="315"/>
      <c r="AC133" s="315"/>
    </row>
    <row r="134" spans="1:68" ht="14.25" hidden="1" customHeight="1" x14ac:dyDescent="0.25">
      <c r="A134" s="337" t="s">
        <v>140</v>
      </c>
      <c r="B134" s="335"/>
      <c r="C134" s="335"/>
      <c r="D134" s="335"/>
      <c r="E134" s="335"/>
      <c r="F134" s="335"/>
      <c r="G134" s="335"/>
      <c r="H134" s="335"/>
      <c r="I134" s="335"/>
      <c r="J134" s="335"/>
      <c r="K134" s="335"/>
      <c r="L134" s="335"/>
      <c r="M134" s="335"/>
      <c r="N134" s="335"/>
      <c r="O134" s="335"/>
      <c r="P134" s="335"/>
      <c r="Q134" s="335"/>
      <c r="R134" s="335"/>
      <c r="S134" s="335"/>
      <c r="T134" s="335"/>
      <c r="U134" s="335"/>
      <c r="V134" s="335"/>
      <c r="W134" s="335"/>
      <c r="X134" s="335"/>
      <c r="Y134" s="335"/>
      <c r="Z134" s="335"/>
      <c r="AA134" s="314"/>
      <c r="AB134" s="314"/>
      <c r="AC134" s="314"/>
    </row>
    <row r="135" spans="1:68" ht="16.5" hidden="1" customHeight="1" x14ac:dyDescent="0.25">
      <c r="A135" s="54" t="s">
        <v>227</v>
      </c>
      <c r="B135" s="54" t="s">
        <v>228</v>
      </c>
      <c r="C135" s="31">
        <v>4301135596</v>
      </c>
      <c r="D135" s="332">
        <v>4607111039613</v>
      </c>
      <c r="E135" s="333"/>
      <c r="F135" s="319">
        <v>0.09</v>
      </c>
      <c r="G135" s="32">
        <v>30</v>
      </c>
      <c r="H135" s="319">
        <v>2.7</v>
      </c>
      <c r="I135" s="319">
        <v>3.09</v>
      </c>
      <c r="J135" s="32">
        <v>126</v>
      </c>
      <c r="K135" s="32" t="s">
        <v>80</v>
      </c>
      <c r="L135" s="32" t="s">
        <v>68</v>
      </c>
      <c r="M135" s="33" t="s">
        <v>69</v>
      </c>
      <c r="N135" s="33"/>
      <c r="O135" s="32">
        <v>180</v>
      </c>
      <c r="P135" s="501" t="s">
        <v>229</v>
      </c>
      <c r="Q135" s="339"/>
      <c r="R135" s="339"/>
      <c r="S135" s="339"/>
      <c r="T135" s="340"/>
      <c r="U135" s="34"/>
      <c r="V135" s="34"/>
      <c r="W135" s="35" t="s">
        <v>70</v>
      </c>
      <c r="X135" s="320">
        <v>0</v>
      </c>
      <c r="Y135" s="321">
        <f>IFERROR(IF(X135="","",X135),"")</f>
        <v>0</v>
      </c>
      <c r="Z135" s="36">
        <f>IFERROR(IF(X135="","",X135*0.00936),"")</f>
        <v>0</v>
      </c>
      <c r="AA135" s="56"/>
      <c r="AB135" s="57"/>
      <c r="AC135" s="168" t="s">
        <v>209</v>
      </c>
      <c r="AG135" s="67"/>
      <c r="AJ135" s="71" t="s">
        <v>72</v>
      </c>
      <c r="AK135" s="71">
        <v>1</v>
      </c>
      <c r="BB135" s="169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hidden="1" x14ac:dyDescent="0.2">
      <c r="A136" s="334"/>
      <c r="B136" s="335"/>
      <c r="C136" s="335"/>
      <c r="D136" s="335"/>
      <c r="E136" s="335"/>
      <c r="F136" s="335"/>
      <c r="G136" s="335"/>
      <c r="H136" s="335"/>
      <c r="I136" s="335"/>
      <c r="J136" s="335"/>
      <c r="K136" s="335"/>
      <c r="L136" s="335"/>
      <c r="M136" s="335"/>
      <c r="N136" s="335"/>
      <c r="O136" s="336"/>
      <c r="P136" s="326" t="s">
        <v>73</v>
      </c>
      <c r="Q136" s="327"/>
      <c r="R136" s="327"/>
      <c r="S136" s="327"/>
      <c r="T136" s="327"/>
      <c r="U136" s="327"/>
      <c r="V136" s="328"/>
      <c r="W136" s="37" t="s">
        <v>70</v>
      </c>
      <c r="X136" s="322">
        <f>IFERROR(SUM(X135:X135),"0")</f>
        <v>0</v>
      </c>
      <c r="Y136" s="322">
        <f>IFERROR(SUM(Y135:Y135),"0")</f>
        <v>0</v>
      </c>
      <c r="Z136" s="322">
        <f>IFERROR(IF(Z135="",0,Z135),"0")</f>
        <v>0</v>
      </c>
      <c r="AA136" s="323"/>
      <c r="AB136" s="323"/>
      <c r="AC136" s="323"/>
    </row>
    <row r="137" spans="1:68" hidden="1" x14ac:dyDescent="0.2">
      <c r="A137" s="335"/>
      <c r="B137" s="335"/>
      <c r="C137" s="335"/>
      <c r="D137" s="335"/>
      <c r="E137" s="335"/>
      <c r="F137" s="335"/>
      <c r="G137" s="335"/>
      <c r="H137" s="335"/>
      <c r="I137" s="335"/>
      <c r="J137" s="335"/>
      <c r="K137" s="335"/>
      <c r="L137" s="335"/>
      <c r="M137" s="335"/>
      <c r="N137" s="335"/>
      <c r="O137" s="336"/>
      <c r="P137" s="326" t="s">
        <v>73</v>
      </c>
      <c r="Q137" s="327"/>
      <c r="R137" s="327"/>
      <c r="S137" s="327"/>
      <c r="T137" s="327"/>
      <c r="U137" s="327"/>
      <c r="V137" s="328"/>
      <c r="W137" s="37" t="s">
        <v>74</v>
      </c>
      <c r="X137" s="322">
        <f>IFERROR(SUMPRODUCT(X135:X135*H135:H135),"0")</f>
        <v>0</v>
      </c>
      <c r="Y137" s="322">
        <f>IFERROR(SUMPRODUCT(Y135:Y135*H135:H135),"0")</f>
        <v>0</v>
      </c>
      <c r="Z137" s="37"/>
      <c r="AA137" s="323"/>
      <c r="AB137" s="323"/>
      <c r="AC137" s="323"/>
    </row>
    <row r="138" spans="1:68" ht="16.5" hidden="1" customHeight="1" x14ac:dyDescent="0.25">
      <c r="A138" s="358" t="s">
        <v>230</v>
      </c>
      <c r="B138" s="335"/>
      <c r="C138" s="335"/>
      <c r="D138" s="335"/>
      <c r="E138" s="335"/>
      <c r="F138" s="335"/>
      <c r="G138" s="335"/>
      <c r="H138" s="335"/>
      <c r="I138" s="335"/>
      <c r="J138" s="335"/>
      <c r="K138" s="335"/>
      <c r="L138" s="335"/>
      <c r="M138" s="335"/>
      <c r="N138" s="335"/>
      <c r="O138" s="335"/>
      <c r="P138" s="335"/>
      <c r="Q138" s="335"/>
      <c r="R138" s="335"/>
      <c r="S138" s="335"/>
      <c r="T138" s="335"/>
      <c r="U138" s="335"/>
      <c r="V138" s="335"/>
      <c r="W138" s="335"/>
      <c r="X138" s="335"/>
      <c r="Y138" s="335"/>
      <c r="Z138" s="335"/>
      <c r="AA138" s="315"/>
      <c r="AB138" s="315"/>
      <c r="AC138" s="315"/>
    </row>
    <row r="139" spans="1:68" ht="14.25" hidden="1" customHeight="1" x14ac:dyDescent="0.25">
      <c r="A139" s="337" t="s">
        <v>231</v>
      </c>
      <c r="B139" s="335"/>
      <c r="C139" s="335"/>
      <c r="D139" s="335"/>
      <c r="E139" s="335"/>
      <c r="F139" s="335"/>
      <c r="G139" s="335"/>
      <c r="H139" s="335"/>
      <c r="I139" s="335"/>
      <c r="J139" s="335"/>
      <c r="K139" s="335"/>
      <c r="L139" s="335"/>
      <c r="M139" s="335"/>
      <c r="N139" s="335"/>
      <c r="O139" s="335"/>
      <c r="P139" s="335"/>
      <c r="Q139" s="335"/>
      <c r="R139" s="335"/>
      <c r="S139" s="335"/>
      <c r="T139" s="335"/>
      <c r="U139" s="335"/>
      <c r="V139" s="335"/>
      <c r="W139" s="335"/>
      <c r="X139" s="335"/>
      <c r="Y139" s="335"/>
      <c r="Z139" s="335"/>
      <c r="AA139" s="314"/>
      <c r="AB139" s="314"/>
      <c r="AC139" s="314"/>
    </row>
    <row r="140" spans="1:68" ht="27" hidden="1" customHeight="1" x14ac:dyDescent="0.25">
      <c r="A140" s="54" t="s">
        <v>232</v>
      </c>
      <c r="B140" s="54" t="s">
        <v>233</v>
      </c>
      <c r="C140" s="31">
        <v>4301071054</v>
      </c>
      <c r="D140" s="332">
        <v>4607111035639</v>
      </c>
      <c r="E140" s="333"/>
      <c r="F140" s="319">
        <v>0.2</v>
      </c>
      <c r="G140" s="32">
        <v>8</v>
      </c>
      <c r="H140" s="319">
        <v>1.6</v>
      </c>
      <c r="I140" s="319">
        <v>2.12</v>
      </c>
      <c r="J140" s="32">
        <v>72</v>
      </c>
      <c r="K140" s="32" t="s">
        <v>234</v>
      </c>
      <c r="L140" s="32" t="s">
        <v>81</v>
      </c>
      <c r="M140" s="33" t="s">
        <v>69</v>
      </c>
      <c r="N140" s="33"/>
      <c r="O140" s="32">
        <v>180</v>
      </c>
      <c r="P140" s="440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40" s="339"/>
      <c r="R140" s="339"/>
      <c r="S140" s="339"/>
      <c r="T140" s="340"/>
      <c r="U140" s="34"/>
      <c r="V140" s="34"/>
      <c r="W140" s="35" t="s">
        <v>70</v>
      </c>
      <c r="X140" s="320">
        <v>0</v>
      </c>
      <c r="Y140" s="321">
        <f>IFERROR(IF(X140="","",X140),"")</f>
        <v>0</v>
      </c>
      <c r="Z140" s="36">
        <f>IFERROR(IF(X140="","",X140*0.01157),"")</f>
        <v>0</v>
      </c>
      <c r="AA140" s="56"/>
      <c r="AB140" s="57"/>
      <c r="AC140" s="170" t="s">
        <v>235</v>
      </c>
      <c r="AG140" s="67"/>
      <c r="AJ140" s="71" t="s">
        <v>83</v>
      </c>
      <c r="AK140" s="71">
        <v>6</v>
      </c>
      <c r="BB140" s="171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hidden="1" customHeight="1" x14ac:dyDescent="0.25">
      <c r="A141" s="54" t="s">
        <v>236</v>
      </c>
      <c r="B141" s="54" t="s">
        <v>237</v>
      </c>
      <c r="C141" s="31">
        <v>4301135540</v>
      </c>
      <c r="D141" s="332">
        <v>4607111035646</v>
      </c>
      <c r="E141" s="333"/>
      <c r="F141" s="319">
        <v>0.2</v>
      </c>
      <c r="G141" s="32">
        <v>8</v>
      </c>
      <c r="H141" s="319">
        <v>1.6</v>
      </c>
      <c r="I141" s="319">
        <v>2.12</v>
      </c>
      <c r="J141" s="32">
        <v>72</v>
      </c>
      <c r="K141" s="32" t="s">
        <v>234</v>
      </c>
      <c r="L141" s="32" t="s">
        <v>81</v>
      </c>
      <c r="M141" s="33" t="s">
        <v>69</v>
      </c>
      <c r="N141" s="33"/>
      <c r="O141" s="32">
        <v>180</v>
      </c>
      <c r="P141" s="45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339"/>
      <c r="R141" s="339"/>
      <c r="S141" s="339"/>
      <c r="T141" s="340"/>
      <c r="U141" s="34"/>
      <c r="V141" s="34"/>
      <c r="W141" s="35" t="s">
        <v>70</v>
      </c>
      <c r="X141" s="320">
        <v>0</v>
      </c>
      <c r="Y141" s="321">
        <f>IFERROR(IF(X141="","",X141),"")</f>
        <v>0</v>
      </c>
      <c r="Z141" s="36">
        <f>IFERROR(IF(X141="","",X141*0.01157),"")</f>
        <v>0</v>
      </c>
      <c r="AA141" s="56"/>
      <c r="AB141" s="57"/>
      <c r="AC141" s="172" t="s">
        <v>235</v>
      </c>
      <c r="AG141" s="67"/>
      <c r="AJ141" s="71" t="s">
        <v>83</v>
      </c>
      <c r="AK141" s="71">
        <v>6</v>
      </c>
      <c r="BB141" s="173" t="s">
        <v>84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hidden="1" x14ac:dyDescent="0.2">
      <c r="A142" s="334"/>
      <c r="B142" s="335"/>
      <c r="C142" s="335"/>
      <c r="D142" s="335"/>
      <c r="E142" s="335"/>
      <c r="F142" s="335"/>
      <c r="G142" s="335"/>
      <c r="H142" s="335"/>
      <c r="I142" s="335"/>
      <c r="J142" s="335"/>
      <c r="K142" s="335"/>
      <c r="L142" s="335"/>
      <c r="M142" s="335"/>
      <c r="N142" s="335"/>
      <c r="O142" s="336"/>
      <c r="P142" s="326" t="s">
        <v>73</v>
      </c>
      <c r="Q142" s="327"/>
      <c r="R142" s="327"/>
      <c r="S142" s="327"/>
      <c r="T142" s="327"/>
      <c r="U142" s="327"/>
      <c r="V142" s="328"/>
      <c r="W142" s="37" t="s">
        <v>70</v>
      </c>
      <c r="X142" s="322">
        <f>IFERROR(SUM(X140:X141),"0")</f>
        <v>0</v>
      </c>
      <c r="Y142" s="322">
        <f>IFERROR(SUM(Y140:Y141),"0")</f>
        <v>0</v>
      </c>
      <c r="Z142" s="322">
        <f>IFERROR(IF(Z140="",0,Z140),"0")+IFERROR(IF(Z141="",0,Z141),"0")</f>
        <v>0</v>
      </c>
      <c r="AA142" s="323"/>
      <c r="AB142" s="323"/>
      <c r="AC142" s="323"/>
    </row>
    <row r="143" spans="1:68" hidden="1" x14ac:dyDescent="0.2">
      <c r="A143" s="335"/>
      <c r="B143" s="335"/>
      <c r="C143" s="335"/>
      <c r="D143" s="335"/>
      <c r="E143" s="335"/>
      <c r="F143" s="335"/>
      <c r="G143" s="335"/>
      <c r="H143" s="335"/>
      <c r="I143" s="335"/>
      <c r="J143" s="335"/>
      <c r="K143" s="335"/>
      <c r="L143" s="335"/>
      <c r="M143" s="335"/>
      <c r="N143" s="335"/>
      <c r="O143" s="336"/>
      <c r="P143" s="326" t="s">
        <v>73</v>
      </c>
      <c r="Q143" s="327"/>
      <c r="R143" s="327"/>
      <c r="S143" s="327"/>
      <c r="T143" s="327"/>
      <c r="U143" s="327"/>
      <c r="V143" s="328"/>
      <c r="W143" s="37" t="s">
        <v>74</v>
      </c>
      <c r="X143" s="322">
        <f>IFERROR(SUMPRODUCT(X140:X141*H140:H141),"0")</f>
        <v>0</v>
      </c>
      <c r="Y143" s="322">
        <f>IFERROR(SUMPRODUCT(Y140:Y141*H140:H141),"0")</f>
        <v>0</v>
      </c>
      <c r="Z143" s="37"/>
      <c r="AA143" s="323"/>
      <c r="AB143" s="323"/>
      <c r="AC143" s="323"/>
    </row>
    <row r="144" spans="1:68" ht="16.5" hidden="1" customHeight="1" x14ac:dyDescent="0.25">
      <c r="A144" s="358" t="s">
        <v>238</v>
      </c>
      <c r="B144" s="335"/>
      <c r="C144" s="335"/>
      <c r="D144" s="335"/>
      <c r="E144" s="335"/>
      <c r="F144" s="335"/>
      <c r="G144" s="335"/>
      <c r="H144" s="335"/>
      <c r="I144" s="335"/>
      <c r="J144" s="335"/>
      <c r="K144" s="335"/>
      <c r="L144" s="335"/>
      <c r="M144" s="335"/>
      <c r="N144" s="335"/>
      <c r="O144" s="335"/>
      <c r="P144" s="335"/>
      <c r="Q144" s="335"/>
      <c r="R144" s="335"/>
      <c r="S144" s="335"/>
      <c r="T144" s="335"/>
      <c r="U144" s="335"/>
      <c r="V144" s="335"/>
      <c r="W144" s="335"/>
      <c r="X144" s="335"/>
      <c r="Y144" s="335"/>
      <c r="Z144" s="335"/>
      <c r="AA144" s="315"/>
      <c r="AB144" s="315"/>
      <c r="AC144" s="315"/>
    </row>
    <row r="145" spans="1:68" ht="14.25" hidden="1" customHeight="1" x14ac:dyDescent="0.25">
      <c r="A145" s="337" t="s">
        <v>140</v>
      </c>
      <c r="B145" s="335"/>
      <c r="C145" s="335"/>
      <c r="D145" s="335"/>
      <c r="E145" s="335"/>
      <c r="F145" s="335"/>
      <c r="G145" s="335"/>
      <c r="H145" s="335"/>
      <c r="I145" s="335"/>
      <c r="J145" s="335"/>
      <c r="K145" s="335"/>
      <c r="L145" s="335"/>
      <c r="M145" s="335"/>
      <c r="N145" s="335"/>
      <c r="O145" s="335"/>
      <c r="P145" s="335"/>
      <c r="Q145" s="335"/>
      <c r="R145" s="335"/>
      <c r="S145" s="335"/>
      <c r="T145" s="335"/>
      <c r="U145" s="335"/>
      <c r="V145" s="335"/>
      <c r="W145" s="335"/>
      <c r="X145" s="335"/>
      <c r="Y145" s="335"/>
      <c r="Z145" s="335"/>
      <c r="AA145" s="314"/>
      <c r="AB145" s="314"/>
      <c r="AC145" s="314"/>
    </row>
    <row r="146" spans="1:68" ht="27" hidden="1" customHeight="1" x14ac:dyDescent="0.25">
      <c r="A146" s="54" t="s">
        <v>239</v>
      </c>
      <c r="B146" s="54" t="s">
        <v>240</v>
      </c>
      <c r="C146" s="31">
        <v>4301135281</v>
      </c>
      <c r="D146" s="332">
        <v>4607111036568</v>
      </c>
      <c r="E146" s="333"/>
      <c r="F146" s="319">
        <v>0.28000000000000003</v>
      </c>
      <c r="G146" s="32">
        <v>6</v>
      </c>
      <c r="H146" s="319">
        <v>1.68</v>
      </c>
      <c r="I146" s="319">
        <v>2.1017999999999999</v>
      </c>
      <c r="J146" s="32">
        <v>140</v>
      </c>
      <c r="K146" s="32" t="s">
        <v>80</v>
      </c>
      <c r="L146" s="32" t="s">
        <v>68</v>
      </c>
      <c r="M146" s="33" t="s">
        <v>69</v>
      </c>
      <c r="N146" s="33"/>
      <c r="O146" s="32">
        <v>180</v>
      </c>
      <c r="P146" s="51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339"/>
      <c r="R146" s="339"/>
      <c r="S146" s="339"/>
      <c r="T146" s="340"/>
      <c r="U146" s="34"/>
      <c r="V146" s="34"/>
      <c r="W146" s="35" t="s">
        <v>70</v>
      </c>
      <c r="X146" s="320">
        <v>0</v>
      </c>
      <c r="Y146" s="321">
        <f>IFERROR(IF(X146="","",X146),"")</f>
        <v>0</v>
      </c>
      <c r="Z146" s="36">
        <f>IFERROR(IF(X146="","",X146*0.00941),"")</f>
        <v>0</v>
      </c>
      <c r="AA146" s="56"/>
      <c r="AB146" s="57"/>
      <c r="AC146" s="174" t="s">
        <v>241</v>
      </c>
      <c r="AG146" s="67"/>
      <c r="AJ146" s="71" t="s">
        <v>72</v>
      </c>
      <c r="AK146" s="71">
        <v>1</v>
      </c>
      <c r="BB146" s="175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hidden="1" x14ac:dyDescent="0.2">
      <c r="A147" s="334"/>
      <c r="B147" s="335"/>
      <c r="C147" s="335"/>
      <c r="D147" s="335"/>
      <c r="E147" s="335"/>
      <c r="F147" s="335"/>
      <c r="G147" s="335"/>
      <c r="H147" s="335"/>
      <c r="I147" s="335"/>
      <c r="J147" s="335"/>
      <c r="K147" s="335"/>
      <c r="L147" s="335"/>
      <c r="M147" s="335"/>
      <c r="N147" s="335"/>
      <c r="O147" s="336"/>
      <c r="P147" s="326" t="s">
        <v>73</v>
      </c>
      <c r="Q147" s="327"/>
      <c r="R147" s="327"/>
      <c r="S147" s="327"/>
      <c r="T147" s="327"/>
      <c r="U147" s="327"/>
      <c r="V147" s="328"/>
      <c r="W147" s="37" t="s">
        <v>70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hidden="1" x14ac:dyDescent="0.2">
      <c r="A148" s="335"/>
      <c r="B148" s="335"/>
      <c r="C148" s="335"/>
      <c r="D148" s="335"/>
      <c r="E148" s="335"/>
      <c r="F148" s="335"/>
      <c r="G148" s="335"/>
      <c r="H148" s="335"/>
      <c r="I148" s="335"/>
      <c r="J148" s="335"/>
      <c r="K148" s="335"/>
      <c r="L148" s="335"/>
      <c r="M148" s="335"/>
      <c r="N148" s="335"/>
      <c r="O148" s="336"/>
      <c r="P148" s="326" t="s">
        <v>73</v>
      </c>
      <c r="Q148" s="327"/>
      <c r="R148" s="327"/>
      <c r="S148" s="327"/>
      <c r="T148" s="327"/>
      <c r="U148" s="327"/>
      <c r="V148" s="328"/>
      <c r="W148" s="37" t="s">
        <v>74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27.75" hidden="1" customHeight="1" x14ac:dyDescent="0.2">
      <c r="A149" s="353" t="s">
        <v>242</v>
      </c>
      <c r="B149" s="354"/>
      <c r="C149" s="354"/>
      <c r="D149" s="354"/>
      <c r="E149" s="354"/>
      <c r="F149" s="354"/>
      <c r="G149" s="354"/>
      <c r="H149" s="354"/>
      <c r="I149" s="354"/>
      <c r="J149" s="354"/>
      <c r="K149" s="354"/>
      <c r="L149" s="354"/>
      <c r="M149" s="354"/>
      <c r="N149" s="354"/>
      <c r="O149" s="354"/>
      <c r="P149" s="354"/>
      <c r="Q149" s="354"/>
      <c r="R149" s="354"/>
      <c r="S149" s="354"/>
      <c r="T149" s="354"/>
      <c r="U149" s="354"/>
      <c r="V149" s="354"/>
      <c r="W149" s="354"/>
      <c r="X149" s="354"/>
      <c r="Y149" s="354"/>
      <c r="Z149" s="354"/>
      <c r="AA149" s="48"/>
      <c r="AB149" s="48"/>
      <c r="AC149" s="48"/>
    </row>
    <row r="150" spans="1:68" ht="16.5" hidden="1" customHeight="1" x14ac:dyDescent="0.25">
      <c r="A150" s="358" t="s">
        <v>243</v>
      </c>
      <c r="B150" s="335"/>
      <c r="C150" s="335"/>
      <c r="D150" s="335"/>
      <c r="E150" s="335"/>
      <c r="F150" s="335"/>
      <c r="G150" s="335"/>
      <c r="H150" s="335"/>
      <c r="I150" s="335"/>
      <c r="J150" s="335"/>
      <c r="K150" s="335"/>
      <c r="L150" s="335"/>
      <c r="M150" s="335"/>
      <c r="N150" s="335"/>
      <c r="O150" s="335"/>
      <c r="P150" s="335"/>
      <c r="Q150" s="335"/>
      <c r="R150" s="335"/>
      <c r="S150" s="335"/>
      <c r="T150" s="335"/>
      <c r="U150" s="335"/>
      <c r="V150" s="335"/>
      <c r="W150" s="335"/>
      <c r="X150" s="335"/>
      <c r="Y150" s="335"/>
      <c r="Z150" s="335"/>
      <c r="AA150" s="315"/>
      <c r="AB150" s="315"/>
      <c r="AC150" s="315"/>
    </row>
    <row r="151" spans="1:68" ht="14.25" hidden="1" customHeight="1" x14ac:dyDescent="0.25">
      <c r="A151" s="337" t="s">
        <v>140</v>
      </c>
      <c r="B151" s="335"/>
      <c r="C151" s="335"/>
      <c r="D151" s="335"/>
      <c r="E151" s="335"/>
      <c r="F151" s="335"/>
      <c r="G151" s="335"/>
      <c r="H151" s="335"/>
      <c r="I151" s="335"/>
      <c r="J151" s="335"/>
      <c r="K151" s="335"/>
      <c r="L151" s="335"/>
      <c r="M151" s="335"/>
      <c r="N151" s="335"/>
      <c r="O151" s="335"/>
      <c r="P151" s="335"/>
      <c r="Q151" s="335"/>
      <c r="R151" s="335"/>
      <c r="S151" s="335"/>
      <c r="T151" s="335"/>
      <c r="U151" s="335"/>
      <c r="V151" s="335"/>
      <c r="W151" s="335"/>
      <c r="X151" s="335"/>
      <c r="Y151" s="335"/>
      <c r="Z151" s="335"/>
      <c r="AA151" s="314"/>
      <c r="AB151" s="314"/>
      <c r="AC151" s="314"/>
    </row>
    <row r="152" spans="1:68" ht="27" hidden="1" customHeight="1" x14ac:dyDescent="0.25">
      <c r="A152" s="54" t="s">
        <v>244</v>
      </c>
      <c r="B152" s="54" t="s">
        <v>245</v>
      </c>
      <c r="C152" s="31">
        <v>4301135317</v>
      </c>
      <c r="D152" s="332">
        <v>4607111039057</v>
      </c>
      <c r="E152" s="333"/>
      <c r="F152" s="319">
        <v>1.8</v>
      </c>
      <c r="G152" s="32">
        <v>1</v>
      </c>
      <c r="H152" s="319">
        <v>1.8</v>
      </c>
      <c r="I152" s="319">
        <v>1.9</v>
      </c>
      <c r="J152" s="32">
        <v>234</v>
      </c>
      <c r="K152" s="32" t="s">
        <v>133</v>
      </c>
      <c r="L152" s="32" t="s">
        <v>68</v>
      </c>
      <c r="M152" s="33" t="s">
        <v>69</v>
      </c>
      <c r="N152" s="33"/>
      <c r="O152" s="32">
        <v>180</v>
      </c>
      <c r="P152" s="351" t="s">
        <v>246</v>
      </c>
      <c r="Q152" s="339"/>
      <c r="R152" s="339"/>
      <c r="S152" s="339"/>
      <c r="T152" s="340"/>
      <c r="U152" s="34"/>
      <c r="V152" s="34"/>
      <c r="W152" s="35" t="s">
        <v>70</v>
      </c>
      <c r="X152" s="320">
        <v>0</v>
      </c>
      <c r="Y152" s="321">
        <f>IFERROR(IF(X152="","",X152),"")</f>
        <v>0</v>
      </c>
      <c r="Z152" s="36">
        <f>IFERROR(IF(X152="","",X152*0.00502),"")</f>
        <v>0</v>
      </c>
      <c r="AA152" s="56"/>
      <c r="AB152" s="57"/>
      <c r="AC152" s="176" t="s">
        <v>209</v>
      </c>
      <c r="AG152" s="67"/>
      <c r="AJ152" s="71" t="s">
        <v>72</v>
      </c>
      <c r="AK152" s="71">
        <v>1</v>
      </c>
      <c r="BB152" s="17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idden="1" x14ac:dyDescent="0.2">
      <c r="A153" s="334"/>
      <c r="B153" s="335"/>
      <c r="C153" s="335"/>
      <c r="D153" s="335"/>
      <c r="E153" s="335"/>
      <c r="F153" s="335"/>
      <c r="G153" s="335"/>
      <c r="H153" s="335"/>
      <c r="I153" s="335"/>
      <c r="J153" s="335"/>
      <c r="K153" s="335"/>
      <c r="L153" s="335"/>
      <c r="M153" s="335"/>
      <c r="N153" s="335"/>
      <c r="O153" s="336"/>
      <c r="P153" s="326" t="s">
        <v>73</v>
      </c>
      <c r="Q153" s="327"/>
      <c r="R153" s="327"/>
      <c r="S153" s="327"/>
      <c r="T153" s="327"/>
      <c r="U153" s="327"/>
      <c r="V153" s="328"/>
      <c r="W153" s="37" t="s">
        <v>70</v>
      </c>
      <c r="X153" s="322">
        <f>IFERROR(SUM(X152:X152),"0")</f>
        <v>0</v>
      </c>
      <c r="Y153" s="322">
        <f>IFERROR(SUM(Y152:Y152),"0")</f>
        <v>0</v>
      </c>
      <c r="Z153" s="322">
        <f>IFERROR(IF(Z152="",0,Z152),"0")</f>
        <v>0</v>
      </c>
      <c r="AA153" s="323"/>
      <c r="AB153" s="323"/>
      <c r="AC153" s="323"/>
    </row>
    <row r="154" spans="1:68" hidden="1" x14ac:dyDescent="0.2">
      <c r="A154" s="335"/>
      <c r="B154" s="335"/>
      <c r="C154" s="335"/>
      <c r="D154" s="335"/>
      <c r="E154" s="335"/>
      <c r="F154" s="335"/>
      <c r="G154" s="335"/>
      <c r="H154" s="335"/>
      <c r="I154" s="335"/>
      <c r="J154" s="335"/>
      <c r="K154" s="335"/>
      <c r="L154" s="335"/>
      <c r="M154" s="335"/>
      <c r="N154" s="335"/>
      <c r="O154" s="336"/>
      <c r="P154" s="326" t="s">
        <v>73</v>
      </c>
      <c r="Q154" s="327"/>
      <c r="R154" s="327"/>
      <c r="S154" s="327"/>
      <c r="T154" s="327"/>
      <c r="U154" s="327"/>
      <c r="V154" s="328"/>
      <c r="W154" s="37" t="s">
        <v>74</v>
      </c>
      <c r="X154" s="322">
        <f>IFERROR(SUMPRODUCT(X152:X152*H152:H152),"0")</f>
        <v>0</v>
      </c>
      <c r="Y154" s="322">
        <f>IFERROR(SUMPRODUCT(Y152:Y152*H152:H152),"0")</f>
        <v>0</v>
      </c>
      <c r="Z154" s="37"/>
      <c r="AA154" s="323"/>
      <c r="AB154" s="323"/>
      <c r="AC154" s="323"/>
    </row>
    <row r="155" spans="1:68" ht="16.5" hidden="1" customHeight="1" x14ac:dyDescent="0.25">
      <c r="A155" s="358" t="s">
        <v>247</v>
      </c>
      <c r="B155" s="335"/>
      <c r="C155" s="335"/>
      <c r="D155" s="335"/>
      <c r="E155" s="335"/>
      <c r="F155" s="335"/>
      <c r="G155" s="335"/>
      <c r="H155" s="335"/>
      <c r="I155" s="335"/>
      <c r="J155" s="335"/>
      <c r="K155" s="335"/>
      <c r="L155" s="335"/>
      <c r="M155" s="335"/>
      <c r="N155" s="335"/>
      <c r="O155" s="335"/>
      <c r="P155" s="335"/>
      <c r="Q155" s="335"/>
      <c r="R155" s="335"/>
      <c r="S155" s="335"/>
      <c r="T155" s="335"/>
      <c r="U155" s="335"/>
      <c r="V155" s="335"/>
      <c r="W155" s="335"/>
      <c r="X155" s="335"/>
      <c r="Y155" s="335"/>
      <c r="Z155" s="335"/>
      <c r="AA155" s="315"/>
      <c r="AB155" s="315"/>
      <c r="AC155" s="315"/>
    </row>
    <row r="156" spans="1:68" ht="14.25" hidden="1" customHeight="1" x14ac:dyDescent="0.25">
      <c r="A156" s="337" t="s">
        <v>64</v>
      </c>
      <c r="B156" s="335"/>
      <c r="C156" s="335"/>
      <c r="D156" s="335"/>
      <c r="E156" s="335"/>
      <c r="F156" s="335"/>
      <c r="G156" s="335"/>
      <c r="H156" s="335"/>
      <c r="I156" s="335"/>
      <c r="J156" s="335"/>
      <c r="K156" s="335"/>
      <c r="L156" s="335"/>
      <c r="M156" s="335"/>
      <c r="N156" s="335"/>
      <c r="O156" s="335"/>
      <c r="P156" s="335"/>
      <c r="Q156" s="335"/>
      <c r="R156" s="335"/>
      <c r="S156" s="335"/>
      <c r="T156" s="335"/>
      <c r="U156" s="335"/>
      <c r="V156" s="335"/>
      <c r="W156" s="335"/>
      <c r="X156" s="335"/>
      <c r="Y156" s="335"/>
      <c r="Z156" s="335"/>
      <c r="AA156" s="314"/>
      <c r="AB156" s="314"/>
      <c r="AC156" s="314"/>
    </row>
    <row r="157" spans="1:68" ht="16.5" hidden="1" customHeight="1" x14ac:dyDescent="0.25">
      <c r="A157" s="54" t="s">
        <v>248</v>
      </c>
      <c r="B157" s="54" t="s">
        <v>249</v>
      </c>
      <c r="C157" s="31">
        <v>4301071062</v>
      </c>
      <c r="D157" s="332">
        <v>4607111036384</v>
      </c>
      <c r="E157" s="333"/>
      <c r="F157" s="319">
        <v>5</v>
      </c>
      <c r="G157" s="32">
        <v>1</v>
      </c>
      <c r="H157" s="319">
        <v>5</v>
      </c>
      <c r="I157" s="319">
        <v>5.2106000000000003</v>
      </c>
      <c r="J157" s="32">
        <v>144</v>
      </c>
      <c r="K157" s="32" t="s">
        <v>67</v>
      </c>
      <c r="L157" s="32" t="s">
        <v>68</v>
      </c>
      <c r="M157" s="33" t="s">
        <v>69</v>
      </c>
      <c r="N157" s="33"/>
      <c r="O157" s="32">
        <v>180</v>
      </c>
      <c r="P157" s="338" t="s">
        <v>250</v>
      </c>
      <c r="Q157" s="339"/>
      <c r="R157" s="339"/>
      <c r="S157" s="339"/>
      <c r="T157" s="340"/>
      <c r="U157" s="34"/>
      <c r="V157" s="34"/>
      <c r="W157" s="35" t="s">
        <v>70</v>
      </c>
      <c r="X157" s="320">
        <v>0</v>
      </c>
      <c r="Y157" s="321">
        <f>IFERROR(IF(X157="","",X157),"")</f>
        <v>0</v>
      </c>
      <c r="Z157" s="36">
        <f>IFERROR(IF(X157="","",X157*0.00866),"")</f>
        <v>0</v>
      </c>
      <c r="AA157" s="56"/>
      <c r="AB157" s="57"/>
      <c r="AC157" s="178" t="s">
        <v>251</v>
      </c>
      <c r="AG157" s="67"/>
      <c r="AJ157" s="71" t="s">
        <v>72</v>
      </c>
      <c r="AK157" s="71">
        <v>1</v>
      </c>
      <c r="BB157" s="179" t="s">
        <v>1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ht="16.5" hidden="1" customHeight="1" x14ac:dyDescent="0.25">
      <c r="A158" s="54" t="s">
        <v>252</v>
      </c>
      <c r="B158" s="54" t="s">
        <v>253</v>
      </c>
      <c r="C158" s="31">
        <v>4301071056</v>
      </c>
      <c r="D158" s="332">
        <v>4640242180250</v>
      </c>
      <c r="E158" s="333"/>
      <c r="F158" s="319">
        <v>5</v>
      </c>
      <c r="G158" s="32">
        <v>1</v>
      </c>
      <c r="H158" s="319">
        <v>5</v>
      </c>
      <c r="I158" s="319">
        <v>5.2131999999999996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366" t="s">
        <v>254</v>
      </c>
      <c r="Q158" s="339"/>
      <c r="R158" s="339"/>
      <c r="S158" s="339"/>
      <c r="T158" s="340"/>
      <c r="U158" s="34"/>
      <c r="V158" s="34"/>
      <c r="W158" s="35" t="s">
        <v>70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80" t="s">
        <v>255</v>
      </c>
      <c r="AG158" s="67"/>
      <c r="AJ158" s="71" t="s">
        <v>72</v>
      </c>
      <c r="AK158" s="71">
        <v>1</v>
      </c>
      <c r="BB158" s="18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256</v>
      </c>
      <c r="B159" s="54" t="s">
        <v>257</v>
      </c>
      <c r="C159" s="31">
        <v>4301071050</v>
      </c>
      <c r="D159" s="332">
        <v>4607111036216</v>
      </c>
      <c r="E159" s="333"/>
      <c r="F159" s="319">
        <v>5</v>
      </c>
      <c r="G159" s="32">
        <v>1</v>
      </c>
      <c r="H159" s="319">
        <v>5</v>
      </c>
      <c r="I159" s="319">
        <v>5.2131999999999996</v>
      </c>
      <c r="J159" s="32">
        <v>144</v>
      </c>
      <c r="K159" s="32" t="s">
        <v>67</v>
      </c>
      <c r="L159" s="32" t="s">
        <v>137</v>
      </c>
      <c r="M159" s="33" t="s">
        <v>69</v>
      </c>
      <c r="N159" s="33"/>
      <c r="O159" s="32">
        <v>180</v>
      </c>
      <c r="P159" s="458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59" s="339"/>
      <c r="R159" s="339"/>
      <c r="S159" s="339"/>
      <c r="T159" s="340"/>
      <c r="U159" s="34"/>
      <c r="V159" s="34"/>
      <c r="W159" s="35" t="s">
        <v>70</v>
      </c>
      <c r="X159" s="320">
        <v>48</v>
      </c>
      <c r="Y159" s="321">
        <f>IFERROR(IF(X159="","",X159),"")</f>
        <v>48</v>
      </c>
      <c r="Z159" s="36">
        <f>IFERROR(IF(X159="","",X159*0.00866),"")</f>
        <v>0.41567999999999994</v>
      </c>
      <c r="AA159" s="56"/>
      <c r="AB159" s="57"/>
      <c r="AC159" s="182" t="s">
        <v>258</v>
      </c>
      <c r="AG159" s="67"/>
      <c r="AJ159" s="71" t="s">
        <v>138</v>
      </c>
      <c r="AK159" s="71">
        <v>144</v>
      </c>
      <c r="BB159" s="183" t="s">
        <v>1</v>
      </c>
      <c r="BM159" s="67">
        <f>IFERROR(X159*I159,"0")</f>
        <v>250.23359999999997</v>
      </c>
      <c r="BN159" s="67">
        <f>IFERROR(Y159*I159,"0")</f>
        <v>250.23359999999997</v>
      </c>
      <c r="BO159" s="67">
        <f>IFERROR(X159/J159,"0")</f>
        <v>0.33333333333333331</v>
      </c>
      <c r="BP159" s="67">
        <f>IFERROR(Y159/J159,"0")</f>
        <v>0.33333333333333331</v>
      </c>
    </row>
    <row r="160" spans="1:68" ht="27" hidden="1" customHeight="1" x14ac:dyDescent="0.25">
      <c r="A160" s="54" t="s">
        <v>259</v>
      </c>
      <c r="B160" s="54" t="s">
        <v>260</v>
      </c>
      <c r="C160" s="31">
        <v>4301071061</v>
      </c>
      <c r="D160" s="332">
        <v>4607111036278</v>
      </c>
      <c r="E160" s="333"/>
      <c r="F160" s="319">
        <v>5</v>
      </c>
      <c r="G160" s="32">
        <v>1</v>
      </c>
      <c r="H160" s="319">
        <v>5</v>
      </c>
      <c r="I160" s="319">
        <v>5.2405999999999997</v>
      </c>
      <c r="J160" s="32">
        <v>84</v>
      </c>
      <c r="K160" s="32" t="s">
        <v>67</v>
      </c>
      <c r="L160" s="32" t="s">
        <v>68</v>
      </c>
      <c r="M160" s="33" t="s">
        <v>69</v>
      </c>
      <c r="N160" s="33"/>
      <c r="O160" s="32">
        <v>180</v>
      </c>
      <c r="P160" s="361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60" s="339"/>
      <c r="R160" s="339"/>
      <c r="S160" s="339"/>
      <c r="T160" s="340"/>
      <c r="U160" s="34"/>
      <c r="V160" s="34"/>
      <c r="W160" s="35" t="s">
        <v>70</v>
      </c>
      <c r="X160" s="320">
        <v>0</v>
      </c>
      <c r="Y160" s="321">
        <f>IFERROR(IF(X160="","",X160),"")</f>
        <v>0</v>
      </c>
      <c r="Z160" s="36">
        <f>IFERROR(IF(X160="","",X160*0.0155),"")</f>
        <v>0</v>
      </c>
      <c r="AA160" s="56"/>
      <c r="AB160" s="57"/>
      <c r="AC160" s="184" t="s">
        <v>261</v>
      </c>
      <c r="AG160" s="67"/>
      <c r="AJ160" s="71" t="s">
        <v>72</v>
      </c>
      <c r="AK160" s="71">
        <v>1</v>
      </c>
      <c r="BB160" s="185" t="s">
        <v>1</v>
      </c>
      <c r="BM160" s="67">
        <f>IFERROR(X160*I160,"0")</f>
        <v>0</v>
      </c>
      <c r="BN160" s="67">
        <f>IFERROR(Y160*I160,"0")</f>
        <v>0</v>
      </c>
      <c r="BO160" s="67">
        <f>IFERROR(X160/J160,"0")</f>
        <v>0</v>
      </c>
      <c r="BP160" s="67">
        <f>IFERROR(Y160/J160,"0")</f>
        <v>0</v>
      </c>
    </row>
    <row r="161" spans="1:68" x14ac:dyDescent="0.2">
      <c r="A161" s="334"/>
      <c r="B161" s="335"/>
      <c r="C161" s="335"/>
      <c r="D161" s="335"/>
      <c r="E161" s="335"/>
      <c r="F161" s="335"/>
      <c r="G161" s="335"/>
      <c r="H161" s="335"/>
      <c r="I161" s="335"/>
      <c r="J161" s="335"/>
      <c r="K161" s="335"/>
      <c r="L161" s="335"/>
      <c r="M161" s="335"/>
      <c r="N161" s="335"/>
      <c r="O161" s="336"/>
      <c r="P161" s="326" t="s">
        <v>73</v>
      </c>
      <c r="Q161" s="327"/>
      <c r="R161" s="327"/>
      <c r="S161" s="327"/>
      <c r="T161" s="327"/>
      <c r="U161" s="327"/>
      <c r="V161" s="328"/>
      <c r="W161" s="37" t="s">
        <v>70</v>
      </c>
      <c r="X161" s="322">
        <f>IFERROR(SUM(X157:X160),"0")</f>
        <v>48</v>
      </c>
      <c r="Y161" s="322">
        <f>IFERROR(SUM(Y157:Y160),"0")</f>
        <v>48</v>
      </c>
      <c r="Z161" s="322">
        <f>IFERROR(IF(Z157="",0,Z157),"0")+IFERROR(IF(Z158="",0,Z158),"0")+IFERROR(IF(Z159="",0,Z159),"0")+IFERROR(IF(Z160="",0,Z160),"0")</f>
        <v>0.41567999999999994</v>
      </c>
      <c r="AA161" s="323"/>
      <c r="AB161" s="323"/>
      <c r="AC161" s="323"/>
    </row>
    <row r="162" spans="1:68" x14ac:dyDescent="0.2">
      <c r="A162" s="335"/>
      <c r="B162" s="335"/>
      <c r="C162" s="335"/>
      <c r="D162" s="335"/>
      <c r="E162" s="335"/>
      <c r="F162" s="335"/>
      <c r="G162" s="335"/>
      <c r="H162" s="335"/>
      <c r="I162" s="335"/>
      <c r="J162" s="335"/>
      <c r="K162" s="335"/>
      <c r="L162" s="335"/>
      <c r="M162" s="335"/>
      <c r="N162" s="335"/>
      <c r="O162" s="336"/>
      <c r="P162" s="326" t="s">
        <v>73</v>
      </c>
      <c r="Q162" s="327"/>
      <c r="R162" s="327"/>
      <c r="S162" s="327"/>
      <c r="T162" s="327"/>
      <c r="U162" s="327"/>
      <c r="V162" s="328"/>
      <c r="W162" s="37" t="s">
        <v>74</v>
      </c>
      <c r="X162" s="322">
        <f>IFERROR(SUMPRODUCT(X157:X160*H157:H160),"0")</f>
        <v>240</v>
      </c>
      <c r="Y162" s="322">
        <f>IFERROR(SUMPRODUCT(Y157:Y160*H157:H160),"0")</f>
        <v>240</v>
      </c>
      <c r="Z162" s="37"/>
      <c r="AA162" s="323"/>
      <c r="AB162" s="323"/>
      <c r="AC162" s="323"/>
    </row>
    <row r="163" spans="1:68" ht="14.25" hidden="1" customHeight="1" x14ac:dyDescent="0.25">
      <c r="A163" s="337" t="s">
        <v>262</v>
      </c>
      <c r="B163" s="335"/>
      <c r="C163" s="335"/>
      <c r="D163" s="335"/>
      <c r="E163" s="335"/>
      <c r="F163" s="335"/>
      <c r="G163" s="335"/>
      <c r="H163" s="335"/>
      <c r="I163" s="335"/>
      <c r="J163" s="335"/>
      <c r="K163" s="335"/>
      <c r="L163" s="335"/>
      <c r="M163" s="335"/>
      <c r="N163" s="335"/>
      <c r="O163" s="335"/>
      <c r="P163" s="335"/>
      <c r="Q163" s="335"/>
      <c r="R163" s="335"/>
      <c r="S163" s="335"/>
      <c r="T163" s="335"/>
      <c r="U163" s="335"/>
      <c r="V163" s="335"/>
      <c r="W163" s="335"/>
      <c r="X163" s="335"/>
      <c r="Y163" s="335"/>
      <c r="Z163" s="335"/>
      <c r="AA163" s="314"/>
      <c r="AB163" s="314"/>
      <c r="AC163" s="314"/>
    </row>
    <row r="164" spans="1:68" ht="27" hidden="1" customHeight="1" x14ac:dyDescent="0.25">
      <c r="A164" s="54" t="s">
        <v>263</v>
      </c>
      <c r="B164" s="54" t="s">
        <v>264</v>
      </c>
      <c r="C164" s="31">
        <v>4301080153</v>
      </c>
      <c r="D164" s="332">
        <v>4607111036827</v>
      </c>
      <c r="E164" s="333"/>
      <c r="F164" s="319">
        <v>1</v>
      </c>
      <c r="G164" s="32">
        <v>5</v>
      </c>
      <c r="H164" s="319">
        <v>5</v>
      </c>
      <c r="I164" s="319">
        <v>5.2</v>
      </c>
      <c r="J164" s="32">
        <v>144</v>
      </c>
      <c r="K164" s="32" t="s">
        <v>67</v>
      </c>
      <c r="L164" s="32" t="s">
        <v>68</v>
      </c>
      <c r="M164" s="33" t="s">
        <v>69</v>
      </c>
      <c r="N164" s="33"/>
      <c r="O164" s="32">
        <v>90</v>
      </c>
      <c r="P164" s="49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4" s="339"/>
      <c r="R164" s="339"/>
      <c r="S164" s="339"/>
      <c r="T164" s="340"/>
      <c r="U164" s="34"/>
      <c r="V164" s="34"/>
      <c r="W164" s="35" t="s">
        <v>70</v>
      </c>
      <c r="X164" s="320">
        <v>0</v>
      </c>
      <c r="Y164" s="321">
        <f>IFERROR(IF(X164="","",X164),"")</f>
        <v>0</v>
      </c>
      <c r="Z164" s="36">
        <f>IFERROR(IF(X164="","",X164*0.00866),"")</f>
        <v>0</v>
      </c>
      <c r="AA164" s="56"/>
      <c r="AB164" s="57"/>
      <c r="AC164" s="186" t="s">
        <v>265</v>
      </c>
      <c r="AG164" s="67"/>
      <c r="AJ164" s="71" t="s">
        <v>72</v>
      </c>
      <c r="AK164" s="71">
        <v>1</v>
      </c>
      <c r="BB164" s="187" t="s">
        <v>1</v>
      </c>
      <c r="BM164" s="67">
        <f>IFERROR(X164*I164,"0")</f>
        <v>0</v>
      </c>
      <c r="BN164" s="67">
        <f>IFERROR(Y164*I164,"0")</f>
        <v>0</v>
      </c>
      <c r="BO164" s="67">
        <f>IFERROR(X164/J164,"0")</f>
        <v>0</v>
      </c>
      <c r="BP164" s="67">
        <f>IFERROR(Y164/J164,"0")</f>
        <v>0</v>
      </c>
    </row>
    <row r="165" spans="1:68" ht="27" customHeight="1" x14ac:dyDescent="0.25">
      <c r="A165" s="54" t="s">
        <v>266</v>
      </c>
      <c r="B165" s="54" t="s">
        <v>267</v>
      </c>
      <c r="C165" s="31">
        <v>4301080154</v>
      </c>
      <c r="D165" s="332">
        <v>4607111036834</v>
      </c>
      <c r="E165" s="333"/>
      <c r="F165" s="319">
        <v>1</v>
      </c>
      <c r="G165" s="32">
        <v>5</v>
      </c>
      <c r="H165" s="319">
        <v>5</v>
      </c>
      <c r="I165" s="319">
        <v>5.2530000000000001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34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5" s="339"/>
      <c r="R165" s="339"/>
      <c r="S165" s="339"/>
      <c r="T165" s="340"/>
      <c r="U165" s="34"/>
      <c r="V165" s="34"/>
      <c r="W165" s="35" t="s">
        <v>70</v>
      </c>
      <c r="X165" s="320">
        <v>12</v>
      </c>
      <c r="Y165" s="321">
        <f>IFERROR(IF(X165="","",X165),"")</f>
        <v>12</v>
      </c>
      <c r="Z165" s="36">
        <f>IFERROR(IF(X165="","",X165*0.00866),"")</f>
        <v>0.10391999999999998</v>
      </c>
      <c r="AA165" s="56"/>
      <c r="AB165" s="57"/>
      <c r="AC165" s="188" t="s">
        <v>265</v>
      </c>
      <c r="AG165" s="67"/>
      <c r="AJ165" s="71" t="s">
        <v>72</v>
      </c>
      <c r="AK165" s="71">
        <v>1</v>
      </c>
      <c r="BB165" s="189" t="s">
        <v>1</v>
      </c>
      <c r="BM165" s="67">
        <f>IFERROR(X165*I165,"0")</f>
        <v>63.036000000000001</v>
      </c>
      <c r="BN165" s="67">
        <f>IFERROR(Y165*I165,"0")</f>
        <v>63.036000000000001</v>
      </c>
      <c r="BO165" s="67">
        <f>IFERROR(X165/J165,"0")</f>
        <v>8.3333333333333329E-2</v>
      </c>
      <c r="BP165" s="67">
        <f>IFERROR(Y165/J165,"0")</f>
        <v>8.3333333333333329E-2</v>
      </c>
    </row>
    <row r="166" spans="1:68" x14ac:dyDescent="0.2">
      <c r="A166" s="334"/>
      <c r="B166" s="335"/>
      <c r="C166" s="335"/>
      <c r="D166" s="335"/>
      <c r="E166" s="335"/>
      <c r="F166" s="335"/>
      <c r="G166" s="335"/>
      <c r="H166" s="335"/>
      <c r="I166" s="335"/>
      <c r="J166" s="335"/>
      <c r="K166" s="335"/>
      <c r="L166" s="335"/>
      <c r="M166" s="335"/>
      <c r="N166" s="335"/>
      <c r="O166" s="336"/>
      <c r="P166" s="326" t="s">
        <v>73</v>
      </c>
      <c r="Q166" s="327"/>
      <c r="R166" s="327"/>
      <c r="S166" s="327"/>
      <c r="T166" s="327"/>
      <c r="U166" s="327"/>
      <c r="V166" s="328"/>
      <c r="W166" s="37" t="s">
        <v>70</v>
      </c>
      <c r="X166" s="322">
        <f>IFERROR(SUM(X164:X165),"0")</f>
        <v>12</v>
      </c>
      <c r="Y166" s="322">
        <f>IFERROR(SUM(Y164:Y165),"0")</f>
        <v>12</v>
      </c>
      <c r="Z166" s="322">
        <f>IFERROR(IF(Z164="",0,Z164),"0")+IFERROR(IF(Z165="",0,Z165),"0")</f>
        <v>0.10391999999999998</v>
      </c>
      <c r="AA166" s="323"/>
      <c r="AB166" s="323"/>
      <c r="AC166" s="323"/>
    </row>
    <row r="167" spans="1:68" x14ac:dyDescent="0.2">
      <c r="A167" s="335"/>
      <c r="B167" s="335"/>
      <c r="C167" s="335"/>
      <c r="D167" s="335"/>
      <c r="E167" s="335"/>
      <c r="F167" s="335"/>
      <c r="G167" s="335"/>
      <c r="H167" s="335"/>
      <c r="I167" s="335"/>
      <c r="J167" s="335"/>
      <c r="K167" s="335"/>
      <c r="L167" s="335"/>
      <c r="M167" s="335"/>
      <c r="N167" s="335"/>
      <c r="O167" s="336"/>
      <c r="P167" s="326" t="s">
        <v>73</v>
      </c>
      <c r="Q167" s="327"/>
      <c r="R167" s="327"/>
      <c r="S167" s="327"/>
      <c r="T167" s="327"/>
      <c r="U167" s="327"/>
      <c r="V167" s="328"/>
      <c r="W167" s="37" t="s">
        <v>74</v>
      </c>
      <c r="X167" s="322">
        <f>IFERROR(SUMPRODUCT(X164:X165*H164:H165),"0")</f>
        <v>60</v>
      </c>
      <c r="Y167" s="322">
        <f>IFERROR(SUMPRODUCT(Y164:Y165*H164:H165),"0")</f>
        <v>60</v>
      </c>
      <c r="Z167" s="37"/>
      <c r="AA167" s="323"/>
      <c r="AB167" s="323"/>
      <c r="AC167" s="323"/>
    </row>
    <row r="168" spans="1:68" ht="27.75" hidden="1" customHeight="1" x14ac:dyDescent="0.2">
      <c r="A168" s="353" t="s">
        <v>268</v>
      </c>
      <c r="B168" s="354"/>
      <c r="C168" s="354"/>
      <c r="D168" s="354"/>
      <c r="E168" s="354"/>
      <c r="F168" s="354"/>
      <c r="G168" s="354"/>
      <c r="H168" s="354"/>
      <c r="I168" s="354"/>
      <c r="J168" s="354"/>
      <c r="K168" s="354"/>
      <c r="L168" s="354"/>
      <c r="M168" s="354"/>
      <c r="N168" s="354"/>
      <c r="O168" s="354"/>
      <c r="P168" s="354"/>
      <c r="Q168" s="354"/>
      <c r="R168" s="354"/>
      <c r="S168" s="354"/>
      <c r="T168" s="354"/>
      <c r="U168" s="354"/>
      <c r="V168" s="354"/>
      <c r="W168" s="354"/>
      <c r="X168" s="354"/>
      <c r="Y168" s="354"/>
      <c r="Z168" s="354"/>
      <c r="AA168" s="48"/>
      <c r="AB168" s="48"/>
      <c r="AC168" s="48"/>
    </row>
    <row r="169" spans="1:68" ht="16.5" hidden="1" customHeight="1" x14ac:dyDescent="0.25">
      <c r="A169" s="358" t="s">
        <v>269</v>
      </c>
      <c r="B169" s="335"/>
      <c r="C169" s="335"/>
      <c r="D169" s="335"/>
      <c r="E169" s="335"/>
      <c r="F169" s="335"/>
      <c r="G169" s="335"/>
      <c r="H169" s="335"/>
      <c r="I169" s="335"/>
      <c r="J169" s="335"/>
      <c r="K169" s="335"/>
      <c r="L169" s="335"/>
      <c r="M169" s="335"/>
      <c r="N169" s="335"/>
      <c r="O169" s="335"/>
      <c r="P169" s="335"/>
      <c r="Q169" s="335"/>
      <c r="R169" s="335"/>
      <c r="S169" s="335"/>
      <c r="T169" s="335"/>
      <c r="U169" s="335"/>
      <c r="V169" s="335"/>
      <c r="W169" s="335"/>
      <c r="X169" s="335"/>
      <c r="Y169" s="335"/>
      <c r="Z169" s="335"/>
      <c r="AA169" s="315"/>
      <c r="AB169" s="315"/>
      <c r="AC169" s="315"/>
    </row>
    <row r="170" spans="1:68" ht="14.25" hidden="1" customHeight="1" x14ac:dyDescent="0.25">
      <c r="A170" s="337" t="s">
        <v>77</v>
      </c>
      <c r="B170" s="335"/>
      <c r="C170" s="335"/>
      <c r="D170" s="335"/>
      <c r="E170" s="335"/>
      <c r="F170" s="335"/>
      <c r="G170" s="335"/>
      <c r="H170" s="335"/>
      <c r="I170" s="335"/>
      <c r="J170" s="335"/>
      <c r="K170" s="335"/>
      <c r="L170" s="335"/>
      <c r="M170" s="335"/>
      <c r="N170" s="335"/>
      <c r="O170" s="335"/>
      <c r="P170" s="335"/>
      <c r="Q170" s="335"/>
      <c r="R170" s="335"/>
      <c r="S170" s="335"/>
      <c r="T170" s="335"/>
      <c r="U170" s="335"/>
      <c r="V170" s="335"/>
      <c r="W170" s="335"/>
      <c r="X170" s="335"/>
      <c r="Y170" s="335"/>
      <c r="Z170" s="335"/>
      <c r="AA170" s="314"/>
      <c r="AB170" s="314"/>
      <c r="AC170" s="314"/>
    </row>
    <row r="171" spans="1:68" ht="27" hidden="1" customHeight="1" x14ac:dyDescent="0.25">
      <c r="A171" s="54" t="s">
        <v>270</v>
      </c>
      <c r="B171" s="54" t="s">
        <v>271</v>
      </c>
      <c r="C171" s="31">
        <v>4301132097</v>
      </c>
      <c r="D171" s="332">
        <v>4607111035721</v>
      </c>
      <c r="E171" s="333"/>
      <c r="F171" s="319">
        <v>0.25</v>
      </c>
      <c r="G171" s="32">
        <v>12</v>
      </c>
      <c r="H171" s="319">
        <v>3</v>
      </c>
      <c r="I171" s="319">
        <v>3.3879999999999999</v>
      </c>
      <c r="J171" s="32">
        <v>70</v>
      </c>
      <c r="K171" s="32" t="s">
        <v>80</v>
      </c>
      <c r="L171" s="32" t="s">
        <v>137</v>
      </c>
      <c r="M171" s="33" t="s">
        <v>69</v>
      </c>
      <c r="N171" s="33"/>
      <c r="O171" s="32">
        <v>365</v>
      </c>
      <c r="P171" s="371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71" s="339"/>
      <c r="R171" s="339"/>
      <c r="S171" s="339"/>
      <c r="T171" s="340"/>
      <c r="U171" s="34"/>
      <c r="V171" s="34"/>
      <c r="W171" s="35" t="s">
        <v>70</v>
      </c>
      <c r="X171" s="320">
        <v>0</v>
      </c>
      <c r="Y171" s="321">
        <f>IFERROR(IF(X171="","",X171),"")</f>
        <v>0</v>
      </c>
      <c r="Z171" s="36">
        <f>IFERROR(IF(X171="","",X171*0.01788),"")</f>
        <v>0</v>
      </c>
      <c r="AA171" s="56"/>
      <c r="AB171" s="57"/>
      <c r="AC171" s="190" t="s">
        <v>272</v>
      </c>
      <c r="AG171" s="67"/>
      <c r="AJ171" s="71" t="s">
        <v>138</v>
      </c>
      <c r="AK171" s="71">
        <v>70</v>
      </c>
      <c r="BB171" s="191" t="s">
        <v>84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273</v>
      </c>
      <c r="B172" s="54" t="s">
        <v>274</v>
      </c>
      <c r="C172" s="31">
        <v>4301132100</v>
      </c>
      <c r="D172" s="332">
        <v>4607111035691</v>
      </c>
      <c r="E172" s="333"/>
      <c r="F172" s="319">
        <v>0.25</v>
      </c>
      <c r="G172" s="32">
        <v>12</v>
      </c>
      <c r="H172" s="319">
        <v>3</v>
      </c>
      <c r="I172" s="319">
        <v>3.3879999999999999</v>
      </c>
      <c r="J172" s="32">
        <v>70</v>
      </c>
      <c r="K172" s="32" t="s">
        <v>80</v>
      </c>
      <c r="L172" s="32" t="s">
        <v>137</v>
      </c>
      <c r="M172" s="33" t="s">
        <v>69</v>
      </c>
      <c r="N172" s="33"/>
      <c r="O172" s="32">
        <v>365</v>
      </c>
      <c r="P172" s="34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2" s="339"/>
      <c r="R172" s="339"/>
      <c r="S172" s="339"/>
      <c r="T172" s="340"/>
      <c r="U172" s="34"/>
      <c r="V172" s="34"/>
      <c r="W172" s="35" t="s">
        <v>70</v>
      </c>
      <c r="X172" s="320">
        <v>28</v>
      </c>
      <c r="Y172" s="321">
        <f>IFERROR(IF(X172="","",X172),"")</f>
        <v>28</v>
      </c>
      <c r="Z172" s="36">
        <f>IFERROR(IF(X172="","",X172*0.01788),"")</f>
        <v>0.50063999999999997</v>
      </c>
      <c r="AA172" s="56"/>
      <c r="AB172" s="57"/>
      <c r="AC172" s="192" t="s">
        <v>275</v>
      </c>
      <c r="AG172" s="67"/>
      <c r="AJ172" s="71" t="s">
        <v>138</v>
      </c>
      <c r="AK172" s="71">
        <v>70</v>
      </c>
      <c r="BB172" s="193" t="s">
        <v>84</v>
      </c>
      <c r="BM172" s="67">
        <f>IFERROR(X172*I172,"0")</f>
        <v>94.864000000000004</v>
      </c>
      <c r="BN172" s="67">
        <f>IFERROR(Y172*I172,"0")</f>
        <v>94.864000000000004</v>
      </c>
      <c r="BO172" s="67">
        <f>IFERROR(X172/J172,"0")</f>
        <v>0.4</v>
      </c>
      <c r="BP172" s="67">
        <f>IFERROR(Y172/J172,"0")</f>
        <v>0.4</v>
      </c>
    </row>
    <row r="173" spans="1:68" ht="27" customHeight="1" x14ac:dyDescent="0.25">
      <c r="A173" s="54" t="s">
        <v>276</v>
      </c>
      <c r="B173" s="54" t="s">
        <v>277</v>
      </c>
      <c r="C173" s="31">
        <v>4301132079</v>
      </c>
      <c r="D173" s="332">
        <v>4607111038487</v>
      </c>
      <c r="E173" s="333"/>
      <c r="F173" s="319">
        <v>0.25</v>
      </c>
      <c r="G173" s="32">
        <v>12</v>
      </c>
      <c r="H173" s="319">
        <v>3</v>
      </c>
      <c r="I173" s="319">
        <v>3.7360000000000002</v>
      </c>
      <c r="J173" s="32">
        <v>70</v>
      </c>
      <c r="K173" s="32" t="s">
        <v>80</v>
      </c>
      <c r="L173" s="32" t="s">
        <v>81</v>
      </c>
      <c r="M173" s="33" t="s">
        <v>69</v>
      </c>
      <c r="N173" s="33"/>
      <c r="O173" s="32">
        <v>180</v>
      </c>
      <c r="P173" s="379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73" s="339"/>
      <c r="R173" s="339"/>
      <c r="S173" s="339"/>
      <c r="T173" s="340"/>
      <c r="U173" s="34"/>
      <c r="V173" s="34"/>
      <c r="W173" s="35" t="s">
        <v>70</v>
      </c>
      <c r="X173" s="320">
        <v>14</v>
      </c>
      <c r="Y173" s="321">
        <f>IFERROR(IF(X173="","",X173),"")</f>
        <v>14</v>
      </c>
      <c r="Z173" s="36">
        <f>IFERROR(IF(X173="","",X173*0.01788),"")</f>
        <v>0.25031999999999999</v>
      </c>
      <c r="AA173" s="56"/>
      <c r="AB173" s="57"/>
      <c r="AC173" s="194" t="s">
        <v>278</v>
      </c>
      <c r="AG173" s="67"/>
      <c r="AJ173" s="71" t="s">
        <v>83</v>
      </c>
      <c r="AK173" s="71">
        <v>14</v>
      </c>
      <c r="BB173" s="195" t="s">
        <v>84</v>
      </c>
      <c r="BM173" s="67">
        <f>IFERROR(X173*I173,"0")</f>
        <v>52.304000000000002</v>
      </c>
      <c r="BN173" s="67">
        <f>IFERROR(Y173*I173,"0")</f>
        <v>52.304000000000002</v>
      </c>
      <c r="BO173" s="67">
        <f>IFERROR(X173/J173,"0")</f>
        <v>0.2</v>
      </c>
      <c r="BP173" s="67">
        <f>IFERROR(Y173/J173,"0")</f>
        <v>0.2</v>
      </c>
    </row>
    <row r="174" spans="1:68" x14ac:dyDescent="0.2">
      <c r="A174" s="334"/>
      <c r="B174" s="335"/>
      <c r="C174" s="335"/>
      <c r="D174" s="335"/>
      <c r="E174" s="335"/>
      <c r="F174" s="335"/>
      <c r="G174" s="335"/>
      <c r="H174" s="335"/>
      <c r="I174" s="335"/>
      <c r="J174" s="335"/>
      <c r="K174" s="335"/>
      <c r="L174" s="335"/>
      <c r="M174" s="335"/>
      <c r="N174" s="335"/>
      <c r="O174" s="336"/>
      <c r="P174" s="326" t="s">
        <v>73</v>
      </c>
      <c r="Q174" s="327"/>
      <c r="R174" s="327"/>
      <c r="S174" s="327"/>
      <c r="T174" s="327"/>
      <c r="U174" s="327"/>
      <c r="V174" s="328"/>
      <c r="W174" s="37" t="s">
        <v>70</v>
      </c>
      <c r="X174" s="322">
        <f>IFERROR(SUM(X171:X173),"0")</f>
        <v>42</v>
      </c>
      <c r="Y174" s="322">
        <f>IFERROR(SUM(Y171:Y173),"0")</f>
        <v>42</v>
      </c>
      <c r="Z174" s="322">
        <f>IFERROR(IF(Z171="",0,Z171),"0")+IFERROR(IF(Z172="",0,Z172),"0")+IFERROR(IF(Z173="",0,Z173),"0")</f>
        <v>0.75095999999999996</v>
      </c>
      <c r="AA174" s="323"/>
      <c r="AB174" s="323"/>
      <c r="AC174" s="323"/>
    </row>
    <row r="175" spans="1:68" x14ac:dyDescent="0.2">
      <c r="A175" s="335"/>
      <c r="B175" s="335"/>
      <c r="C175" s="335"/>
      <c r="D175" s="335"/>
      <c r="E175" s="335"/>
      <c r="F175" s="335"/>
      <c r="G175" s="335"/>
      <c r="H175" s="335"/>
      <c r="I175" s="335"/>
      <c r="J175" s="335"/>
      <c r="K175" s="335"/>
      <c r="L175" s="335"/>
      <c r="M175" s="335"/>
      <c r="N175" s="335"/>
      <c r="O175" s="336"/>
      <c r="P175" s="326" t="s">
        <v>73</v>
      </c>
      <c r="Q175" s="327"/>
      <c r="R175" s="327"/>
      <c r="S175" s="327"/>
      <c r="T175" s="327"/>
      <c r="U175" s="327"/>
      <c r="V175" s="328"/>
      <c r="W175" s="37" t="s">
        <v>74</v>
      </c>
      <c r="X175" s="322">
        <f>IFERROR(SUMPRODUCT(X171:X173*H171:H173),"0")</f>
        <v>126</v>
      </c>
      <c r="Y175" s="322">
        <f>IFERROR(SUMPRODUCT(Y171:Y173*H171:H173),"0")</f>
        <v>126</v>
      </c>
      <c r="Z175" s="37"/>
      <c r="AA175" s="323"/>
      <c r="AB175" s="323"/>
      <c r="AC175" s="323"/>
    </row>
    <row r="176" spans="1:68" ht="14.25" hidden="1" customHeight="1" x14ac:dyDescent="0.25">
      <c r="A176" s="337" t="s">
        <v>279</v>
      </c>
      <c r="B176" s="335"/>
      <c r="C176" s="335"/>
      <c r="D176" s="335"/>
      <c r="E176" s="335"/>
      <c r="F176" s="335"/>
      <c r="G176" s="335"/>
      <c r="H176" s="335"/>
      <c r="I176" s="335"/>
      <c r="J176" s="335"/>
      <c r="K176" s="335"/>
      <c r="L176" s="335"/>
      <c r="M176" s="335"/>
      <c r="N176" s="335"/>
      <c r="O176" s="335"/>
      <c r="P176" s="335"/>
      <c r="Q176" s="335"/>
      <c r="R176" s="335"/>
      <c r="S176" s="335"/>
      <c r="T176" s="335"/>
      <c r="U176" s="335"/>
      <c r="V176" s="335"/>
      <c r="W176" s="335"/>
      <c r="X176" s="335"/>
      <c r="Y176" s="335"/>
      <c r="Z176" s="335"/>
      <c r="AA176" s="314"/>
      <c r="AB176" s="314"/>
      <c r="AC176" s="314"/>
    </row>
    <row r="177" spans="1:68" ht="27" hidden="1" customHeight="1" x14ac:dyDescent="0.25">
      <c r="A177" s="54" t="s">
        <v>280</v>
      </c>
      <c r="B177" s="54" t="s">
        <v>281</v>
      </c>
      <c r="C177" s="31">
        <v>4301051855</v>
      </c>
      <c r="D177" s="332">
        <v>4680115885875</v>
      </c>
      <c r="E177" s="333"/>
      <c r="F177" s="319">
        <v>1</v>
      </c>
      <c r="G177" s="32">
        <v>9</v>
      </c>
      <c r="H177" s="319">
        <v>9</v>
      </c>
      <c r="I177" s="319">
        <v>9.48</v>
      </c>
      <c r="J177" s="32">
        <v>56</v>
      </c>
      <c r="K177" s="32" t="s">
        <v>282</v>
      </c>
      <c r="L177" s="32" t="s">
        <v>68</v>
      </c>
      <c r="M177" s="33" t="s">
        <v>283</v>
      </c>
      <c r="N177" s="33"/>
      <c r="O177" s="32">
        <v>365</v>
      </c>
      <c r="P177" s="488" t="s">
        <v>284</v>
      </c>
      <c r="Q177" s="339"/>
      <c r="R177" s="339"/>
      <c r="S177" s="339"/>
      <c r="T177" s="340"/>
      <c r="U177" s="34"/>
      <c r="V177" s="34"/>
      <c r="W177" s="35" t="s">
        <v>70</v>
      </c>
      <c r="X177" s="320">
        <v>0</v>
      </c>
      <c r="Y177" s="321">
        <f>IFERROR(IF(X177="","",X177),"")</f>
        <v>0</v>
      </c>
      <c r="Z177" s="36">
        <f>IFERROR(IF(X177="","",X177*0.02175),"")</f>
        <v>0</v>
      </c>
      <c r="AA177" s="56"/>
      <c r="AB177" s="57"/>
      <c r="AC177" s="196" t="s">
        <v>285</v>
      </c>
      <c r="AG177" s="67"/>
      <c r="AJ177" s="71" t="s">
        <v>72</v>
      </c>
      <c r="AK177" s="71">
        <v>1</v>
      </c>
      <c r="BB177" s="197" t="s">
        <v>286</v>
      </c>
      <c r="BM177" s="67">
        <f>IFERROR(X177*I177,"0")</f>
        <v>0</v>
      </c>
      <c r="BN177" s="67">
        <f>IFERROR(Y177*I177,"0")</f>
        <v>0</v>
      </c>
      <c r="BO177" s="67">
        <f>IFERROR(X177/J177,"0")</f>
        <v>0</v>
      </c>
      <c r="BP177" s="67">
        <f>IFERROR(Y177/J177,"0")</f>
        <v>0</v>
      </c>
    </row>
    <row r="178" spans="1:68" hidden="1" x14ac:dyDescent="0.2">
      <c r="A178" s="334"/>
      <c r="B178" s="335"/>
      <c r="C178" s="335"/>
      <c r="D178" s="335"/>
      <c r="E178" s="335"/>
      <c r="F178" s="335"/>
      <c r="G178" s="335"/>
      <c r="H178" s="335"/>
      <c r="I178" s="335"/>
      <c r="J178" s="335"/>
      <c r="K178" s="335"/>
      <c r="L178" s="335"/>
      <c r="M178" s="335"/>
      <c r="N178" s="335"/>
      <c r="O178" s="336"/>
      <c r="P178" s="326" t="s">
        <v>73</v>
      </c>
      <c r="Q178" s="327"/>
      <c r="R178" s="327"/>
      <c r="S178" s="327"/>
      <c r="T178" s="327"/>
      <c r="U178" s="327"/>
      <c r="V178" s="328"/>
      <c r="W178" s="37" t="s">
        <v>70</v>
      </c>
      <c r="X178" s="322">
        <f>IFERROR(SUM(X177:X177),"0")</f>
        <v>0</v>
      </c>
      <c r="Y178" s="322">
        <f>IFERROR(SUM(Y177:Y177),"0")</f>
        <v>0</v>
      </c>
      <c r="Z178" s="322">
        <f>IFERROR(IF(Z177="",0,Z177),"0")</f>
        <v>0</v>
      </c>
      <c r="AA178" s="323"/>
      <c r="AB178" s="323"/>
      <c r="AC178" s="323"/>
    </row>
    <row r="179" spans="1:68" hidden="1" x14ac:dyDescent="0.2">
      <c r="A179" s="335"/>
      <c r="B179" s="335"/>
      <c r="C179" s="335"/>
      <c r="D179" s="335"/>
      <c r="E179" s="335"/>
      <c r="F179" s="335"/>
      <c r="G179" s="335"/>
      <c r="H179" s="335"/>
      <c r="I179" s="335"/>
      <c r="J179" s="335"/>
      <c r="K179" s="335"/>
      <c r="L179" s="335"/>
      <c r="M179" s="335"/>
      <c r="N179" s="335"/>
      <c r="O179" s="336"/>
      <c r="P179" s="326" t="s">
        <v>73</v>
      </c>
      <c r="Q179" s="327"/>
      <c r="R179" s="327"/>
      <c r="S179" s="327"/>
      <c r="T179" s="327"/>
      <c r="U179" s="327"/>
      <c r="V179" s="328"/>
      <c r="W179" s="37" t="s">
        <v>74</v>
      </c>
      <c r="X179" s="322">
        <f>IFERROR(SUMPRODUCT(X177:X177*H177:H177),"0")</f>
        <v>0</v>
      </c>
      <c r="Y179" s="322">
        <f>IFERROR(SUMPRODUCT(Y177:Y177*H177:H177),"0")</f>
        <v>0</v>
      </c>
      <c r="Z179" s="37"/>
      <c r="AA179" s="323"/>
      <c r="AB179" s="323"/>
      <c r="AC179" s="323"/>
    </row>
    <row r="180" spans="1:68" ht="27.75" hidden="1" customHeight="1" x14ac:dyDescent="0.2">
      <c r="A180" s="353" t="s">
        <v>287</v>
      </c>
      <c r="B180" s="354"/>
      <c r="C180" s="354"/>
      <c r="D180" s="354"/>
      <c r="E180" s="354"/>
      <c r="F180" s="354"/>
      <c r="G180" s="354"/>
      <c r="H180" s="354"/>
      <c r="I180" s="354"/>
      <c r="J180" s="354"/>
      <c r="K180" s="354"/>
      <c r="L180" s="354"/>
      <c r="M180" s="354"/>
      <c r="N180" s="354"/>
      <c r="O180" s="354"/>
      <c r="P180" s="354"/>
      <c r="Q180" s="354"/>
      <c r="R180" s="354"/>
      <c r="S180" s="354"/>
      <c r="T180" s="354"/>
      <c r="U180" s="354"/>
      <c r="V180" s="354"/>
      <c r="W180" s="354"/>
      <c r="X180" s="354"/>
      <c r="Y180" s="354"/>
      <c r="Z180" s="354"/>
      <c r="AA180" s="48"/>
      <c r="AB180" s="48"/>
      <c r="AC180" s="48"/>
    </row>
    <row r="181" spans="1:68" ht="16.5" hidden="1" customHeight="1" x14ac:dyDescent="0.25">
      <c r="A181" s="358" t="s">
        <v>288</v>
      </c>
      <c r="B181" s="335"/>
      <c r="C181" s="335"/>
      <c r="D181" s="335"/>
      <c r="E181" s="335"/>
      <c r="F181" s="335"/>
      <c r="G181" s="335"/>
      <c r="H181" s="335"/>
      <c r="I181" s="335"/>
      <c r="J181" s="335"/>
      <c r="K181" s="335"/>
      <c r="L181" s="335"/>
      <c r="M181" s="335"/>
      <c r="N181" s="335"/>
      <c r="O181" s="335"/>
      <c r="P181" s="335"/>
      <c r="Q181" s="335"/>
      <c r="R181" s="335"/>
      <c r="S181" s="335"/>
      <c r="T181" s="335"/>
      <c r="U181" s="335"/>
      <c r="V181" s="335"/>
      <c r="W181" s="335"/>
      <c r="X181" s="335"/>
      <c r="Y181" s="335"/>
      <c r="Z181" s="335"/>
      <c r="AA181" s="315"/>
      <c r="AB181" s="315"/>
      <c r="AC181" s="315"/>
    </row>
    <row r="182" spans="1:68" ht="14.25" hidden="1" customHeight="1" x14ac:dyDescent="0.25">
      <c r="A182" s="337" t="s">
        <v>140</v>
      </c>
      <c r="B182" s="335"/>
      <c r="C182" s="335"/>
      <c r="D182" s="335"/>
      <c r="E182" s="335"/>
      <c r="F182" s="335"/>
      <c r="G182" s="335"/>
      <c r="H182" s="335"/>
      <c r="I182" s="335"/>
      <c r="J182" s="335"/>
      <c r="K182" s="335"/>
      <c r="L182" s="335"/>
      <c r="M182" s="335"/>
      <c r="N182" s="335"/>
      <c r="O182" s="335"/>
      <c r="P182" s="335"/>
      <c r="Q182" s="335"/>
      <c r="R182" s="335"/>
      <c r="S182" s="335"/>
      <c r="T182" s="335"/>
      <c r="U182" s="335"/>
      <c r="V182" s="335"/>
      <c r="W182" s="335"/>
      <c r="X182" s="335"/>
      <c r="Y182" s="335"/>
      <c r="Z182" s="335"/>
      <c r="AA182" s="314"/>
      <c r="AB182" s="314"/>
      <c r="AC182" s="314"/>
    </row>
    <row r="183" spans="1:68" ht="27" hidden="1" customHeight="1" x14ac:dyDescent="0.25">
      <c r="A183" s="54" t="s">
        <v>289</v>
      </c>
      <c r="B183" s="54" t="s">
        <v>290</v>
      </c>
      <c r="C183" s="31">
        <v>4301135681</v>
      </c>
      <c r="D183" s="332">
        <v>4620207490143</v>
      </c>
      <c r="E183" s="333"/>
      <c r="F183" s="319">
        <v>0.22</v>
      </c>
      <c r="G183" s="32">
        <v>12</v>
      </c>
      <c r="H183" s="319">
        <v>2.64</v>
      </c>
      <c r="I183" s="319">
        <v>3.3435999999999999</v>
      </c>
      <c r="J183" s="32">
        <v>70</v>
      </c>
      <c r="K183" s="32" t="s">
        <v>80</v>
      </c>
      <c r="L183" s="32" t="s">
        <v>68</v>
      </c>
      <c r="M183" s="33" t="s">
        <v>69</v>
      </c>
      <c r="N183" s="33"/>
      <c r="O183" s="32">
        <v>180</v>
      </c>
      <c r="P183" s="387" t="s">
        <v>291</v>
      </c>
      <c r="Q183" s="339"/>
      <c r="R183" s="339"/>
      <c r="S183" s="339"/>
      <c r="T183" s="340"/>
      <c r="U183" s="34"/>
      <c r="V183" s="34"/>
      <c r="W183" s="35" t="s">
        <v>70</v>
      </c>
      <c r="X183" s="320">
        <v>0</v>
      </c>
      <c r="Y183" s="321">
        <f>IFERROR(IF(X183="","",X183),"")</f>
        <v>0</v>
      </c>
      <c r="Z183" s="36">
        <f>IFERROR(IF(X183="","",X183*0.01788),"")</f>
        <v>0</v>
      </c>
      <c r="AA183" s="56"/>
      <c r="AB183" s="57" t="s">
        <v>292</v>
      </c>
      <c r="AC183" s="198" t="s">
        <v>293</v>
      </c>
      <c r="AG183" s="67"/>
      <c r="AJ183" s="71" t="s">
        <v>72</v>
      </c>
      <c r="AK183" s="71">
        <v>1</v>
      </c>
      <c r="BB183" s="199" t="s">
        <v>84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hidden="1" customHeight="1" x14ac:dyDescent="0.25">
      <c r="A184" s="54" t="s">
        <v>294</v>
      </c>
      <c r="B184" s="54" t="s">
        <v>295</v>
      </c>
      <c r="C184" s="31">
        <v>4301135707</v>
      </c>
      <c r="D184" s="332">
        <v>4620207490198</v>
      </c>
      <c r="E184" s="333"/>
      <c r="F184" s="319">
        <v>0.2</v>
      </c>
      <c r="G184" s="32">
        <v>12</v>
      </c>
      <c r="H184" s="319">
        <v>2.4</v>
      </c>
      <c r="I184" s="319">
        <v>3.1036000000000001</v>
      </c>
      <c r="J184" s="32">
        <v>70</v>
      </c>
      <c r="K184" s="32" t="s">
        <v>80</v>
      </c>
      <c r="L184" s="32" t="s">
        <v>68</v>
      </c>
      <c r="M184" s="33" t="s">
        <v>69</v>
      </c>
      <c r="N184" s="33"/>
      <c r="O184" s="32">
        <v>180</v>
      </c>
      <c r="P184" s="39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4" s="339"/>
      <c r="R184" s="339"/>
      <c r="S184" s="339"/>
      <c r="T184" s="340"/>
      <c r="U184" s="34"/>
      <c r="V184" s="34"/>
      <c r="W184" s="35" t="s">
        <v>70</v>
      </c>
      <c r="X184" s="320">
        <v>0</v>
      </c>
      <c r="Y184" s="321">
        <f>IFERROR(IF(X184="","",X184),"")</f>
        <v>0</v>
      </c>
      <c r="Z184" s="36">
        <f>IFERROR(IF(X184="","",X184*0.01788),"")</f>
        <v>0</v>
      </c>
      <c r="AA184" s="56"/>
      <c r="AB184" s="57"/>
      <c r="AC184" s="200" t="s">
        <v>296</v>
      </c>
      <c r="AG184" s="67"/>
      <c r="AJ184" s="71" t="s">
        <v>72</v>
      </c>
      <c r="AK184" s="71">
        <v>1</v>
      </c>
      <c r="BB184" s="201" t="s">
        <v>84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hidden="1" customHeight="1" x14ac:dyDescent="0.25">
      <c r="A185" s="54" t="s">
        <v>297</v>
      </c>
      <c r="B185" s="54" t="s">
        <v>298</v>
      </c>
      <c r="C185" s="31">
        <v>4301135719</v>
      </c>
      <c r="D185" s="332">
        <v>4620207490235</v>
      </c>
      <c r="E185" s="333"/>
      <c r="F185" s="319">
        <v>0.2</v>
      </c>
      <c r="G185" s="32">
        <v>12</v>
      </c>
      <c r="H185" s="319">
        <v>2.4</v>
      </c>
      <c r="I185" s="319">
        <v>3.1036000000000001</v>
      </c>
      <c r="J185" s="32">
        <v>70</v>
      </c>
      <c r="K185" s="32" t="s">
        <v>80</v>
      </c>
      <c r="L185" s="32" t="s">
        <v>68</v>
      </c>
      <c r="M185" s="33" t="s">
        <v>69</v>
      </c>
      <c r="N185" s="33"/>
      <c r="O185" s="32">
        <v>180</v>
      </c>
      <c r="P185" s="43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5" s="339"/>
      <c r="R185" s="339"/>
      <c r="S185" s="339"/>
      <c r="T185" s="340"/>
      <c r="U185" s="34"/>
      <c r="V185" s="34"/>
      <c r="W185" s="35" t="s">
        <v>70</v>
      </c>
      <c r="X185" s="320">
        <v>0</v>
      </c>
      <c r="Y185" s="321">
        <f>IFERROR(IF(X185="","",X185),"")</f>
        <v>0</v>
      </c>
      <c r="Z185" s="36">
        <f>IFERROR(IF(X185="","",X185*0.01788),"")</f>
        <v>0</v>
      </c>
      <c r="AA185" s="56"/>
      <c r="AB185" s="57"/>
      <c r="AC185" s="202" t="s">
        <v>299</v>
      </c>
      <c r="AG185" s="67"/>
      <c r="AJ185" s="71" t="s">
        <v>72</v>
      </c>
      <c r="AK185" s="71">
        <v>1</v>
      </c>
      <c r="BB185" s="203" t="s">
        <v>84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hidden="1" customHeight="1" x14ac:dyDescent="0.25">
      <c r="A186" s="54" t="s">
        <v>300</v>
      </c>
      <c r="B186" s="54" t="s">
        <v>301</v>
      </c>
      <c r="C186" s="31">
        <v>4301135697</v>
      </c>
      <c r="D186" s="332">
        <v>4620207490259</v>
      </c>
      <c r="E186" s="333"/>
      <c r="F186" s="319">
        <v>0.2</v>
      </c>
      <c r="G186" s="32">
        <v>12</v>
      </c>
      <c r="H186" s="319">
        <v>2.4</v>
      </c>
      <c r="I186" s="319">
        <v>3.1036000000000001</v>
      </c>
      <c r="J186" s="32">
        <v>70</v>
      </c>
      <c r="K186" s="32" t="s">
        <v>80</v>
      </c>
      <c r="L186" s="32" t="s">
        <v>68</v>
      </c>
      <c r="M186" s="33" t="s">
        <v>69</v>
      </c>
      <c r="N186" s="33"/>
      <c r="O186" s="32">
        <v>180</v>
      </c>
      <c r="P186" s="51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6" s="339"/>
      <c r="R186" s="339"/>
      <c r="S186" s="339"/>
      <c r="T186" s="340"/>
      <c r="U186" s="34"/>
      <c r="V186" s="34"/>
      <c r="W186" s="35" t="s">
        <v>70</v>
      </c>
      <c r="X186" s="320">
        <v>0</v>
      </c>
      <c r="Y186" s="321">
        <f>IFERROR(IF(X186="","",X186),"")</f>
        <v>0</v>
      </c>
      <c r="Z186" s="36">
        <f>IFERROR(IF(X186="","",X186*0.01788),"")</f>
        <v>0</v>
      </c>
      <c r="AA186" s="56"/>
      <c r="AB186" s="57"/>
      <c r="AC186" s="204" t="s">
        <v>296</v>
      </c>
      <c r="AG186" s="67"/>
      <c r="AJ186" s="71" t="s">
        <v>72</v>
      </c>
      <c r="AK186" s="71">
        <v>1</v>
      </c>
      <c r="BB186" s="20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idden="1" x14ac:dyDescent="0.2">
      <c r="A187" s="334"/>
      <c r="B187" s="335"/>
      <c r="C187" s="335"/>
      <c r="D187" s="335"/>
      <c r="E187" s="335"/>
      <c r="F187" s="335"/>
      <c r="G187" s="335"/>
      <c r="H187" s="335"/>
      <c r="I187" s="335"/>
      <c r="J187" s="335"/>
      <c r="K187" s="335"/>
      <c r="L187" s="335"/>
      <c r="M187" s="335"/>
      <c r="N187" s="335"/>
      <c r="O187" s="336"/>
      <c r="P187" s="326" t="s">
        <v>73</v>
      </c>
      <c r="Q187" s="327"/>
      <c r="R187" s="327"/>
      <c r="S187" s="327"/>
      <c r="T187" s="327"/>
      <c r="U187" s="327"/>
      <c r="V187" s="328"/>
      <c r="W187" s="37" t="s">
        <v>70</v>
      </c>
      <c r="X187" s="322">
        <f>IFERROR(SUM(X183:X186),"0")</f>
        <v>0</v>
      </c>
      <c r="Y187" s="322">
        <f>IFERROR(SUM(Y183:Y186),"0")</f>
        <v>0</v>
      </c>
      <c r="Z187" s="322">
        <f>IFERROR(IF(Z183="",0,Z183),"0")+IFERROR(IF(Z184="",0,Z184),"0")+IFERROR(IF(Z185="",0,Z185),"0")+IFERROR(IF(Z186="",0,Z186),"0")</f>
        <v>0</v>
      </c>
      <c r="AA187" s="323"/>
      <c r="AB187" s="323"/>
      <c r="AC187" s="323"/>
    </row>
    <row r="188" spans="1:68" hidden="1" x14ac:dyDescent="0.2">
      <c r="A188" s="335"/>
      <c r="B188" s="335"/>
      <c r="C188" s="335"/>
      <c r="D188" s="335"/>
      <c r="E188" s="335"/>
      <c r="F188" s="335"/>
      <c r="G188" s="335"/>
      <c r="H188" s="335"/>
      <c r="I188" s="335"/>
      <c r="J188" s="335"/>
      <c r="K188" s="335"/>
      <c r="L188" s="335"/>
      <c r="M188" s="335"/>
      <c r="N188" s="335"/>
      <c r="O188" s="336"/>
      <c r="P188" s="326" t="s">
        <v>73</v>
      </c>
      <c r="Q188" s="327"/>
      <c r="R188" s="327"/>
      <c r="S188" s="327"/>
      <c r="T188" s="327"/>
      <c r="U188" s="327"/>
      <c r="V188" s="328"/>
      <c r="W188" s="37" t="s">
        <v>74</v>
      </c>
      <c r="X188" s="322">
        <f>IFERROR(SUMPRODUCT(X183:X186*H183:H186),"0")</f>
        <v>0</v>
      </c>
      <c r="Y188" s="322">
        <f>IFERROR(SUMPRODUCT(Y183:Y186*H183:H186),"0")</f>
        <v>0</v>
      </c>
      <c r="Z188" s="37"/>
      <c r="AA188" s="323"/>
      <c r="AB188" s="323"/>
      <c r="AC188" s="323"/>
    </row>
    <row r="189" spans="1:68" ht="16.5" hidden="1" customHeight="1" x14ac:dyDescent="0.25">
      <c r="A189" s="358" t="s">
        <v>302</v>
      </c>
      <c r="B189" s="335"/>
      <c r="C189" s="335"/>
      <c r="D189" s="335"/>
      <c r="E189" s="335"/>
      <c r="F189" s="335"/>
      <c r="G189" s="335"/>
      <c r="H189" s="335"/>
      <c r="I189" s="335"/>
      <c r="J189" s="335"/>
      <c r="K189" s="335"/>
      <c r="L189" s="335"/>
      <c r="M189" s="335"/>
      <c r="N189" s="335"/>
      <c r="O189" s="335"/>
      <c r="P189" s="335"/>
      <c r="Q189" s="335"/>
      <c r="R189" s="335"/>
      <c r="S189" s="335"/>
      <c r="T189" s="335"/>
      <c r="U189" s="335"/>
      <c r="V189" s="335"/>
      <c r="W189" s="335"/>
      <c r="X189" s="335"/>
      <c r="Y189" s="335"/>
      <c r="Z189" s="335"/>
      <c r="AA189" s="315"/>
      <c r="AB189" s="315"/>
      <c r="AC189" s="315"/>
    </row>
    <row r="190" spans="1:68" ht="14.25" hidden="1" customHeight="1" x14ac:dyDescent="0.25">
      <c r="A190" s="337" t="s">
        <v>64</v>
      </c>
      <c r="B190" s="335"/>
      <c r="C190" s="335"/>
      <c r="D190" s="335"/>
      <c r="E190" s="335"/>
      <c r="F190" s="335"/>
      <c r="G190" s="335"/>
      <c r="H190" s="335"/>
      <c r="I190" s="335"/>
      <c r="J190" s="335"/>
      <c r="K190" s="335"/>
      <c r="L190" s="335"/>
      <c r="M190" s="335"/>
      <c r="N190" s="335"/>
      <c r="O190" s="335"/>
      <c r="P190" s="335"/>
      <c r="Q190" s="335"/>
      <c r="R190" s="335"/>
      <c r="S190" s="335"/>
      <c r="T190" s="335"/>
      <c r="U190" s="335"/>
      <c r="V190" s="335"/>
      <c r="W190" s="335"/>
      <c r="X190" s="335"/>
      <c r="Y190" s="335"/>
      <c r="Z190" s="335"/>
      <c r="AA190" s="314"/>
      <c r="AB190" s="314"/>
      <c r="AC190" s="314"/>
    </row>
    <row r="191" spans="1:68" ht="16.5" hidden="1" customHeight="1" x14ac:dyDescent="0.25">
      <c r="A191" s="54" t="s">
        <v>303</v>
      </c>
      <c r="B191" s="54" t="s">
        <v>304</v>
      </c>
      <c r="C191" s="31">
        <v>4301070948</v>
      </c>
      <c r="D191" s="332">
        <v>4607111037022</v>
      </c>
      <c r="E191" s="333"/>
      <c r="F191" s="319">
        <v>0.7</v>
      </c>
      <c r="G191" s="32">
        <v>8</v>
      </c>
      <c r="H191" s="319">
        <v>5.6</v>
      </c>
      <c r="I191" s="319">
        <v>5.87</v>
      </c>
      <c r="J191" s="32">
        <v>84</v>
      </c>
      <c r="K191" s="32" t="s">
        <v>67</v>
      </c>
      <c r="L191" s="32" t="s">
        <v>81</v>
      </c>
      <c r="M191" s="33" t="s">
        <v>69</v>
      </c>
      <c r="N191" s="33"/>
      <c r="O191" s="32">
        <v>180</v>
      </c>
      <c r="P191" s="502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91" s="339"/>
      <c r="R191" s="339"/>
      <c r="S191" s="339"/>
      <c r="T191" s="340"/>
      <c r="U191" s="34"/>
      <c r="V191" s="34"/>
      <c r="W191" s="35" t="s">
        <v>70</v>
      </c>
      <c r="X191" s="320">
        <v>0</v>
      </c>
      <c r="Y191" s="321">
        <f>IFERROR(IF(X191="","",X191),"")</f>
        <v>0</v>
      </c>
      <c r="Z191" s="36">
        <f>IFERROR(IF(X191="","",X191*0.0155),"")</f>
        <v>0</v>
      </c>
      <c r="AA191" s="56"/>
      <c r="AB191" s="57"/>
      <c r="AC191" s="206" t="s">
        <v>305</v>
      </c>
      <c r="AG191" s="67"/>
      <c r="AJ191" s="71" t="s">
        <v>83</v>
      </c>
      <c r="AK191" s="71">
        <v>12</v>
      </c>
      <c r="BB191" s="207" t="s">
        <v>1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t="27" hidden="1" customHeight="1" x14ac:dyDescent="0.25">
      <c r="A192" s="54" t="s">
        <v>306</v>
      </c>
      <c r="B192" s="54" t="s">
        <v>307</v>
      </c>
      <c r="C192" s="31">
        <v>4301070990</v>
      </c>
      <c r="D192" s="332">
        <v>4607111038494</v>
      </c>
      <c r="E192" s="333"/>
      <c r="F192" s="319">
        <v>0.7</v>
      </c>
      <c r="G192" s="32">
        <v>8</v>
      </c>
      <c r="H192" s="319">
        <v>5.6</v>
      </c>
      <c r="I192" s="319">
        <v>5.87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9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92" s="339"/>
      <c r="R192" s="339"/>
      <c r="S192" s="339"/>
      <c r="T192" s="340"/>
      <c r="U192" s="34"/>
      <c r="V192" s="34"/>
      <c r="W192" s="35" t="s">
        <v>70</v>
      </c>
      <c r="X192" s="320">
        <v>0</v>
      </c>
      <c r="Y192" s="321">
        <f>IFERROR(IF(X192="","",X192),"")</f>
        <v>0</v>
      </c>
      <c r="Z192" s="36">
        <f>IFERROR(IF(X192="","",X192*0.0155),"")</f>
        <v>0</v>
      </c>
      <c r="AA192" s="56"/>
      <c r="AB192" s="57"/>
      <c r="AC192" s="208" t="s">
        <v>308</v>
      </c>
      <c r="AG192" s="67"/>
      <c r="AJ192" s="71" t="s">
        <v>72</v>
      </c>
      <c r="AK192" s="71">
        <v>1</v>
      </c>
      <c r="BB192" s="209" t="s">
        <v>1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t="27" hidden="1" customHeight="1" x14ac:dyDescent="0.25">
      <c r="A193" s="54" t="s">
        <v>309</v>
      </c>
      <c r="B193" s="54" t="s">
        <v>310</v>
      </c>
      <c r="C193" s="31">
        <v>4301070966</v>
      </c>
      <c r="D193" s="332">
        <v>4607111038135</v>
      </c>
      <c r="E193" s="333"/>
      <c r="F193" s="319">
        <v>0.7</v>
      </c>
      <c r="G193" s="32">
        <v>8</v>
      </c>
      <c r="H193" s="319">
        <v>5.6</v>
      </c>
      <c r="I193" s="319">
        <v>5.87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47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93" s="339"/>
      <c r="R193" s="339"/>
      <c r="S193" s="339"/>
      <c r="T193" s="340"/>
      <c r="U193" s="34"/>
      <c r="V193" s="34"/>
      <c r="W193" s="35" t="s">
        <v>70</v>
      </c>
      <c r="X193" s="320">
        <v>0</v>
      </c>
      <c r="Y193" s="321">
        <f>IFERROR(IF(X193="","",X193),"")</f>
        <v>0</v>
      </c>
      <c r="Z193" s="36">
        <f>IFERROR(IF(X193="","",X193*0.0155),"")</f>
        <v>0</v>
      </c>
      <c r="AA193" s="56"/>
      <c r="AB193" s="57"/>
      <c r="AC193" s="210" t="s">
        <v>311</v>
      </c>
      <c r="AG193" s="67"/>
      <c r="AJ193" s="71" t="s">
        <v>72</v>
      </c>
      <c r="AK193" s="71">
        <v>1</v>
      </c>
      <c r="BB193" s="211" t="s">
        <v>1</v>
      </c>
      <c r="BM193" s="67">
        <f>IFERROR(X193*I193,"0")</f>
        <v>0</v>
      </c>
      <c r="BN193" s="67">
        <f>IFERROR(Y193*I193,"0")</f>
        <v>0</v>
      </c>
      <c r="BO193" s="67">
        <f>IFERROR(X193/J193,"0")</f>
        <v>0</v>
      </c>
      <c r="BP193" s="67">
        <f>IFERROR(Y193/J193,"0")</f>
        <v>0</v>
      </c>
    </row>
    <row r="194" spans="1:68" hidden="1" x14ac:dyDescent="0.2">
      <c r="A194" s="334"/>
      <c r="B194" s="335"/>
      <c r="C194" s="335"/>
      <c r="D194" s="335"/>
      <c r="E194" s="335"/>
      <c r="F194" s="335"/>
      <c r="G194" s="335"/>
      <c r="H194" s="335"/>
      <c r="I194" s="335"/>
      <c r="J194" s="335"/>
      <c r="K194" s="335"/>
      <c r="L194" s="335"/>
      <c r="M194" s="335"/>
      <c r="N194" s="335"/>
      <c r="O194" s="336"/>
      <c r="P194" s="326" t="s">
        <v>73</v>
      </c>
      <c r="Q194" s="327"/>
      <c r="R194" s="327"/>
      <c r="S194" s="327"/>
      <c r="T194" s="327"/>
      <c r="U194" s="327"/>
      <c r="V194" s="328"/>
      <c r="W194" s="37" t="s">
        <v>70</v>
      </c>
      <c r="X194" s="322">
        <f>IFERROR(SUM(X191:X193),"0")</f>
        <v>0</v>
      </c>
      <c r="Y194" s="322">
        <f>IFERROR(SUM(Y191:Y193),"0")</f>
        <v>0</v>
      </c>
      <c r="Z194" s="322">
        <f>IFERROR(IF(Z191="",0,Z191),"0")+IFERROR(IF(Z192="",0,Z192),"0")+IFERROR(IF(Z193="",0,Z193),"0")</f>
        <v>0</v>
      </c>
      <c r="AA194" s="323"/>
      <c r="AB194" s="323"/>
      <c r="AC194" s="323"/>
    </row>
    <row r="195" spans="1:68" hidden="1" x14ac:dyDescent="0.2">
      <c r="A195" s="335"/>
      <c r="B195" s="335"/>
      <c r="C195" s="335"/>
      <c r="D195" s="335"/>
      <c r="E195" s="335"/>
      <c r="F195" s="335"/>
      <c r="G195" s="335"/>
      <c r="H195" s="335"/>
      <c r="I195" s="335"/>
      <c r="J195" s="335"/>
      <c r="K195" s="335"/>
      <c r="L195" s="335"/>
      <c r="M195" s="335"/>
      <c r="N195" s="335"/>
      <c r="O195" s="336"/>
      <c r="P195" s="326" t="s">
        <v>73</v>
      </c>
      <c r="Q195" s="327"/>
      <c r="R195" s="327"/>
      <c r="S195" s="327"/>
      <c r="T195" s="327"/>
      <c r="U195" s="327"/>
      <c r="V195" s="328"/>
      <c r="W195" s="37" t="s">
        <v>74</v>
      </c>
      <c r="X195" s="322">
        <f>IFERROR(SUMPRODUCT(X191:X193*H191:H193),"0")</f>
        <v>0</v>
      </c>
      <c r="Y195" s="322">
        <f>IFERROR(SUMPRODUCT(Y191:Y193*H191:H193),"0")</f>
        <v>0</v>
      </c>
      <c r="Z195" s="37"/>
      <c r="AA195" s="323"/>
      <c r="AB195" s="323"/>
      <c r="AC195" s="323"/>
    </row>
    <row r="196" spans="1:68" ht="16.5" hidden="1" customHeight="1" x14ac:dyDescent="0.25">
      <c r="A196" s="358" t="s">
        <v>312</v>
      </c>
      <c r="B196" s="335"/>
      <c r="C196" s="335"/>
      <c r="D196" s="335"/>
      <c r="E196" s="335"/>
      <c r="F196" s="335"/>
      <c r="G196" s="335"/>
      <c r="H196" s="335"/>
      <c r="I196" s="335"/>
      <c r="J196" s="335"/>
      <c r="K196" s="335"/>
      <c r="L196" s="335"/>
      <c r="M196" s="335"/>
      <c r="N196" s="335"/>
      <c r="O196" s="335"/>
      <c r="P196" s="335"/>
      <c r="Q196" s="335"/>
      <c r="R196" s="335"/>
      <c r="S196" s="335"/>
      <c r="T196" s="335"/>
      <c r="U196" s="335"/>
      <c r="V196" s="335"/>
      <c r="W196" s="335"/>
      <c r="X196" s="335"/>
      <c r="Y196" s="335"/>
      <c r="Z196" s="335"/>
      <c r="AA196" s="315"/>
      <c r="AB196" s="315"/>
      <c r="AC196" s="315"/>
    </row>
    <row r="197" spans="1:68" ht="14.25" hidden="1" customHeight="1" x14ac:dyDescent="0.25">
      <c r="A197" s="337" t="s">
        <v>64</v>
      </c>
      <c r="B197" s="335"/>
      <c r="C197" s="335"/>
      <c r="D197" s="335"/>
      <c r="E197" s="335"/>
      <c r="F197" s="335"/>
      <c r="G197" s="335"/>
      <c r="H197" s="335"/>
      <c r="I197" s="335"/>
      <c r="J197" s="335"/>
      <c r="K197" s="335"/>
      <c r="L197" s="335"/>
      <c r="M197" s="335"/>
      <c r="N197" s="335"/>
      <c r="O197" s="335"/>
      <c r="P197" s="335"/>
      <c r="Q197" s="335"/>
      <c r="R197" s="335"/>
      <c r="S197" s="335"/>
      <c r="T197" s="335"/>
      <c r="U197" s="335"/>
      <c r="V197" s="335"/>
      <c r="W197" s="335"/>
      <c r="X197" s="335"/>
      <c r="Y197" s="335"/>
      <c r="Z197" s="335"/>
      <c r="AA197" s="314"/>
      <c r="AB197" s="314"/>
      <c r="AC197" s="314"/>
    </row>
    <row r="198" spans="1:68" ht="27" hidden="1" customHeight="1" x14ac:dyDescent="0.25">
      <c r="A198" s="54" t="s">
        <v>313</v>
      </c>
      <c r="B198" s="54" t="s">
        <v>314</v>
      </c>
      <c r="C198" s="31">
        <v>4301070996</v>
      </c>
      <c r="D198" s="332">
        <v>4607111038654</v>
      </c>
      <c r="E198" s="333"/>
      <c r="F198" s="319">
        <v>0.4</v>
      </c>
      <c r="G198" s="32">
        <v>16</v>
      </c>
      <c r="H198" s="319">
        <v>6.4</v>
      </c>
      <c r="I198" s="319">
        <v>6.63</v>
      </c>
      <c r="J198" s="32">
        <v>84</v>
      </c>
      <c r="K198" s="32" t="s">
        <v>67</v>
      </c>
      <c r="L198" s="32" t="s">
        <v>68</v>
      </c>
      <c r="M198" s="33" t="s">
        <v>69</v>
      </c>
      <c r="N198" s="33"/>
      <c r="O198" s="32">
        <v>180</v>
      </c>
      <c r="P198" s="499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8" s="339"/>
      <c r="R198" s="339"/>
      <c r="S198" s="339"/>
      <c r="T198" s="340"/>
      <c r="U198" s="34"/>
      <c r="V198" s="34"/>
      <c r="W198" s="35" t="s">
        <v>70</v>
      </c>
      <c r="X198" s="320">
        <v>0</v>
      </c>
      <c r="Y198" s="321">
        <f t="shared" ref="Y198:Y203" si="18">IFERROR(IF(X198="","",X198),"")</f>
        <v>0</v>
      </c>
      <c r="Z198" s="36">
        <f t="shared" ref="Z198:Z203" si="19">IFERROR(IF(X198="","",X198*0.0155),"")</f>
        <v>0</v>
      </c>
      <c r="AA198" s="56"/>
      <c r="AB198" s="57"/>
      <c r="AC198" s="212" t="s">
        <v>315</v>
      </c>
      <c r="AG198" s="67"/>
      <c r="AJ198" s="71" t="s">
        <v>72</v>
      </c>
      <c r="AK198" s="71">
        <v>1</v>
      </c>
      <c r="BB198" s="213" t="s">
        <v>1</v>
      </c>
      <c r="BM198" s="67">
        <f t="shared" ref="BM198:BM203" si="20">IFERROR(X198*I198,"0")</f>
        <v>0</v>
      </c>
      <c r="BN198" s="67">
        <f t="shared" ref="BN198:BN203" si="21">IFERROR(Y198*I198,"0")</f>
        <v>0</v>
      </c>
      <c r="BO198" s="67">
        <f t="shared" ref="BO198:BO203" si="22">IFERROR(X198/J198,"0")</f>
        <v>0</v>
      </c>
      <c r="BP198" s="67">
        <f t="shared" ref="BP198:BP203" si="23">IFERROR(Y198/J198,"0")</f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4301070997</v>
      </c>
      <c r="D199" s="332">
        <v>4607111038586</v>
      </c>
      <c r="E199" s="333"/>
      <c r="F199" s="319">
        <v>0.7</v>
      </c>
      <c r="G199" s="32">
        <v>8</v>
      </c>
      <c r="H199" s="319">
        <v>5.6</v>
      </c>
      <c r="I199" s="319">
        <v>5.83</v>
      </c>
      <c r="J199" s="32">
        <v>84</v>
      </c>
      <c r="K199" s="32" t="s">
        <v>67</v>
      </c>
      <c r="L199" s="32" t="s">
        <v>81</v>
      </c>
      <c r="M199" s="33" t="s">
        <v>69</v>
      </c>
      <c r="N199" s="33"/>
      <c r="O199" s="32">
        <v>180</v>
      </c>
      <c r="P199" s="51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9" s="339"/>
      <c r="R199" s="339"/>
      <c r="S199" s="339"/>
      <c r="T199" s="340"/>
      <c r="U199" s="34"/>
      <c r="V199" s="34"/>
      <c r="W199" s="35" t="s">
        <v>70</v>
      </c>
      <c r="X199" s="320">
        <v>0</v>
      </c>
      <c r="Y199" s="321">
        <f t="shared" si="18"/>
        <v>0</v>
      </c>
      <c r="Z199" s="36">
        <f t="shared" si="19"/>
        <v>0</v>
      </c>
      <c r="AA199" s="56"/>
      <c r="AB199" s="57"/>
      <c r="AC199" s="214" t="s">
        <v>315</v>
      </c>
      <c r="AG199" s="67"/>
      <c r="AJ199" s="71" t="s">
        <v>83</v>
      </c>
      <c r="AK199" s="71">
        <v>12</v>
      </c>
      <c r="BB199" s="215" t="s">
        <v>1</v>
      </c>
      <c r="BM199" s="67">
        <f t="shared" si="20"/>
        <v>0</v>
      </c>
      <c r="BN199" s="67">
        <f t="shared" si="21"/>
        <v>0</v>
      </c>
      <c r="BO199" s="67">
        <f t="shared" si="22"/>
        <v>0</v>
      </c>
      <c r="BP199" s="67">
        <f t="shared" si="23"/>
        <v>0</v>
      </c>
    </row>
    <row r="200" spans="1:68" ht="27" hidden="1" customHeight="1" x14ac:dyDescent="0.25">
      <c r="A200" s="54" t="s">
        <v>318</v>
      </c>
      <c r="B200" s="54" t="s">
        <v>319</v>
      </c>
      <c r="C200" s="31">
        <v>4301070962</v>
      </c>
      <c r="D200" s="332">
        <v>4607111038609</v>
      </c>
      <c r="E200" s="333"/>
      <c r="F200" s="319">
        <v>0.4</v>
      </c>
      <c r="G200" s="32">
        <v>16</v>
      </c>
      <c r="H200" s="319">
        <v>6.4</v>
      </c>
      <c r="I200" s="319">
        <v>6.71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2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00" s="339"/>
      <c r="R200" s="339"/>
      <c r="S200" s="339"/>
      <c r="T200" s="340"/>
      <c r="U200" s="34"/>
      <c r="V200" s="34"/>
      <c r="W200" s="35" t="s">
        <v>70</v>
      </c>
      <c r="X200" s="320">
        <v>0</v>
      </c>
      <c r="Y200" s="321">
        <f t="shared" si="18"/>
        <v>0</v>
      </c>
      <c r="Z200" s="36">
        <f t="shared" si="19"/>
        <v>0</v>
      </c>
      <c r="AA200" s="56"/>
      <c r="AB200" s="57"/>
      <c r="AC200" s="216" t="s">
        <v>320</v>
      </c>
      <c r="AG200" s="67"/>
      <c r="AJ200" s="71" t="s">
        <v>72</v>
      </c>
      <c r="AK200" s="71">
        <v>1</v>
      </c>
      <c r="BB200" s="217" t="s">
        <v>1</v>
      </c>
      <c r="BM200" s="67">
        <f t="shared" si="20"/>
        <v>0</v>
      </c>
      <c r="BN200" s="67">
        <f t="shared" si="21"/>
        <v>0</v>
      </c>
      <c r="BO200" s="67">
        <f t="shared" si="22"/>
        <v>0</v>
      </c>
      <c r="BP200" s="67">
        <f t="shared" si="23"/>
        <v>0</v>
      </c>
    </row>
    <row r="201" spans="1:68" ht="27" hidden="1" customHeight="1" x14ac:dyDescent="0.25">
      <c r="A201" s="54" t="s">
        <v>321</v>
      </c>
      <c r="B201" s="54" t="s">
        <v>322</v>
      </c>
      <c r="C201" s="31">
        <v>4301070963</v>
      </c>
      <c r="D201" s="332">
        <v>4607111038630</v>
      </c>
      <c r="E201" s="333"/>
      <c r="F201" s="319">
        <v>0.7</v>
      </c>
      <c r="G201" s="32">
        <v>8</v>
      </c>
      <c r="H201" s="319">
        <v>5.6</v>
      </c>
      <c r="I201" s="319">
        <v>5.87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9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01" s="339"/>
      <c r="R201" s="339"/>
      <c r="S201" s="339"/>
      <c r="T201" s="340"/>
      <c r="U201" s="34"/>
      <c r="V201" s="34"/>
      <c r="W201" s="35" t="s">
        <v>70</v>
      </c>
      <c r="X201" s="320">
        <v>0</v>
      </c>
      <c r="Y201" s="321">
        <f t="shared" si="18"/>
        <v>0</v>
      </c>
      <c r="Z201" s="36">
        <f t="shared" si="19"/>
        <v>0</v>
      </c>
      <c r="AA201" s="56"/>
      <c r="AB201" s="57"/>
      <c r="AC201" s="218" t="s">
        <v>320</v>
      </c>
      <c r="AG201" s="67"/>
      <c r="AJ201" s="71" t="s">
        <v>83</v>
      </c>
      <c r="AK201" s="71">
        <v>12</v>
      </c>
      <c r="BB201" s="219" t="s">
        <v>1</v>
      </c>
      <c r="BM201" s="67">
        <f t="shared" si="20"/>
        <v>0</v>
      </c>
      <c r="BN201" s="67">
        <f t="shared" si="21"/>
        <v>0</v>
      </c>
      <c r="BO201" s="67">
        <f t="shared" si="22"/>
        <v>0</v>
      </c>
      <c r="BP201" s="67">
        <f t="shared" si="23"/>
        <v>0</v>
      </c>
    </row>
    <row r="202" spans="1:68" ht="27" hidden="1" customHeight="1" x14ac:dyDescent="0.25">
      <c r="A202" s="54" t="s">
        <v>323</v>
      </c>
      <c r="B202" s="54" t="s">
        <v>324</v>
      </c>
      <c r="C202" s="31">
        <v>4301070959</v>
      </c>
      <c r="D202" s="332">
        <v>4607111038616</v>
      </c>
      <c r="E202" s="333"/>
      <c r="F202" s="319">
        <v>0.4</v>
      </c>
      <c r="G202" s="32">
        <v>16</v>
      </c>
      <c r="H202" s="319">
        <v>6.4</v>
      </c>
      <c r="I202" s="319">
        <v>6.71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22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02" s="339"/>
      <c r="R202" s="339"/>
      <c r="S202" s="339"/>
      <c r="T202" s="340"/>
      <c r="U202" s="34"/>
      <c r="V202" s="34"/>
      <c r="W202" s="35" t="s">
        <v>70</v>
      </c>
      <c r="X202" s="320">
        <v>0</v>
      </c>
      <c r="Y202" s="321">
        <f t="shared" si="18"/>
        <v>0</v>
      </c>
      <c r="Z202" s="36">
        <f t="shared" si="19"/>
        <v>0</v>
      </c>
      <c r="AA202" s="56"/>
      <c r="AB202" s="57"/>
      <c r="AC202" s="220" t="s">
        <v>315</v>
      </c>
      <c r="AG202" s="67"/>
      <c r="AJ202" s="71" t="s">
        <v>72</v>
      </c>
      <c r="AK202" s="71">
        <v>1</v>
      </c>
      <c r="BB202" s="221" t="s">
        <v>1</v>
      </c>
      <c r="BM202" s="67">
        <f t="shared" si="20"/>
        <v>0</v>
      </c>
      <c r="BN202" s="67">
        <f t="shared" si="21"/>
        <v>0</v>
      </c>
      <c r="BO202" s="67">
        <f t="shared" si="22"/>
        <v>0</v>
      </c>
      <c r="BP202" s="67">
        <f t="shared" si="23"/>
        <v>0</v>
      </c>
    </row>
    <row r="203" spans="1:68" ht="27" hidden="1" customHeight="1" x14ac:dyDescent="0.25">
      <c r="A203" s="54" t="s">
        <v>325</v>
      </c>
      <c r="B203" s="54" t="s">
        <v>326</v>
      </c>
      <c r="C203" s="31">
        <v>4301070960</v>
      </c>
      <c r="D203" s="332">
        <v>4607111038623</v>
      </c>
      <c r="E203" s="333"/>
      <c r="F203" s="319">
        <v>0.7</v>
      </c>
      <c r="G203" s="32">
        <v>8</v>
      </c>
      <c r="H203" s="319">
        <v>5.6</v>
      </c>
      <c r="I203" s="319">
        <v>5.87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39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03" s="339"/>
      <c r="R203" s="339"/>
      <c r="S203" s="339"/>
      <c r="T203" s="340"/>
      <c r="U203" s="34"/>
      <c r="V203" s="34"/>
      <c r="W203" s="35" t="s">
        <v>70</v>
      </c>
      <c r="X203" s="320">
        <v>0</v>
      </c>
      <c r="Y203" s="321">
        <f t="shared" si="18"/>
        <v>0</v>
      </c>
      <c r="Z203" s="36">
        <f t="shared" si="19"/>
        <v>0</v>
      </c>
      <c r="AA203" s="56"/>
      <c r="AB203" s="57"/>
      <c r="AC203" s="222" t="s">
        <v>315</v>
      </c>
      <c r="AG203" s="67"/>
      <c r="AJ203" s="71" t="s">
        <v>83</v>
      </c>
      <c r="AK203" s="71">
        <v>12</v>
      </c>
      <c r="BB203" s="223" t="s">
        <v>1</v>
      </c>
      <c r="BM203" s="67">
        <f t="shared" si="20"/>
        <v>0</v>
      </c>
      <c r="BN203" s="67">
        <f t="shared" si="21"/>
        <v>0</v>
      </c>
      <c r="BO203" s="67">
        <f t="shared" si="22"/>
        <v>0</v>
      </c>
      <c r="BP203" s="67">
        <f t="shared" si="23"/>
        <v>0</v>
      </c>
    </row>
    <row r="204" spans="1:68" hidden="1" x14ac:dyDescent="0.2">
      <c r="A204" s="334"/>
      <c r="B204" s="335"/>
      <c r="C204" s="335"/>
      <c r="D204" s="335"/>
      <c r="E204" s="335"/>
      <c r="F204" s="335"/>
      <c r="G204" s="335"/>
      <c r="H204" s="335"/>
      <c r="I204" s="335"/>
      <c r="J204" s="335"/>
      <c r="K204" s="335"/>
      <c r="L204" s="335"/>
      <c r="M204" s="335"/>
      <c r="N204" s="335"/>
      <c r="O204" s="336"/>
      <c r="P204" s="326" t="s">
        <v>73</v>
      </c>
      <c r="Q204" s="327"/>
      <c r="R204" s="327"/>
      <c r="S204" s="327"/>
      <c r="T204" s="327"/>
      <c r="U204" s="327"/>
      <c r="V204" s="328"/>
      <c r="W204" s="37" t="s">
        <v>70</v>
      </c>
      <c r="X204" s="322">
        <f>IFERROR(SUM(X198:X203),"0")</f>
        <v>0</v>
      </c>
      <c r="Y204" s="322">
        <f>IFERROR(SUM(Y198:Y203),"0")</f>
        <v>0</v>
      </c>
      <c r="Z204" s="322">
        <f>IFERROR(IF(Z198="",0,Z198),"0")+IFERROR(IF(Z199="",0,Z199),"0")+IFERROR(IF(Z200="",0,Z200),"0")+IFERROR(IF(Z201="",0,Z201),"0")+IFERROR(IF(Z202="",0,Z202),"0")+IFERROR(IF(Z203="",0,Z203),"0")</f>
        <v>0</v>
      </c>
      <c r="AA204" s="323"/>
      <c r="AB204" s="323"/>
      <c r="AC204" s="323"/>
    </row>
    <row r="205" spans="1:68" hidden="1" x14ac:dyDescent="0.2">
      <c r="A205" s="335"/>
      <c r="B205" s="335"/>
      <c r="C205" s="335"/>
      <c r="D205" s="335"/>
      <c r="E205" s="335"/>
      <c r="F205" s="335"/>
      <c r="G205" s="335"/>
      <c r="H205" s="335"/>
      <c r="I205" s="335"/>
      <c r="J205" s="335"/>
      <c r="K205" s="335"/>
      <c r="L205" s="335"/>
      <c r="M205" s="335"/>
      <c r="N205" s="335"/>
      <c r="O205" s="336"/>
      <c r="P205" s="326" t="s">
        <v>73</v>
      </c>
      <c r="Q205" s="327"/>
      <c r="R205" s="327"/>
      <c r="S205" s="327"/>
      <c r="T205" s="327"/>
      <c r="U205" s="327"/>
      <c r="V205" s="328"/>
      <c r="W205" s="37" t="s">
        <v>74</v>
      </c>
      <c r="X205" s="322">
        <f>IFERROR(SUMPRODUCT(X198:X203*H198:H203),"0")</f>
        <v>0</v>
      </c>
      <c r="Y205" s="322">
        <f>IFERROR(SUMPRODUCT(Y198:Y203*H198:H203),"0")</f>
        <v>0</v>
      </c>
      <c r="Z205" s="37"/>
      <c r="AA205" s="323"/>
      <c r="AB205" s="323"/>
      <c r="AC205" s="323"/>
    </row>
    <row r="206" spans="1:68" ht="16.5" hidden="1" customHeight="1" x14ac:dyDescent="0.25">
      <c r="A206" s="358" t="s">
        <v>327</v>
      </c>
      <c r="B206" s="335"/>
      <c r="C206" s="335"/>
      <c r="D206" s="335"/>
      <c r="E206" s="335"/>
      <c r="F206" s="335"/>
      <c r="G206" s="335"/>
      <c r="H206" s="335"/>
      <c r="I206" s="335"/>
      <c r="J206" s="335"/>
      <c r="K206" s="335"/>
      <c r="L206" s="335"/>
      <c r="M206" s="335"/>
      <c r="N206" s="335"/>
      <c r="O206" s="335"/>
      <c r="P206" s="335"/>
      <c r="Q206" s="335"/>
      <c r="R206" s="335"/>
      <c r="S206" s="335"/>
      <c r="T206" s="335"/>
      <c r="U206" s="335"/>
      <c r="V206" s="335"/>
      <c r="W206" s="335"/>
      <c r="X206" s="335"/>
      <c r="Y206" s="335"/>
      <c r="Z206" s="335"/>
      <c r="AA206" s="315"/>
      <c r="AB206" s="315"/>
      <c r="AC206" s="315"/>
    </row>
    <row r="207" spans="1:68" ht="14.25" hidden="1" customHeight="1" x14ac:dyDescent="0.25">
      <c r="A207" s="337" t="s">
        <v>64</v>
      </c>
      <c r="B207" s="335"/>
      <c r="C207" s="335"/>
      <c r="D207" s="335"/>
      <c r="E207" s="335"/>
      <c r="F207" s="335"/>
      <c r="G207" s="335"/>
      <c r="H207" s="335"/>
      <c r="I207" s="335"/>
      <c r="J207" s="335"/>
      <c r="K207" s="335"/>
      <c r="L207" s="335"/>
      <c r="M207" s="335"/>
      <c r="N207" s="335"/>
      <c r="O207" s="335"/>
      <c r="P207" s="335"/>
      <c r="Q207" s="335"/>
      <c r="R207" s="335"/>
      <c r="S207" s="335"/>
      <c r="T207" s="335"/>
      <c r="U207" s="335"/>
      <c r="V207" s="335"/>
      <c r="W207" s="335"/>
      <c r="X207" s="335"/>
      <c r="Y207" s="335"/>
      <c r="Z207" s="335"/>
      <c r="AA207" s="314"/>
      <c r="AB207" s="314"/>
      <c r="AC207" s="314"/>
    </row>
    <row r="208" spans="1:68" ht="27" hidden="1" customHeight="1" x14ac:dyDescent="0.25">
      <c r="A208" s="54" t="s">
        <v>328</v>
      </c>
      <c r="B208" s="54" t="s">
        <v>329</v>
      </c>
      <c r="C208" s="31">
        <v>4301070915</v>
      </c>
      <c r="D208" s="332">
        <v>4607111035882</v>
      </c>
      <c r="E208" s="333"/>
      <c r="F208" s="319">
        <v>0.43</v>
      </c>
      <c r="G208" s="32">
        <v>16</v>
      </c>
      <c r="H208" s="319">
        <v>6.88</v>
      </c>
      <c r="I208" s="319">
        <v>7.19</v>
      </c>
      <c r="J208" s="32">
        <v>84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7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8" s="339"/>
      <c r="R208" s="339"/>
      <c r="S208" s="339"/>
      <c r="T208" s="340"/>
      <c r="U208" s="34"/>
      <c r="V208" s="34"/>
      <c r="W208" s="35" t="s">
        <v>70</v>
      </c>
      <c r="X208" s="320">
        <v>0</v>
      </c>
      <c r="Y208" s="321">
        <f>IFERROR(IF(X208="","",X208),"")</f>
        <v>0</v>
      </c>
      <c r="Z208" s="36">
        <f>IFERROR(IF(X208="","",X208*0.0155),"")</f>
        <v>0</v>
      </c>
      <c r="AA208" s="56"/>
      <c r="AB208" s="57"/>
      <c r="AC208" s="224" t="s">
        <v>330</v>
      </c>
      <c r="AG208" s="67"/>
      <c r="AJ208" s="71" t="s">
        <v>72</v>
      </c>
      <c r="AK208" s="71">
        <v>1</v>
      </c>
      <c r="BB208" s="225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t="27" hidden="1" customHeight="1" x14ac:dyDescent="0.25">
      <c r="A209" s="54" t="s">
        <v>331</v>
      </c>
      <c r="B209" s="54" t="s">
        <v>332</v>
      </c>
      <c r="C209" s="31">
        <v>4301070921</v>
      </c>
      <c r="D209" s="332">
        <v>4607111035905</v>
      </c>
      <c r="E209" s="333"/>
      <c r="F209" s="319">
        <v>0.9</v>
      </c>
      <c r="G209" s="32">
        <v>8</v>
      </c>
      <c r="H209" s="319">
        <v>7.2</v>
      </c>
      <c r="I209" s="319">
        <v>7.47</v>
      </c>
      <c r="J209" s="32">
        <v>84</v>
      </c>
      <c r="K209" s="32" t="s">
        <v>67</v>
      </c>
      <c r="L209" s="32" t="s">
        <v>81</v>
      </c>
      <c r="M209" s="33" t="s">
        <v>69</v>
      </c>
      <c r="N209" s="33"/>
      <c r="O209" s="32">
        <v>180</v>
      </c>
      <c r="P209" s="362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9" s="339"/>
      <c r="R209" s="339"/>
      <c r="S209" s="339"/>
      <c r="T209" s="340"/>
      <c r="U209" s="34"/>
      <c r="V209" s="34"/>
      <c r="W209" s="35" t="s">
        <v>70</v>
      </c>
      <c r="X209" s="320">
        <v>0</v>
      </c>
      <c r="Y209" s="321">
        <f>IFERROR(IF(X209="","",X209),"")</f>
        <v>0</v>
      </c>
      <c r="Z209" s="36">
        <f>IFERROR(IF(X209="","",X209*0.0155),"")</f>
        <v>0</v>
      </c>
      <c r="AA209" s="56"/>
      <c r="AB209" s="57"/>
      <c r="AC209" s="226" t="s">
        <v>330</v>
      </c>
      <c r="AG209" s="67"/>
      <c r="AJ209" s="71" t="s">
        <v>83</v>
      </c>
      <c r="AK209" s="71">
        <v>12</v>
      </c>
      <c r="BB209" s="227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27" hidden="1" customHeight="1" x14ac:dyDescent="0.25">
      <c r="A210" s="54" t="s">
        <v>333</v>
      </c>
      <c r="B210" s="54" t="s">
        <v>334</v>
      </c>
      <c r="C210" s="31">
        <v>4301070917</v>
      </c>
      <c r="D210" s="332">
        <v>4607111035912</v>
      </c>
      <c r="E210" s="333"/>
      <c r="F210" s="319">
        <v>0.43</v>
      </c>
      <c r="G210" s="32">
        <v>16</v>
      </c>
      <c r="H210" s="319">
        <v>6.88</v>
      </c>
      <c r="I210" s="319">
        <v>7.19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43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10" s="339"/>
      <c r="R210" s="339"/>
      <c r="S210" s="339"/>
      <c r="T210" s="340"/>
      <c r="U210" s="34"/>
      <c r="V210" s="34"/>
      <c r="W210" s="35" t="s">
        <v>70</v>
      </c>
      <c r="X210" s="320">
        <v>0</v>
      </c>
      <c r="Y210" s="321">
        <f>IFERROR(IF(X210="","",X210),"")</f>
        <v>0</v>
      </c>
      <c r="Z210" s="36">
        <f>IFERROR(IF(X210="","",X210*0.0155),"")</f>
        <v>0</v>
      </c>
      <c r="AA210" s="56"/>
      <c r="AB210" s="57"/>
      <c r="AC210" s="228" t="s">
        <v>335</v>
      </c>
      <c r="AG210" s="67"/>
      <c r="AJ210" s="71" t="s">
        <v>72</v>
      </c>
      <c r="AK210" s="71">
        <v>1</v>
      </c>
      <c r="BB210" s="229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ht="27" customHeight="1" x14ac:dyDescent="0.25">
      <c r="A211" s="54" t="s">
        <v>336</v>
      </c>
      <c r="B211" s="54" t="s">
        <v>337</v>
      </c>
      <c r="C211" s="31">
        <v>4301070920</v>
      </c>
      <c r="D211" s="332">
        <v>4607111035929</v>
      </c>
      <c r="E211" s="333"/>
      <c r="F211" s="319">
        <v>0.9</v>
      </c>
      <c r="G211" s="32">
        <v>8</v>
      </c>
      <c r="H211" s="319">
        <v>7.2</v>
      </c>
      <c r="I211" s="319">
        <v>7.47</v>
      </c>
      <c r="J211" s="32">
        <v>84</v>
      </c>
      <c r="K211" s="32" t="s">
        <v>67</v>
      </c>
      <c r="L211" s="32" t="s">
        <v>81</v>
      </c>
      <c r="M211" s="33" t="s">
        <v>69</v>
      </c>
      <c r="N211" s="33"/>
      <c r="O211" s="32">
        <v>180</v>
      </c>
      <c r="P211" s="445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11" s="339"/>
      <c r="R211" s="339"/>
      <c r="S211" s="339"/>
      <c r="T211" s="340"/>
      <c r="U211" s="34"/>
      <c r="V211" s="34"/>
      <c r="W211" s="35" t="s">
        <v>70</v>
      </c>
      <c r="X211" s="320">
        <v>24</v>
      </c>
      <c r="Y211" s="321">
        <f>IFERROR(IF(X211="","",X211),"")</f>
        <v>24</v>
      </c>
      <c r="Z211" s="36">
        <f>IFERROR(IF(X211="","",X211*0.0155),"")</f>
        <v>0.372</v>
      </c>
      <c r="AA211" s="56"/>
      <c r="AB211" s="57"/>
      <c r="AC211" s="230" t="s">
        <v>335</v>
      </c>
      <c r="AG211" s="67"/>
      <c r="AJ211" s="71" t="s">
        <v>83</v>
      </c>
      <c r="AK211" s="71">
        <v>12</v>
      </c>
      <c r="BB211" s="231" t="s">
        <v>1</v>
      </c>
      <c r="BM211" s="67">
        <f>IFERROR(X211*I211,"0")</f>
        <v>179.28</v>
      </c>
      <c r="BN211" s="67">
        <f>IFERROR(Y211*I211,"0")</f>
        <v>179.28</v>
      </c>
      <c r="BO211" s="67">
        <f>IFERROR(X211/J211,"0")</f>
        <v>0.2857142857142857</v>
      </c>
      <c r="BP211" s="67">
        <f>IFERROR(Y211/J211,"0")</f>
        <v>0.2857142857142857</v>
      </c>
    </row>
    <row r="212" spans="1:68" x14ac:dyDescent="0.2">
      <c r="A212" s="334"/>
      <c r="B212" s="335"/>
      <c r="C212" s="335"/>
      <c r="D212" s="335"/>
      <c r="E212" s="335"/>
      <c r="F212" s="335"/>
      <c r="G212" s="335"/>
      <c r="H212" s="335"/>
      <c r="I212" s="335"/>
      <c r="J212" s="335"/>
      <c r="K212" s="335"/>
      <c r="L212" s="335"/>
      <c r="M212" s="335"/>
      <c r="N212" s="335"/>
      <c r="O212" s="336"/>
      <c r="P212" s="326" t="s">
        <v>73</v>
      </c>
      <c r="Q212" s="327"/>
      <c r="R212" s="327"/>
      <c r="S212" s="327"/>
      <c r="T212" s="327"/>
      <c r="U212" s="327"/>
      <c r="V212" s="328"/>
      <c r="W212" s="37" t="s">
        <v>70</v>
      </c>
      <c r="X212" s="322">
        <f>IFERROR(SUM(X208:X211),"0")</f>
        <v>24</v>
      </c>
      <c r="Y212" s="322">
        <f>IFERROR(SUM(Y208:Y211),"0")</f>
        <v>24</v>
      </c>
      <c r="Z212" s="322">
        <f>IFERROR(IF(Z208="",0,Z208),"0")+IFERROR(IF(Z209="",0,Z209),"0")+IFERROR(IF(Z210="",0,Z210),"0")+IFERROR(IF(Z211="",0,Z211),"0")</f>
        <v>0.372</v>
      </c>
      <c r="AA212" s="323"/>
      <c r="AB212" s="323"/>
      <c r="AC212" s="323"/>
    </row>
    <row r="213" spans="1:68" x14ac:dyDescent="0.2">
      <c r="A213" s="335"/>
      <c r="B213" s="335"/>
      <c r="C213" s="335"/>
      <c r="D213" s="335"/>
      <c r="E213" s="335"/>
      <c r="F213" s="335"/>
      <c r="G213" s="335"/>
      <c r="H213" s="335"/>
      <c r="I213" s="335"/>
      <c r="J213" s="335"/>
      <c r="K213" s="335"/>
      <c r="L213" s="335"/>
      <c r="M213" s="335"/>
      <c r="N213" s="335"/>
      <c r="O213" s="336"/>
      <c r="P213" s="326" t="s">
        <v>73</v>
      </c>
      <c r="Q213" s="327"/>
      <c r="R213" s="327"/>
      <c r="S213" s="327"/>
      <c r="T213" s="327"/>
      <c r="U213" s="327"/>
      <c r="V213" s="328"/>
      <c r="W213" s="37" t="s">
        <v>74</v>
      </c>
      <c r="X213" s="322">
        <f>IFERROR(SUMPRODUCT(X208:X211*H208:H211),"0")</f>
        <v>172.8</v>
      </c>
      <c r="Y213" s="322">
        <f>IFERROR(SUMPRODUCT(Y208:Y211*H208:H211),"0")</f>
        <v>172.8</v>
      </c>
      <c r="Z213" s="37"/>
      <c r="AA213" s="323"/>
      <c r="AB213" s="323"/>
      <c r="AC213" s="323"/>
    </row>
    <row r="214" spans="1:68" ht="16.5" hidden="1" customHeight="1" x14ac:dyDescent="0.25">
      <c r="A214" s="358" t="s">
        <v>338</v>
      </c>
      <c r="B214" s="335"/>
      <c r="C214" s="335"/>
      <c r="D214" s="335"/>
      <c r="E214" s="335"/>
      <c r="F214" s="335"/>
      <c r="G214" s="335"/>
      <c r="H214" s="335"/>
      <c r="I214" s="335"/>
      <c r="J214" s="335"/>
      <c r="K214" s="335"/>
      <c r="L214" s="335"/>
      <c r="M214" s="335"/>
      <c r="N214" s="335"/>
      <c r="O214" s="335"/>
      <c r="P214" s="335"/>
      <c r="Q214" s="335"/>
      <c r="R214" s="335"/>
      <c r="S214" s="335"/>
      <c r="T214" s="335"/>
      <c r="U214" s="335"/>
      <c r="V214" s="335"/>
      <c r="W214" s="335"/>
      <c r="X214" s="335"/>
      <c r="Y214" s="335"/>
      <c r="Z214" s="335"/>
      <c r="AA214" s="315"/>
      <c r="AB214" s="315"/>
      <c r="AC214" s="315"/>
    </row>
    <row r="215" spans="1:68" ht="14.25" hidden="1" customHeight="1" x14ac:dyDescent="0.25">
      <c r="A215" s="337" t="s">
        <v>64</v>
      </c>
      <c r="B215" s="335"/>
      <c r="C215" s="335"/>
      <c r="D215" s="335"/>
      <c r="E215" s="335"/>
      <c r="F215" s="335"/>
      <c r="G215" s="335"/>
      <c r="H215" s="335"/>
      <c r="I215" s="335"/>
      <c r="J215" s="335"/>
      <c r="K215" s="335"/>
      <c r="L215" s="335"/>
      <c r="M215" s="335"/>
      <c r="N215" s="335"/>
      <c r="O215" s="335"/>
      <c r="P215" s="335"/>
      <c r="Q215" s="335"/>
      <c r="R215" s="335"/>
      <c r="S215" s="335"/>
      <c r="T215" s="335"/>
      <c r="U215" s="335"/>
      <c r="V215" s="335"/>
      <c r="W215" s="335"/>
      <c r="X215" s="335"/>
      <c r="Y215" s="335"/>
      <c r="Z215" s="335"/>
      <c r="AA215" s="314"/>
      <c r="AB215" s="314"/>
      <c r="AC215" s="314"/>
    </row>
    <row r="216" spans="1:68" ht="16.5" hidden="1" customHeight="1" x14ac:dyDescent="0.25">
      <c r="A216" s="54" t="s">
        <v>339</v>
      </c>
      <c r="B216" s="54" t="s">
        <v>340</v>
      </c>
      <c r="C216" s="31">
        <v>4301070912</v>
      </c>
      <c r="D216" s="332">
        <v>4607111037213</v>
      </c>
      <c r="E216" s="333"/>
      <c r="F216" s="319">
        <v>0.4</v>
      </c>
      <c r="G216" s="32">
        <v>8</v>
      </c>
      <c r="H216" s="319">
        <v>3.2</v>
      </c>
      <c r="I216" s="319">
        <v>3.44</v>
      </c>
      <c r="J216" s="32">
        <v>144</v>
      </c>
      <c r="K216" s="32" t="s">
        <v>67</v>
      </c>
      <c r="L216" s="32" t="s">
        <v>68</v>
      </c>
      <c r="M216" s="33" t="s">
        <v>69</v>
      </c>
      <c r="N216" s="33"/>
      <c r="O216" s="32">
        <v>180</v>
      </c>
      <c r="P216" s="44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6" s="339"/>
      <c r="R216" s="339"/>
      <c r="S216" s="339"/>
      <c r="T216" s="340"/>
      <c r="U216" s="34"/>
      <c r="V216" s="34"/>
      <c r="W216" s="35" t="s">
        <v>70</v>
      </c>
      <c r="X216" s="320">
        <v>0</v>
      </c>
      <c r="Y216" s="321">
        <f>IFERROR(IF(X216="","",X216),"")</f>
        <v>0</v>
      </c>
      <c r="Z216" s="36">
        <f>IFERROR(IF(X216="","",X216*0.00866),"")</f>
        <v>0</v>
      </c>
      <c r="AA216" s="56"/>
      <c r="AB216" s="57"/>
      <c r="AC216" s="232" t="s">
        <v>341</v>
      </c>
      <c r="AG216" s="67"/>
      <c r="AJ216" s="71" t="s">
        <v>72</v>
      </c>
      <c r="AK216" s="71">
        <v>1</v>
      </c>
      <c r="BB216" s="233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hidden="1" x14ac:dyDescent="0.2">
      <c r="A217" s="334"/>
      <c r="B217" s="335"/>
      <c r="C217" s="335"/>
      <c r="D217" s="335"/>
      <c r="E217" s="335"/>
      <c r="F217" s="335"/>
      <c r="G217" s="335"/>
      <c r="H217" s="335"/>
      <c r="I217" s="335"/>
      <c r="J217" s="335"/>
      <c r="K217" s="335"/>
      <c r="L217" s="335"/>
      <c r="M217" s="335"/>
      <c r="N217" s="335"/>
      <c r="O217" s="336"/>
      <c r="P217" s="326" t="s">
        <v>73</v>
      </c>
      <c r="Q217" s="327"/>
      <c r="R217" s="327"/>
      <c r="S217" s="327"/>
      <c r="T217" s="327"/>
      <c r="U217" s="327"/>
      <c r="V217" s="328"/>
      <c r="W217" s="37" t="s">
        <v>70</v>
      </c>
      <c r="X217" s="322">
        <f>IFERROR(SUM(X216:X216),"0")</f>
        <v>0</v>
      </c>
      <c r="Y217" s="322">
        <f>IFERROR(SUM(Y216:Y216),"0")</f>
        <v>0</v>
      </c>
      <c r="Z217" s="322">
        <f>IFERROR(IF(Z216="",0,Z216),"0")</f>
        <v>0</v>
      </c>
      <c r="AA217" s="323"/>
      <c r="AB217" s="323"/>
      <c r="AC217" s="323"/>
    </row>
    <row r="218" spans="1:68" hidden="1" x14ac:dyDescent="0.2">
      <c r="A218" s="335"/>
      <c r="B218" s="335"/>
      <c r="C218" s="335"/>
      <c r="D218" s="335"/>
      <c r="E218" s="335"/>
      <c r="F218" s="335"/>
      <c r="G218" s="335"/>
      <c r="H218" s="335"/>
      <c r="I218" s="335"/>
      <c r="J218" s="335"/>
      <c r="K218" s="335"/>
      <c r="L218" s="335"/>
      <c r="M218" s="335"/>
      <c r="N218" s="335"/>
      <c r="O218" s="336"/>
      <c r="P218" s="326" t="s">
        <v>73</v>
      </c>
      <c r="Q218" s="327"/>
      <c r="R218" s="327"/>
      <c r="S218" s="327"/>
      <c r="T218" s="327"/>
      <c r="U218" s="327"/>
      <c r="V218" s="328"/>
      <c r="W218" s="37" t="s">
        <v>74</v>
      </c>
      <c r="X218" s="322">
        <f>IFERROR(SUMPRODUCT(X216:X216*H216:H216),"0")</f>
        <v>0</v>
      </c>
      <c r="Y218" s="322">
        <f>IFERROR(SUMPRODUCT(Y216:Y216*H216:H216),"0")</f>
        <v>0</v>
      </c>
      <c r="Z218" s="37"/>
      <c r="AA218" s="323"/>
      <c r="AB218" s="323"/>
      <c r="AC218" s="323"/>
    </row>
    <row r="219" spans="1:68" ht="16.5" hidden="1" customHeight="1" x14ac:dyDescent="0.25">
      <c r="A219" s="358" t="s">
        <v>342</v>
      </c>
      <c r="B219" s="335"/>
      <c r="C219" s="335"/>
      <c r="D219" s="335"/>
      <c r="E219" s="335"/>
      <c r="F219" s="335"/>
      <c r="G219" s="335"/>
      <c r="H219" s="335"/>
      <c r="I219" s="335"/>
      <c r="J219" s="335"/>
      <c r="K219" s="335"/>
      <c r="L219" s="335"/>
      <c r="M219" s="335"/>
      <c r="N219" s="335"/>
      <c r="O219" s="335"/>
      <c r="P219" s="335"/>
      <c r="Q219" s="335"/>
      <c r="R219" s="335"/>
      <c r="S219" s="335"/>
      <c r="T219" s="335"/>
      <c r="U219" s="335"/>
      <c r="V219" s="335"/>
      <c r="W219" s="335"/>
      <c r="X219" s="335"/>
      <c r="Y219" s="335"/>
      <c r="Z219" s="335"/>
      <c r="AA219" s="315"/>
      <c r="AB219" s="315"/>
      <c r="AC219" s="315"/>
    </row>
    <row r="220" spans="1:68" ht="14.25" hidden="1" customHeight="1" x14ac:dyDescent="0.25">
      <c r="A220" s="337" t="s">
        <v>279</v>
      </c>
      <c r="B220" s="335"/>
      <c r="C220" s="335"/>
      <c r="D220" s="335"/>
      <c r="E220" s="335"/>
      <c r="F220" s="335"/>
      <c r="G220" s="335"/>
      <c r="H220" s="335"/>
      <c r="I220" s="335"/>
      <c r="J220" s="335"/>
      <c r="K220" s="335"/>
      <c r="L220" s="335"/>
      <c r="M220" s="335"/>
      <c r="N220" s="335"/>
      <c r="O220" s="335"/>
      <c r="P220" s="335"/>
      <c r="Q220" s="335"/>
      <c r="R220" s="335"/>
      <c r="S220" s="335"/>
      <c r="T220" s="335"/>
      <c r="U220" s="335"/>
      <c r="V220" s="335"/>
      <c r="W220" s="335"/>
      <c r="X220" s="335"/>
      <c r="Y220" s="335"/>
      <c r="Z220" s="335"/>
      <c r="AA220" s="314"/>
      <c r="AB220" s="314"/>
      <c r="AC220" s="314"/>
    </row>
    <row r="221" spans="1:68" ht="27" hidden="1" customHeight="1" x14ac:dyDescent="0.25">
      <c r="A221" s="54" t="s">
        <v>343</v>
      </c>
      <c r="B221" s="54" t="s">
        <v>344</v>
      </c>
      <c r="C221" s="31">
        <v>4301051320</v>
      </c>
      <c r="D221" s="332">
        <v>4680115881334</v>
      </c>
      <c r="E221" s="333"/>
      <c r="F221" s="319">
        <v>0.33</v>
      </c>
      <c r="G221" s="32">
        <v>6</v>
      </c>
      <c r="H221" s="319">
        <v>1.98</v>
      </c>
      <c r="I221" s="319">
        <v>2.25</v>
      </c>
      <c r="J221" s="32">
        <v>182</v>
      </c>
      <c r="K221" s="32" t="s">
        <v>80</v>
      </c>
      <c r="L221" s="32" t="s">
        <v>68</v>
      </c>
      <c r="M221" s="33" t="s">
        <v>283</v>
      </c>
      <c r="N221" s="33"/>
      <c r="O221" s="32">
        <v>365</v>
      </c>
      <c r="P221" s="348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21" s="339"/>
      <c r="R221" s="339"/>
      <c r="S221" s="339"/>
      <c r="T221" s="340"/>
      <c r="U221" s="34"/>
      <c r="V221" s="34"/>
      <c r="W221" s="35" t="s">
        <v>70</v>
      </c>
      <c r="X221" s="320">
        <v>0</v>
      </c>
      <c r="Y221" s="321">
        <f>IFERROR(IF(X221="","",X221),"")</f>
        <v>0</v>
      </c>
      <c r="Z221" s="36">
        <f>IFERROR(IF(X221="","",X221*0.00651),"")</f>
        <v>0</v>
      </c>
      <c r="AA221" s="56"/>
      <c r="AB221" s="57"/>
      <c r="AC221" s="234" t="s">
        <v>345</v>
      </c>
      <c r="AG221" s="67"/>
      <c r="AJ221" s="71" t="s">
        <v>72</v>
      </c>
      <c r="AK221" s="71">
        <v>1</v>
      </c>
      <c r="BB221" s="235" t="s">
        <v>286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hidden="1" x14ac:dyDescent="0.2">
      <c r="A222" s="334"/>
      <c r="B222" s="335"/>
      <c r="C222" s="335"/>
      <c r="D222" s="335"/>
      <c r="E222" s="335"/>
      <c r="F222" s="335"/>
      <c r="G222" s="335"/>
      <c r="H222" s="335"/>
      <c r="I222" s="335"/>
      <c r="J222" s="335"/>
      <c r="K222" s="335"/>
      <c r="L222" s="335"/>
      <c r="M222" s="335"/>
      <c r="N222" s="335"/>
      <c r="O222" s="336"/>
      <c r="P222" s="326" t="s">
        <v>73</v>
      </c>
      <c r="Q222" s="327"/>
      <c r="R222" s="327"/>
      <c r="S222" s="327"/>
      <c r="T222" s="327"/>
      <c r="U222" s="327"/>
      <c r="V222" s="328"/>
      <c r="W222" s="37" t="s">
        <v>70</v>
      </c>
      <c r="X222" s="322">
        <f>IFERROR(SUM(X221:X221),"0")</f>
        <v>0</v>
      </c>
      <c r="Y222" s="322">
        <f>IFERROR(SUM(Y221:Y221),"0")</f>
        <v>0</v>
      </c>
      <c r="Z222" s="322">
        <f>IFERROR(IF(Z221="",0,Z221),"0")</f>
        <v>0</v>
      </c>
      <c r="AA222" s="323"/>
      <c r="AB222" s="323"/>
      <c r="AC222" s="323"/>
    </row>
    <row r="223" spans="1:68" hidden="1" x14ac:dyDescent="0.2">
      <c r="A223" s="335"/>
      <c r="B223" s="335"/>
      <c r="C223" s="335"/>
      <c r="D223" s="335"/>
      <c r="E223" s="335"/>
      <c r="F223" s="335"/>
      <c r="G223" s="335"/>
      <c r="H223" s="335"/>
      <c r="I223" s="335"/>
      <c r="J223" s="335"/>
      <c r="K223" s="335"/>
      <c r="L223" s="335"/>
      <c r="M223" s="335"/>
      <c r="N223" s="335"/>
      <c r="O223" s="336"/>
      <c r="P223" s="326" t="s">
        <v>73</v>
      </c>
      <c r="Q223" s="327"/>
      <c r="R223" s="327"/>
      <c r="S223" s="327"/>
      <c r="T223" s="327"/>
      <c r="U223" s="327"/>
      <c r="V223" s="328"/>
      <c r="W223" s="37" t="s">
        <v>74</v>
      </c>
      <c r="X223" s="322">
        <f>IFERROR(SUMPRODUCT(X221:X221*H221:H221),"0")</f>
        <v>0</v>
      </c>
      <c r="Y223" s="322">
        <f>IFERROR(SUMPRODUCT(Y221:Y221*H221:H221),"0")</f>
        <v>0</v>
      </c>
      <c r="Z223" s="37"/>
      <c r="AA223" s="323"/>
      <c r="AB223" s="323"/>
      <c r="AC223" s="323"/>
    </row>
    <row r="224" spans="1:68" ht="16.5" hidden="1" customHeight="1" x14ac:dyDescent="0.25">
      <c r="A224" s="358" t="s">
        <v>346</v>
      </c>
      <c r="B224" s="335"/>
      <c r="C224" s="335"/>
      <c r="D224" s="335"/>
      <c r="E224" s="335"/>
      <c r="F224" s="335"/>
      <c r="G224" s="335"/>
      <c r="H224" s="335"/>
      <c r="I224" s="335"/>
      <c r="J224" s="335"/>
      <c r="K224" s="335"/>
      <c r="L224" s="335"/>
      <c r="M224" s="335"/>
      <c r="N224" s="335"/>
      <c r="O224" s="335"/>
      <c r="P224" s="335"/>
      <c r="Q224" s="335"/>
      <c r="R224" s="335"/>
      <c r="S224" s="335"/>
      <c r="T224" s="335"/>
      <c r="U224" s="335"/>
      <c r="V224" s="335"/>
      <c r="W224" s="335"/>
      <c r="X224" s="335"/>
      <c r="Y224" s="335"/>
      <c r="Z224" s="335"/>
      <c r="AA224" s="315"/>
      <c r="AB224" s="315"/>
      <c r="AC224" s="315"/>
    </row>
    <row r="225" spans="1:68" ht="14.25" hidden="1" customHeight="1" x14ac:dyDescent="0.25">
      <c r="A225" s="337" t="s">
        <v>64</v>
      </c>
      <c r="B225" s="335"/>
      <c r="C225" s="335"/>
      <c r="D225" s="335"/>
      <c r="E225" s="335"/>
      <c r="F225" s="335"/>
      <c r="G225" s="335"/>
      <c r="H225" s="335"/>
      <c r="I225" s="335"/>
      <c r="J225" s="335"/>
      <c r="K225" s="335"/>
      <c r="L225" s="335"/>
      <c r="M225" s="335"/>
      <c r="N225" s="335"/>
      <c r="O225" s="335"/>
      <c r="P225" s="335"/>
      <c r="Q225" s="335"/>
      <c r="R225" s="335"/>
      <c r="S225" s="335"/>
      <c r="T225" s="335"/>
      <c r="U225" s="335"/>
      <c r="V225" s="335"/>
      <c r="W225" s="335"/>
      <c r="X225" s="335"/>
      <c r="Y225" s="335"/>
      <c r="Z225" s="335"/>
      <c r="AA225" s="314"/>
      <c r="AB225" s="314"/>
      <c r="AC225" s="314"/>
    </row>
    <row r="226" spans="1:68" ht="16.5" hidden="1" customHeight="1" x14ac:dyDescent="0.25">
      <c r="A226" s="54" t="s">
        <v>347</v>
      </c>
      <c r="B226" s="54" t="s">
        <v>348</v>
      </c>
      <c r="C226" s="31">
        <v>4301071063</v>
      </c>
      <c r="D226" s="332">
        <v>4607111039019</v>
      </c>
      <c r="E226" s="333"/>
      <c r="F226" s="319">
        <v>0.43</v>
      </c>
      <c r="G226" s="32">
        <v>16</v>
      </c>
      <c r="H226" s="319">
        <v>6.88</v>
      </c>
      <c r="I226" s="319">
        <v>7.2060000000000004</v>
      </c>
      <c r="J226" s="32">
        <v>84</v>
      </c>
      <c r="K226" s="32" t="s">
        <v>67</v>
      </c>
      <c r="L226" s="32" t="s">
        <v>68</v>
      </c>
      <c r="M226" s="33" t="s">
        <v>69</v>
      </c>
      <c r="N226" s="33"/>
      <c r="O226" s="32">
        <v>180</v>
      </c>
      <c r="P226" s="489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6" s="339"/>
      <c r="R226" s="339"/>
      <c r="S226" s="339"/>
      <c r="T226" s="340"/>
      <c r="U226" s="34"/>
      <c r="V226" s="34"/>
      <c r="W226" s="35" t="s">
        <v>70</v>
      </c>
      <c r="X226" s="320">
        <v>0</v>
      </c>
      <c r="Y226" s="321">
        <f>IFERROR(IF(X226="","",X226),"")</f>
        <v>0</v>
      </c>
      <c r="Z226" s="36">
        <f>IFERROR(IF(X226="","",X226*0.0155),"")</f>
        <v>0</v>
      </c>
      <c r="AA226" s="56"/>
      <c r="AB226" s="57"/>
      <c r="AC226" s="236" t="s">
        <v>349</v>
      </c>
      <c r="AG226" s="67"/>
      <c r="AJ226" s="71" t="s">
        <v>72</v>
      </c>
      <c r="AK226" s="71">
        <v>1</v>
      </c>
      <c r="BB226" s="237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t="16.5" hidden="1" customHeight="1" x14ac:dyDescent="0.25">
      <c r="A227" s="54" t="s">
        <v>350</v>
      </c>
      <c r="B227" s="54" t="s">
        <v>351</v>
      </c>
      <c r="C227" s="31">
        <v>4301071000</v>
      </c>
      <c r="D227" s="332">
        <v>4607111038708</v>
      </c>
      <c r="E227" s="333"/>
      <c r="F227" s="319">
        <v>0.8</v>
      </c>
      <c r="G227" s="32">
        <v>8</v>
      </c>
      <c r="H227" s="319">
        <v>6.4</v>
      </c>
      <c r="I227" s="319">
        <v>6.67</v>
      </c>
      <c r="J227" s="32">
        <v>84</v>
      </c>
      <c r="K227" s="32" t="s">
        <v>67</v>
      </c>
      <c r="L227" s="32" t="s">
        <v>68</v>
      </c>
      <c r="M227" s="33" t="s">
        <v>69</v>
      </c>
      <c r="N227" s="33"/>
      <c r="O227" s="32">
        <v>180</v>
      </c>
      <c r="P227" s="486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7" s="339"/>
      <c r="R227" s="339"/>
      <c r="S227" s="339"/>
      <c r="T227" s="340"/>
      <c r="U227" s="34"/>
      <c r="V227" s="34"/>
      <c r="W227" s="35" t="s">
        <v>70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38" t="s">
        <v>349</v>
      </c>
      <c r="AG227" s="67"/>
      <c r="AJ227" s="71" t="s">
        <v>72</v>
      </c>
      <c r="AK227" s="71">
        <v>1</v>
      </c>
      <c r="BB227" s="239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hidden="1" x14ac:dyDescent="0.2">
      <c r="A228" s="334"/>
      <c r="B228" s="335"/>
      <c r="C228" s="335"/>
      <c r="D228" s="335"/>
      <c r="E228" s="335"/>
      <c r="F228" s="335"/>
      <c r="G228" s="335"/>
      <c r="H228" s="335"/>
      <c r="I228" s="335"/>
      <c r="J228" s="335"/>
      <c r="K228" s="335"/>
      <c r="L228" s="335"/>
      <c r="M228" s="335"/>
      <c r="N228" s="335"/>
      <c r="O228" s="336"/>
      <c r="P228" s="326" t="s">
        <v>73</v>
      </c>
      <c r="Q228" s="327"/>
      <c r="R228" s="327"/>
      <c r="S228" s="327"/>
      <c r="T228" s="327"/>
      <c r="U228" s="327"/>
      <c r="V228" s="328"/>
      <c r="W228" s="37" t="s">
        <v>70</v>
      </c>
      <c r="X228" s="322">
        <f>IFERROR(SUM(X226:X227),"0")</f>
        <v>0</v>
      </c>
      <c r="Y228" s="322">
        <f>IFERROR(SUM(Y226:Y227),"0")</f>
        <v>0</v>
      </c>
      <c r="Z228" s="322">
        <f>IFERROR(IF(Z226="",0,Z226),"0")+IFERROR(IF(Z227="",0,Z227),"0")</f>
        <v>0</v>
      </c>
      <c r="AA228" s="323"/>
      <c r="AB228" s="323"/>
      <c r="AC228" s="323"/>
    </row>
    <row r="229" spans="1:68" hidden="1" x14ac:dyDescent="0.2">
      <c r="A229" s="335"/>
      <c r="B229" s="335"/>
      <c r="C229" s="335"/>
      <c r="D229" s="335"/>
      <c r="E229" s="335"/>
      <c r="F229" s="335"/>
      <c r="G229" s="335"/>
      <c r="H229" s="335"/>
      <c r="I229" s="335"/>
      <c r="J229" s="335"/>
      <c r="K229" s="335"/>
      <c r="L229" s="335"/>
      <c r="M229" s="335"/>
      <c r="N229" s="335"/>
      <c r="O229" s="336"/>
      <c r="P229" s="326" t="s">
        <v>73</v>
      </c>
      <c r="Q229" s="327"/>
      <c r="R229" s="327"/>
      <c r="S229" s="327"/>
      <c r="T229" s="327"/>
      <c r="U229" s="327"/>
      <c r="V229" s="328"/>
      <c r="W229" s="37" t="s">
        <v>74</v>
      </c>
      <c r="X229" s="322">
        <f>IFERROR(SUMPRODUCT(X226:X227*H226:H227),"0")</f>
        <v>0</v>
      </c>
      <c r="Y229" s="322">
        <f>IFERROR(SUMPRODUCT(Y226:Y227*H226:H227),"0")</f>
        <v>0</v>
      </c>
      <c r="Z229" s="37"/>
      <c r="AA229" s="323"/>
      <c r="AB229" s="323"/>
      <c r="AC229" s="323"/>
    </row>
    <row r="230" spans="1:68" ht="27.75" hidden="1" customHeight="1" x14ac:dyDescent="0.2">
      <c r="A230" s="353" t="s">
        <v>352</v>
      </c>
      <c r="B230" s="354"/>
      <c r="C230" s="354"/>
      <c r="D230" s="354"/>
      <c r="E230" s="354"/>
      <c r="F230" s="354"/>
      <c r="G230" s="354"/>
      <c r="H230" s="354"/>
      <c r="I230" s="354"/>
      <c r="J230" s="354"/>
      <c r="K230" s="354"/>
      <c r="L230" s="354"/>
      <c r="M230" s="354"/>
      <c r="N230" s="354"/>
      <c r="O230" s="354"/>
      <c r="P230" s="354"/>
      <c r="Q230" s="354"/>
      <c r="R230" s="354"/>
      <c r="S230" s="354"/>
      <c r="T230" s="354"/>
      <c r="U230" s="354"/>
      <c r="V230" s="354"/>
      <c r="W230" s="354"/>
      <c r="X230" s="354"/>
      <c r="Y230" s="354"/>
      <c r="Z230" s="354"/>
      <c r="AA230" s="48"/>
      <c r="AB230" s="48"/>
      <c r="AC230" s="48"/>
    </row>
    <row r="231" spans="1:68" ht="16.5" hidden="1" customHeight="1" x14ac:dyDescent="0.25">
      <c r="A231" s="358" t="s">
        <v>353</v>
      </c>
      <c r="B231" s="335"/>
      <c r="C231" s="335"/>
      <c r="D231" s="335"/>
      <c r="E231" s="335"/>
      <c r="F231" s="335"/>
      <c r="G231" s="335"/>
      <c r="H231" s="335"/>
      <c r="I231" s="335"/>
      <c r="J231" s="335"/>
      <c r="K231" s="335"/>
      <c r="L231" s="335"/>
      <c r="M231" s="335"/>
      <c r="N231" s="335"/>
      <c r="O231" s="335"/>
      <c r="P231" s="335"/>
      <c r="Q231" s="335"/>
      <c r="R231" s="335"/>
      <c r="S231" s="335"/>
      <c r="T231" s="335"/>
      <c r="U231" s="335"/>
      <c r="V231" s="335"/>
      <c r="W231" s="335"/>
      <c r="X231" s="335"/>
      <c r="Y231" s="335"/>
      <c r="Z231" s="335"/>
      <c r="AA231" s="315"/>
      <c r="AB231" s="315"/>
      <c r="AC231" s="315"/>
    </row>
    <row r="232" spans="1:68" ht="14.25" hidden="1" customHeight="1" x14ac:dyDescent="0.25">
      <c r="A232" s="337" t="s">
        <v>64</v>
      </c>
      <c r="B232" s="335"/>
      <c r="C232" s="335"/>
      <c r="D232" s="335"/>
      <c r="E232" s="335"/>
      <c r="F232" s="335"/>
      <c r="G232" s="335"/>
      <c r="H232" s="335"/>
      <c r="I232" s="335"/>
      <c r="J232" s="335"/>
      <c r="K232" s="335"/>
      <c r="L232" s="335"/>
      <c r="M232" s="335"/>
      <c r="N232" s="335"/>
      <c r="O232" s="335"/>
      <c r="P232" s="335"/>
      <c r="Q232" s="335"/>
      <c r="R232" s="335"/>
      <c r="S232" s="335"/>
      <c r="T232" s="335"/>
      <c r="U232" s="335"/>
      <c r="V232" s="335"/>
      <c r="W232" s="335"/>
      <c r="X232" s="335"/>
      <c r="Y232" s="335"/>
      <c r="Z232" s="335"/>
      <c r="AA232" s="314"/>
      <c r="AB232" s="314"/>
      <c r="AC232" s="314"/>
    </row>
    <row r="233" spans="1:68" ht="27" hidden="1" customHeight="1" x14ac:dyDescent="0.25">
      <c r="A233" s="54" t="s">
        <v>354</v>
      </c>
      <c r="B233" s="54" t="s">
        <v>355</v>
      </c>
      <c r="C233" s="31">
        <v>4301071036</v>
      </c>
      <c r="D233" s="332">
        <v>4607111036162</v>
      </c>
      <c r="E233" s="333"/>
      <c r="F233" s="319">
        <v>0.8</v>
      </c>
      <c r="G233" s="32">
        <v>8</v>
      </c>
      <c r="H233" s="319">
        <v>6.4</v>
      </c>
      <c r="I233" s="319">
        <v>6.6811999999999996</v>
      </c>
      <c r="J233" s="32">
        <v>84</v>
      </c>
      <c r="K233" s="32" t="s">
        <v>67</v>
      </c>
      <c r="L233" s="32" t="s">
        <v>68</v>
      </c>
      <c r="M233" s="33" t="s">
        <v>69</v>
      </c>
      <c r="N233" s="33"/>
      <c r="O233" s="32">
        <v>90</v>
      </c>
      <c r="P233" s="457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3" s="339"/>
      <c r="R233" s="339"/>
      <c r="S233" s="339"/>
      <c r="T233" s="340"/>
      <c r="U233" s="34"/>
      <c r="V233" s="34"/>
      <c r="W233" s="35" t="s">
        <v>70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0" t="s">
        <v>356</v>
      </c>
      <c r="AG233" s="67"/>
      <c r="AJ233" s="71" t="s">
        <v>72</v>
      </c>
      <c r="AK233" s="71">
        <v>1</v>
      </c>
      <c r="BB233" s="241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idden="1" x14ac:dyDescent="0.2">
      <c r="A234" s="334"/>
      <c r="B234" s="335"/>
      <c r="C234" s="335"/>
      <c r="D234" s="335"/>
      <c r="E234" s="335"/>
      <c r="F234" s="335"/>
      <c r="G234" s="335"/>
      <c r="H234" s="335"/>
      <c r="I234" s="335"/>
      <c r="J234" s="335"/>
      <c r="K234" s="335"/>
      <c r="L234" s="335"/>
      <c r="M234" s="335"/>
      <c r="N234" s="335"/>
      <c r="O234" s="336"/>
      <c r="P234" s="326" t="s">
        <v>73</v>
      </c>
      <c r="Q234" s="327"/>
      <c r="R234" s="327"/>
      <c r="S234" s="327"/>
      <c r="T234" s="327"/>
      <c r="U234" s="327"/>
      <c r="V234" s="328"/>
      <c r="W234" s="37" t="s">
        <v>70</v>
      </c>
      <c r="X234" s="322">
        <f>IFERROR(SUM(X233:X233),"0")</f>
        <v>0</v>
      </c>
      <c r="Y234" s="322">
        <f>IFERROR(SUM(Y233:Y233),"0")</f>
        <v>0</v>
      </c>
      <c r="Z234" s="322">
        <f>IFERROR(IF(Z233="",0,Z233),"0")</f>
        <v>0</v>
      </c>
      <c r="AA234" s="323"/>
      <c r="AB234" s="323"/>
      <c r="AC234" s="323"/>
    </row>
    <row r="235" spans="1:68" hidden="1" x14ac:dyDescent="0.2">
      <c r="A235" s="335"/>
      <c r="B235" s="335"/>
      <c r="C235" s="335"/>
      <c r="D235" s="335"/>
      <c r="E235" s="335"/>
      <c r="F235" s="335"/>
      <c r="G235" s="335"/>
      <c r="H235" s="335"/>
      <c r="I235" s="335"/>
      <c r="J235" s="335"/>
      <c r="K235" s="335"/>
      <c r="L235" s="335"/>
      <c r="M235" s="335"/>
      <c r="N235" s="335"/>
      <c r="O235" s="336"/>
      <c r="P235" s="326" t="s">
        <v>73</v>
      </c>
      <c r="Q235" s="327"/>
      <c r="R235" s="327"/>
      <c r="S235" s="327"/>
      <c r="T235" s="327"/>
      <c r="U235" s="327"/>
      <c r="V235" s="328"/>
      <c r="W235" s="37" t="s">
        <v>74</v>
      </c>
      <c r="X235" s="322">
        <f>IFERROR(SUMPRODUCT(X233:X233*H233:H233),"0")</f>
        <v>0</v>
      </c>
      <c r="Y235" s="322">
        <f>IFERROR(SUMPRODUCT(Y233:Y233*H233:H233),"0")</f>
        <v>0</v>
      </c>
      <c r="Z235" s="37"/>
      <c r="AA235" s="323"/>
      <c r="AB235" s="323"/>
      <c r="AC235" s="323"/>
    </row>
    <row r="236" spans="1:68" ht="27.75" hidden="1" customHeight="1" x14ac:dyDescent="0.2">
      <c r="A236" s="353" t="s">
        <v>357</v>
      </c>
      <c r="B236" s="354"/>
      <c r="C236" s="354"/>
      <c r="D236" s="354"/>
      <c r="E236" s="354"/>
      <c r="F236" s="354"/>
      <c r="G236" s="354"/>
      <c r="H236" s="354"/>
      <c r="I236" s="354"/>
      <c r="J236" s="354"/>
      <c r="K236" s="354"/>
      <c r="L236" s="354"/>
      <c r="M236" s="354"/>
      <c r="N236" s="354"/>
      <c r="O236" s="354"/>
      <c r="P236" s="354"/>
      <c r="Q236" s="354"/>
      <c r="R236" s="354"/>
      <c r="S236" s="354"/>
      <c r="T236" s="354"/>
      <c r="U236" s="354"/>
      <c r="V236" s="354"/>
      <c r="W236" s="354"/>
      <c r="X236" s="354"/>
      <c r="Y236" s="354"/>
      <c r="Z236" s="354"/>
      <c r="AA236" s="48"/>
      <c r="AB236" s="48"/>
      <c r="AC236" s="48"/>
    </row>
    <row r="237" spans="1:68" ht="16.5" hidden="1" customHeight="1" x14ac:dyDescent="0.25">
      <c r="A237" s="358" t="s">
        <v>358</v>
      </c>
      <c r="B237" s="335"/>
      <c r="C237" s="335"/>
      <c r="D237" s="335"/>
      <c r="E237" s="335"/>
      <c r="F237" s="335"/>
      <c r="G237" s="335"/>
      <c r="H237" s="335"/>
      <c r="I237" s="335"/>
      <c r="J237" s="335"/>
      <c r="K237" s="335"/>
      <c r="L237" s="335"/>
      <c r="M237" s="335"/>
      <c r="N237" s="335"/>
      <c r="O237" s="335"/>
      <c r="P237" s="335"/>
      <c r="Q237" s="335"/>
      <c r="R237" s="335"/>
      <c r="S237" s="335"/>
      <c r="T237" s="335"/>
      <c r="U237" s="335"/>
      <c r="V237" s="335"/>
      <c r="W237" s="335"/>
      <c r="X237" s="335"/>
      <c r="Y237" s="335"/>
      <c r="Z237" s="335"/>
      <c r="AA237" s="315"/>
      <c r="AB237" s="315"/>
      <c r="AC237" s="315"/>
    </row>
    <row r="238" spans="1:68" ht="14.25" hidden="1" customHeight="1" x14ac:dyDescent="0.25">
      <c r="A238" s="337" t="s">
        <v>64</v>
      </c>
      <c r="B238" s="335"/>
      <c r="C238" s="335"/>
      <c r="D238" s="335"/>
      <c r="E238" s="335"/>
      <c r="F238" s="335"/>
      <c r="G238" s="335"/>
      <c r="H238" s="335"/>
      <c r="I238" s="335"/>
      <c r="J238" s="335"/>
      <c r="K238" s="335"/>
      <c r="L238" s="335"/>
      <c r="M238" s="335"/>
      <c r="N238" s="335"/>
      <c r="O238" s="335"/>
      <c r="P238" s="335"/>
      <c r="Q238" s="335"/>
      <c r="R238" s="335"/>
      <c r="S238" s="335"/>
      <c r="T238" s="335"/>
      <c r="U238" s="335"/>
      <c r="V238" s="335"/>
      <c r="W238" s="335"/>
      <c r="X238" s="335"/>
      <c r="Y238" s="335"/>
      <c r="Z238" s="335"/>
      <c r="AA238" s="314"/>
      <c r="AB238" s="314"/>
      <c r="AC238" s="314"/>
    </row>
    <row r="239" spans="1:68" ht="27" hidden="1" customHeight="1" x14ac:dyDescent="0.25">
      <c r="A239" s="54" t="s">
        <v>359</v>
      </c>
      <c r="B239" s="54" t="s">
        <v>360</v>
      </c>
      <c r="C239" s="31">
        <v>4301071029</v>
      </c>
      <c r="D239" s="332">
        <v>4607111035899</v>
      </c>
      <c r="E239" s="333"/>
      <c r="F239" s="319">
        <v>1</v>
      </c>
      <c r="G239" s="32">
        <v>5</v>
      </c>
      <c r="H239" s="319">
        <v>5</v>
      </c>
      <c r="I239" s="319">
        <v>5.2619999999999996</v>
      </c>
      <c r="J239" s="32">
        <v>84</v>
      </c>
      <c r="K239" s="32" t="s">
        <v>67</v>
      </c>
      <c r="L239" s="32" t="s">
        <v>137</v>
      </c>
      <c r="M239" s="33" t="s">
        <v>69</v>
      </c>
      <c r="N239" s="33"/>
      <c r="O239" s="32">
        <v>180</v>
      </c>
      <c r="P239" s="42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9" s="339"/>
      <c r="R239" s="339"/>
      <c r="S239" s="339"/>
      <c r="T239" s="340"/>
      <c r="U239" s="34"/>
      <c r="V239" s="34"/>
      <c r="W239" s="35" t="s">
        <v>70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42" t="s">
        <v>258</v>
      </c>
      <c r="AG239" s="67"/>
      <c r="AJ239" s="71" t="s">
        <v>138</v>
      </c>
      <c r="AK239" s="71">
        <v>84</v>
      </c>
      <c r="BB239" s="243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ht="27" hidden="1" customHeight="1" x14ac:dyDescent="0.25">
      <c r="A240" s="54" t="s">
        <v>361</v>
      </c>
      <c r="B240" s="54" t="s">
        <v>362</v>
      </c>
      <c r="C240" s="31">
        <v>4301070991</v>
      </c>
      <c r="D240" s="332">
        <v>4607111038180</v>
      </c>
      <c r="E240" s="333"/>
      <c r="F240" s="319">
        <v>0.4</v>
      </c>
      <c r="G240" s="32">
        <v>16</v>
      </c>
      <c r="H240" s="319">
        <v>6.4</v>
      </c>
      <c r="I240" s="319">
        <v>6.71</v>
      </c>
      <c r="J240" s="32">
        <v>84</v>
      </c>
      <c r="K240" s="32" t="s">
        <v>67</v>
      </c>
      <c r="L240" s="32" t="s">
        <v>68</v>
      </c>
      <c r="M240" s="33" t="s">
        <v>69</v>
      </c>
      <c r="N240" s="33"/>
      <c r="O240" s="32">
        <v>180</v>
      </c>
      <c r="P240" s="341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40" s="339"/>
      <c r="R240" s="339"/>
      <c r="S240" s="339"/>
      <c r="T240" s="340"/>
      <c r="U240" s="34"/>
      <c r="V240" s="34"/>
      <c r="W240" s="35" t="s">
        <v>70</v>
      </c>
      <c r="X240" s="320">
        <v>0</v>
      </c>
      <c r="Y240" s="321">
        <f>IFERROR(IF(X240="","",X240),"")</f>
        <v>0</v>
      </c>
      <c r="Z240" s="36">
        <f>IFERROR(IF(X240="","",X240*0.0155),"")</f>
        <v>0</v>
      </c>
      <c r="AA240" s="56"/>
      <c r="AB240" s="57"/>
      <c r="AC240" s="244" t="s">
        <v>363</v>
      </c>
      <c r="AG240" s="67"/>
      <c r="AJ240" s="71" t="s">
        <v>72</v>
      </c>
      <c r="AK240" s="71">
        <v>1</v>
      </c>
      <c r="BB240" s="245" t="s">
        <v>1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idden="1" x14ac:dyDescent="0.2">
      <c r="A241" s="334"/>
      <c r="B241" s="335"/>
      <c r="C241" s="335"/>
      <c r="D241" s="335"/>
      <c r="E241" s="335"/>
      <c r="F241" s="335"/>
      <c r="G241" s="335"/>
      <c r="H241" s="335"/>
      <c r="I241" s="335"/>
      <c r="J241" s="335"/>
      <c r="K241" s="335"/>
      <c r="L241" s="335"/>
      <c r="M241" s="335"/>
      <c r="N241" s="335"/>
      <c r="O241" s="336"/>
      <c r="P241" s="326" t="s">
        <v>73</v>
      </c>
      <c r="Q241" s="327"/>
      <c r="R241" s="327"/>
      <c r="S241" s="327"/>
      <c r="T241" s="327"/>
      <c r="U241" s="327"/>
      <c r="V241" s="328"/>
      <c r="W241" s="37" t="s">
        <v>70</v>
      </c>
      <c r="X241" s="322">
        <f>IFERROR(SUM(X239:X240),"0")</f>
        <v>0</v>
      </c>
      <c r="Y241" s="322">
        <f>IFERROR(SUM(Y239:Y240),"0")</f>
        <v>0</v>
      </c>
      <c r="Z241" s="322">
        <f>IFERROR(IF(Z239="",0,Z239),"0")+IFERROR(IF(Z240="",0,Z240),"0")</f>
        <v>0</v>
      </c>
      <c r="AA241" s="323"/>
      <c r="AB241" s="323"/>
      <c r="AC241" s="323"/>
    </row>
    <row r="242" spans="1:68" hidden="1" x14ac:dyDescent="0.2">
      <c r="A242" s="335"/>
      <c r="B242" s="335"/>
      <c r="C242" s="335"/>
      <c r="D242" s="335"/>
      <c r="E242" s="335"/>
      <c r="F242" s="335"/>
      <c r="G242" s="335"/>
      <c r="H242" s="335"/>
      <c r="I242" s="335"/>
      <c r="J242" s="335"/>
      <c r="K242" s="335"/>
      <c r="L242" s="335"/>
      <c r="M242" s="335"/>
      <c r="N242" s="335"/>
      <c r="O242" s="336"/>
      <c r="P242" s="326" t="s">
        <v>73</v>
      </c>
      <c r="Q242" s="327"/>
      <c r="R242" s="327"/>
      <c r="S242" s="327"/>
      <c r="T242" s="327"/>
      <c r="U242" s="327"/>
      <c r="V242" s="328"/>
      <c r="W242" s="37" t="s">
        <v>74</v>
      </c>
      <c r="X242" s="322">
        <f>IFERROR(SUMPRODUCT(X239:X240*H239:H240),"0")</f>
        <v>0</v>
      </c>
      <c r="Y242" s="322">
        <f>IFERROR(SUMPRODUCT(Y239:Y240*H239:H240),"0")</f>
        <v>0</v>
      </c>
      <c r="Z242" s="37"/>
      <c r="AA242" s="323"/>
      <c r="AB242" s="323"/>
      <c r="AC242" s="323"/>
    </row>
    <row r="243" spans="1:68" ht="16.5" hidden="1" customHeight="1" x14ac:dyDescent="0.25">
      <c r="A243" s="358" t="s">
        <v>364</v>
      </c>
      <c r="B243" s="335"/>
      <c r="C243" s="335"/>
      <c r="D243" s="335"/>
      <c r="E243" s="335"/>
      <c r="F243" s="335"/>
      <c r="G243" s="335"/>
      <c r="H243" s="335"/>
      <c r="I243" s="335"/>
      <c r="J243" s="335"/>
      <c r="K243" s="335"/>
      <c r="L243" s="335"/>
      <c r="M243" s="335"/>
      <c r="N243" s="335"/>
      <c r="O243" s="335"/>
      <c r="P243" s="335"/>
      <c r="Q243" s="335"/>
      <c r="R243" s="335"/>
      <c r="S243" s="335"/>
      <c r="T243" s="335"/>
      <c r="U243" s="335"/>
      <c r="V243" s="335"/>
      <c r="W243" s="335"/>
      <c r="X243" s="335"/>
      <c r="Y243" s="335"/>
      <c r="Z243" s="335"/>
      <c r="AA243" s="315"/>
      <c r="AB243" s="315"/>
      <c r="AC243" s="315"/>
    </row>
    <row r="244" spans="1:68" ht="14.25" hidden="1" customHeight="1" x14ac:dyDescent="0.25">
      <c r="A244" s="337" t="s">
        <v>64</v>
      </c>
      <c r="B244" s="335"/>
      <c r="C244" s="335"/>
      <c r="D244" s="335"/>
      <c r="E244" s="335"/>
      <c r="F244" s="335"/>
      <c r="G244" s="335"/>
      <c r="H244" s="335"/>
      <c r="I244" s="335"/>
      <c r="J244" s="335"/>
      <c r="K244" s="335"/>
      <c r="L244" s="335"/>
      <c r="M244" s="335"/>
      <c r="N244" s="335"/>
      <c r="O244" s="335"/>
      <c r="P244" s="335"/>
      <c r="Q244" s="335"/>
      <c r="R244" s="335"/>
      <c r="S244" s="335"/>
      <c r="T244" s="335"/>
      <c r="U244" s="335"/>
      <c r="V244" s="335"/>
      <c r="W244" s="335"/>
      <c r="X244" s="335"/>
      <c r="Y244" s="335"/>
      <c r="Z244" s="335"/>
      <c r="AA244" s="314"/>
      <c r="AB244" s="314"/>
      <c r="AC244" s="314"/>
    </row>
    <row r="245" spans="1:68" ht="27" hidden="1" customHeight="1" x14ac:dyDescent="0.25">
      <c r="A245" s="54" t="s">
        <v>365</v>
      </c>
      <c r="B245" s="54" t="s">
        <v>366</v>
      </c>
      <c r="C245" s="31">
        <v>4301070870</v>
      </c>
      <c r="D245" s="332">
        <v>4607111036711</v>
      </c>
      <c r="E245" s="333"/>
      <c r="F245" s="319">
        <v>0.8</v>
      </c>
      <c r="G245" s="32">
        <v>8</v>
      </c>
      <c r="H245" s="319">
        <v>6.4</v>
      </c>
      <c r="I245" s="319">
        <v>6.67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90</v>
      </c>
      <c r="P245" s="386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45" s="339"/>
      <c r="R245" s="339"/>
      <c r="S245" s="339"/>
      <c r="T245" s="340"/>
      <c r="U245" s="34"/>
      <c r="V245" s="34"/>
      <c r="W245" s="35" t="s">
        <v>70</v>
      </c>
      <c r="X245" s="320">
        <v>0</v>
      </c>
      <c r="Y245" s="321">
        <f>IFERROR(IF(X245="","",X245),"")</f>
        <v>0</v>
      </c>
      <c r="Z245" s="36">
        <f>IFERROR(IF(X245="","",X245*0.0155),"")</f>
        <v>0</v>
      </c>
      <c r="AA245" s="56"/>
      <c r="AB245" s="57"/>
      <c r="AC245" s="246" t="s">
        <v>341</v>
      </c>
      <c r="AG245" s="67"/>
      <c r="AJ245" s="71" t="s">
        <v>72</v>
      </c>
      <c r="AK245" s="71">
        <v>1</v>
      </c>
      <c r="BB245" s="247" t="s">
        <v>1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hidden="1" x14ac:dyDescent="0.2">
      <c r="A246" s="334"/>
      <c r="B246" s="335"/>
      <c r="C246" s="335"/>
      <c r="D246" s="335"/>
      <c r="E246" s="335"/>
      <c r="F246" s="335"/>
      <c r="G246" s="335"/>
      <c r="H246" s="335"/>
      <c r="I246" s="335"/>
      <c r="J246" s="335"/>
      <c r="K246" s="335"/>
      <c r="L246" s="335"/>
      <c r="M246" s="335"/>
      <c r="N246" s="335"/>
      <c r="O246" s="336"/>
      <c r="P246" s="326" t="s">
        <v>73</v>
      </c>
      <c r="Q246" s="327"/>
      <c r="R246" s="327"/>
      <c r="S246" s="327"/>
      <c r="T246" s="327"/>
      <c r="U246" s="327"/>
      <c r="V246" s="328"/>
      <c r="W246" s="37" t="s">
        <v>70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hidden="1" x14ac:dyDescent="0.2">
      <c r="A247" s="335"/>
      <c r="B247" s="335"/>
      <c r="C247" s="335"/>
      <c r="D247" s="335"/>
      <c r="E247" s="335"/>
      <c r="F247" s="335"/>
      <c r="G247" s="335"/>
      <c r="H247" s="335"/>
      <c r="I247" s="335"/>
      <c r="J247" s="335"/>
      <c r="K247" s="335"/>
      <c r="L247" s="335"/>
      <c r="M247" s="335"/>
      <c r="N247" s="335"/>
      <c r="O247" s="336"/>
      <c r="P247" s="326" t="s">
        <v>73</v>
      </c>
      <c r="Q247" s="327"/>
      <c r="R247" s="327"/>
      <c r="S247" s="327"/>
      <c r="T247" s="327"/>
      <c r="U247" s="327"/>
      <c r="V247" s="328"/>
      <c r="W247" s="37" t="s">
        <v>74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hidden="1" customHeight="1" x14ac:dyDescent="0.2">
      <c r="A248" s="353" t="s">
        <v>367</v>
      </c>
      <c r="B248" s="354"/>
      <c r="C248" s="354"/>
      <c r="D248" s="354"/>
      <c r="E248" s="354"/>
      <c r="F248" s="354"/>
      <c r="G248" s="354"/>
      <c r="H248" s="354"/>
      <c r="I248" s="354"/>
      <c r="J248" s="354"/>
      <c r="K248" s="354"/>
      <c r="L248" s="354"/>
      <c r="M248" s="354"/>
      <c r="N248" s="354"/>
      <c r="O248" s="354"/>
      <c r="P248" s="354"/>
      <c r="Q248" s="354"/>
      <c r="R248" s="354"/>
      <c r="S248" s="354"/>
      <c r="T248" s="354"/>
      <c r="U248" s="354"/>
      <c r="V248" s="354"/>
      <c r="W248" s="354"/>
      <c r="X248" s="354"/>
      <c r="Y248" s="354"/>
      <c r="Z248" s="354"/>
      <c r="AA248" s="48"/>
      <c r="AB248" s="48"/>
      <c r="AC248" s="48"/>
    </row>
    <row r="249" spans="1:68" ht="16.5" hidden="1" customHeight="1" x14ac:dyDescent="0.25">
      <c r="A249" s="358" t="s">
        <v>368</v>
      </c>
      <c r="B249" s="335"/>
      <c r="C249" s="335"/>
      <c r="D249" s="335"/>
      <c r="E249" s="335"/>
      <c r="F249" s="335"/>
      <c r="G249" s="335"/>
      <c r="H249" s="335"/>
      <c r="I249" s="335"/>
      <c r="J249" s="335"/>
      <c r="K249" s="335"/>
      <c r="L249" s="335"/>
      <c r="M249" s="335"/>
      <c r="N249" s="335"/>
      <c r="O249" s="335"/>
      <c r="P249" s="335"/>
      <c r="Q249" s="335"/>
      <c r="R249" s="335"/>
      <c r="S249" s="335"/>
      <c r="T249" s="335"/>
      <c r="U249" s="335"/>
      <c r="V249" s="335"/>
      <c r="W249" s="335"/>
      <c r="X249" s="335"/>
      <c r="Y249" s="335"/>
      <c r="Z249" s="335"/>
      <c r="AA249" s="315"/>
      <c r="AB249" s="315"/>
      <c r="AC249" s="315"/>
    </row>
    <row r="250" spans="1:68" ht="14.25" hidden="1" customHeight="1" x14ac:dyDescent="0.25">
      <c r="A250" s="337" t="s">
        <v>369</v>
      </c>
      <c r="B250" s="335"/>
      <c r="C250" s="335"/>
      <c r="D250" s="335"/>
      <c r="E250" s="335"/>
      <c r="F250" s="335"/>
      <c r="G250" s="335"/>
      <c r="H250" s="335"/>
      <c r="I250" s="335"/>
      <c r="J250" s="335"/>
      <c r="K250" s="335"/>
      <c r="L250" s="335"/>
      <c r="M250" s="335"/>
      <c r="N250" s="335"/>
      <c r="O250" s="335"/>
      <c r="P250" s="335"/>
      <c r="Q250" s="335"/>
      <c r="R250" s="335"/>
      <c r="S250" s="335"/>
      <c r="T250" s="335"/>
      <c r="U250" s="335"/>
      <c r="V250" s="335"/>
      <c r="W250" s="335"/>
      <c r="X250" s="335"/>
      <c r="Y250" s="335"/>
      <c r="Z250" s="335"/>
      <c r="AA250" s="314"/>
      <c r="AB250" s="314"/>
      <c r="AC250" s="314"/>
    </row>
    <row r="251" spans="1:68" ht="27" hidden="1" customHeight="1" x14ac:dyDescent="0.25">
      <c r="A251" s="54" t="s">
        <v>370</v>
      </c>
      <c r="B251" s="54" t="s">
        <v>371</v>
      </c>
      <c r="C251" s="31">
        <v>4301133004</v>
      </c>
      <c r="D251" s="332">
        <v>4607111039774</v>
      </c>
      <c r="E251" s="333"/>
      <c r="F251" s="319">
        <v>0.25</v>
      </c>
      <c r="G251" s="32">
        <v>12</v>
      </c>
      <c r="H251" s="319">
        <v>3</v>
      </c>
      <c r="I251" s="319">
        <v>3.22</v>
      </c>
      <c r="J251" s="32">
        <v>70</v>
      </c>
      <c r="K251" s="32" t="s">
        <v>80</v>
      </c>
      <c r="L251" s="32" t="s">
        <v>68</v>
      </c>
      <c r="M251" s="33" t="s">
        <v>69</v>
      </c>
      <c r="N251" s="33"/>
      <c r="O251" s="32">
        <v>180</v>
      </c>
      <c r="P251" s="455" t="s">
        <v>372</v>
      </c>
      <c r="Q251" s="339"/>
      <c r="R251" s="339"/>
      <c r="S251" s="339"/>
      <c r="T251" s="340"/>
      <c r="U251" s="34"/>
      <c r="V251" s="34"/>
      <c r="W251" s="35" t="s">
        <v>70</v>
      </c>
      <c r="X251" s="320">
        <v>0</v>
      </c>
      <c r="Y251" s="321">
        <f>IFERROR(IF(X251="","",X251),"")</f>
        <v>0</v>
      </c>
      <c r="Z251" s="36">
        <f>IFERROR(IF(X251="","",X251*0.01788),"")</f>
        <v>0</v>
      </c>
      <c r="AA251" s="56"/>
      <c r="AB251" s="57"/>
      <c r="AC251" s="248" t="s">
        <v>373</v>
      </c>
      <c r="AG251" s="67"/>
      <c r="AJ251" s="71" t="s">
        <v>72</v>
      </c>
      <c r="AK251" s="71">
        <v>1</v>
      </c>
      <c r="BB251" s="249" t="s">
        <v>84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idden="1" x14ac:dyDescent="0.2">
      <c r="A252" s="334"/>
      <c r="B252" s="335"/>
      <c r="C252" s="335"/>
      <c r="D252" s="335"/>
      <c r="E252" s="335"/>
      <c r="F252" s="335"/>
      <c r="G252" s="335"/>
      <c r="H252" s="335"/>
      <c r="I252" s="335"/>
      <c r="J252" s="335"/>
      <c r="K252" s="335"/>
      <c r="L252" s="335"/>
      <c r="M252" s="335"/>
      <c r="N252" s="335"/>
      <c r="O252" s="336"/>
      <c r="P252" s="326" t="s">
        <v>73</v>
      </c>
      <c r="Q252" s="327"/>
      <c r="R252" s="327"/>
      <c r="S252" s="327"/>
      <c r="T252" s="327"/>
      <c r="U252" s="327"/>
      <c r="V252" s="328"/>
      <c r="W252" s="37" t="s">
        <v>70</v>
      </c>
      <c r="X252" s="322">
        <f>IFERROR(SUM(X251:X251),"0")</f>
        <v>0</v>
      </c>
      <c r="Y252" s="322">
        <f>IFERROR(SUM(Y251:Y251),"0")</f>
        <v>0</v>
      </c>
      <c r="Z252" s="322">
        <f>IFERROR(IF(Z251="",0,Z251),"0")</f>
        <v>0</v>
      </c>
      <c r="AA252" s="323"/>
      <c r="AB252" s="323"/>
      <c r="AC252" s="323"/>
    </row>
    <row r="253" spans="1:68" hidden="1" x14ac:dyDescent="0.2">
      <c r="A253" s="335"/>
      <c r="B253" s="335"/>
      <c r="C253" s="335"/>
      <c r="D253" s="335"/>
      <c r="E253" s="335"/>
      <c r="F253" s="335"/>
      <c r="G253" s="335"/>
      <c r="H253" s="335"/>
      <c r="I253" s="335"/>
      <c r="J253" s="335"/>
      <c r="K253" s="335"/>
      <c r="L253" s="335"/>
      <c r="M253" s="335"/>
      <c r="N253" s="335"/>
      <c r="O253" s="336"/>
      <c r="P253" s="326" t="s">
        <v>73</v>
      </c>
      <c r="Q253" s="327"/>
      <c r="R253" s="327"/>
      <c r="S253" s="327"/>
      <c r="T253" s="327"/>
      <c r="U253" s="327"/>
      <c r="V253" s="328"/>
      <c r="W253" s="37" t="s">
        <v>74</v>
      </c>
      <c r="X253" s="322">
        <f>IFERROR(SUMPRODUCT(X251:X251*H251:H251),"0")</f>
        <v>0</v>
      </c>
      <c r="Y253" s="322">
        <f>IFERROR(SUMPRODUCT(Y251:Y251*H251:H251),"0")</f>
        <v>0</v>
      </c>
      <c r="Z253" s="37"/>
      <c r="AA253" s="323"/>
      <c r="AB253" s="323"/>
      <c r="AC253" s="323"/>
    </row>
    <row r="254" spans="1:68" ht="14.25" hidden="1" customHeight="1" x14ac:dyDescent="0.25">
      <c r="A254" s="337" t="s">
        <v>140</v>
      </c>
      <c r="B254" s="335"/>
      <c r="C254" s="335"/>
      <c r="D254" s="335"/>
      <c r="E254" s="335"/>
      <c r="F254" s="335"/>
      <c r="G254" s="335"/>
      <c r="H254" s="335"/>
      <c r="I254" s="335"/>
      <c r="J254" s="335"/>
      <c r="K254" s="335"/>
      <c r="L254" s="335"/>
      <c r="M254" s="335"/>
      <c r="N254" s="335"/>
      <c r="O254" s="335"/>
      <c r="P254" s="335"/>
      <c r="Q254" s="335"/>
      <c r="R254" s="335"/>
      <c r="S254" s="335"/>
      <c r="T254" s="335"/>
      <c r="U254" s="335"/>
      <c r="V254" s="335"/>
      <c r="W254" s="335"/>
      <c r="X254" s="335"/>
      <c r="Y254" s="335"/>
      <c r="Z254" s="335"/>
      <c r="AA254" s="314"/>
      <c r="AB254" s="314"/>
      <c r="AC254" s="314"/>
    </row>
    <row r="255" spans="1:68" ht="37.5" hidden="1" customHeight="1" x14ac:dyDescent="0.25">
      <c r="A255" s="54" t="s">
        <v>374</v>
      </c>
      <c r="B255" s="54" t="s">
        <v>375</v>
      </c>
      <c r="C255" s="31">
        <v>4301135400</v>
      </c>
      <c r="D255" s="332">
        <v>4607111039361</v>
      </c>
      <c r="E255" s="333"/>
      <c r="F255" s="319">
        <v>0.25</v>
      </c>
      <c r="G255" s="32">
        <v>12</v>
      </c>
      <c r="H255" s="319">
        <v>3</v>
      </c>
      <c r="I255" s="319">
        <v>3.7035999999999998</v>
      </c>
      <c r="J255" s="32">
        <v>70</v>
      </c>
      <c r="K255" s="32" t="s">
        <v>80</v>
      </c>
      <c r="L255" s="32" t="s">
        <v>68</v>
      </c>
      <c r="M255" s="33" t="s">
        <v>69</v>
      </c>
      <c r="N255" s="33"/>
      <c r="O255" s="32">
        <v>180</v>
      </c>
      <c r="P255" s="52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55" s="339"/>
      <c r="R255" s="339"/>
      <c r="S255" s="339"/>
      <c r="T255" s="340"/>
      <c r="U255" s="34"/>
      <c r="V255" s="34"/>
      <c r="W255" s="35" t="s">
        <v>70</v>
      </c>
      <c r="X255" s="320">
        <v>0</v>
      </c>
      <c r="Y255" s="321">
        <f>IFERROR(IF(X255="","",X255),"")</f>
        <v>0</v>
      </c>
      <c r="Z255" s="36">
        <f>IFERROR(IF(X255="","",X255*0.01788),"")</f>
        <v>0</v>
      </c>
      <c r="AA255" s="56"/>
      <c r="AB255" s="57"/>
      <c r="AC255" s="250" t="s">
        <v>373</v>
      </c>
      <c r="AG255" s="67"/>
      <c r="AJ255" s="71" t="s">
        <v>72</v>
      </c>
      <c r="AK255" s="71">
        <v>1</v>
      </c>
      <c r="BB255" s="251" t="s">
        <v>84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hidden="1" x14ac:dyDescent="0.2">
      <c r="A256" s="334"/>
      <c r="B256" s="335"/>
      <c r="C256" s="335"/>
      <c r="D256" s="335"/>
      <c r="E256" s="335"/>
      <c r="F256" s="335"/>
      <c r="G256" s="335"/>
      <c r="H256" s="335"/>
      <c r="I256" s="335"/>
      <c r="J256" s="335"/>
      <c r="K256" s="335"/>
      <c r="L256" s="335"/>
      <c r="M256" s="335"/>
      <c r="N256" s="335"/>
      <c r="O256" s="336"/>
      <c r="P256" s="326" t="s">
        <v>73</v>
      </c>
      <c r="Q256" s="327"/>
      <c r="R256" s="327"/>
      <c r="S256" s="327"/>
      <c r="T256" s="327"/>
      <c r="U256" s="327"/>
      <c r="V256" s="328"/>
      <c r="W256" s="37" t="s">
        <v>70</v>
      </c>
      <c r="X256" s="322">
        <f>IFERROR(SUM(X255:X255),"0")</f>
        <v>0</v>
      </c>
      <c r="Y256" s="322">
        <f>IFERROR(SUM(Y255:Y255),"0")</f>
        <v>0</v>
      </c>
      <c r="Z256" s="322">
        <f>IFERROR(IF(Z255="",0,Z255),"0")</f>
        <v>0</v>
      </c>
      <c r="AA256" s="323"/>
      <c r="AB256" s="323"/>
      <c r="AC256" s="323"/>
    </row>
    <row r="257" spans="1:68" hidden="1" x14ac:dyDescent="0.2">
      <c r="A257" s="335"/>
      <c r="B257" s="335"/>
      <c r="C257" s="335"/>
      <c r="D257" s="335"/>
      <c r="E257" s="335"/>
      <c r="F257" s="335"/>
      <c r="G257" s="335"/>
      <c r="H257" s="335"/>
      <c r="I257" s="335"/>
      <c r="J257" s="335"/>
      <c r="K257" s="335"/>
      <c r="L257" s="335"/>
      <c r="M257" s="335"/>
      <c r="N257" s="335"/>
      <c r="O257" s="336"/>
      <c r="P257" s="326" t="s">
        <v>73</v>
      </c>
      <c r="Q257" s="327"/>
      <c r="R257" s="327"/>
      <c r="S257" s="327"/>
      <c r="T257" s="327"/>
      <c r="U257" s="327"/>
      <c r="V257" s="328"/>
      <c r="W257" s="37" t="s">
        <v>74</v>
      </c>
      <c r="X257" s="322">
        <f>IFERROR(SUMPRODUCT(X255:X255*H255:H255),"0")</f>
        <v>0</v>
      </c>
      <c r="Y257" s="322">
        <f>IFERROR(SUMPRODUCT(Y255:Y255*H255:H255),"0")</f>
        <v>0</v>
      </c>
      <c r="Z257" s="37"/>
      <c r="AA257" s="323"/>
      <c r="AB257" s="323"/>
      <c r="AC257" s="323"/>
    </row>
    <row r="258" spans="1:68" ht="27.75" hidden="1" customHeight="1" x14ac:dyDescent="0.2">
      <c r="A258" s="353" t="s">
        <v>243</v>
      </c>
      <c r="B258" s="354"/>
      <c r="C258" s="354"/>
      <c r="D258" s="354"/>
      <c r="E258" s="354"/>
      <c r="F258" s="354"/>
      <c r="G258" s="354"/>
      <c r="H258" s="354"/>
      <c r="I258" s="354"/>
      <c r="J258" s="354"/>
      <c r="K258" s="354"/>
      <c r="L258" s="354"/>
      <c r="M258" s="354"/>
      <c r="N258" s="354"/>
      <c r="O258" s="354"/>
      <c r="P258" s="354"/>
      <c r="Q258" s="354"/>
      <c r="R258" s="354"/>
      <c r="S258" s="354"/>
      <c r="T258" s="354"/>
      <c r="U258" s="354"/>
      <c r="V258" s="354"/>
      <c r="W258" s="354"/>
      <c r="X258" s="354"/>
      <c r="Y258" s="354"/>
      <c r="Z258" s="354"/>
      <c r="AA258" s="48"/>
      <c r="AB258" s="48"/>
      <c r="AC258" s="48"/>
    </row>
    <row r="259" spans="1:68" ht="16.5" hidden="1" customHeight="1" x14ac:dyDescent="0.25">
      <c r="A259" s="358" t="s">
        <v>243</v>
      </c>
      <c r="B259" s="335"/>
      <c r="C259" s="335"/>
      <c r="D259" s="335"/>
      <c r="E259" s="335"/>
      <c r="F259" s="335"/>
      <c r="G259" s="335"/>
      <c r="H259" s="335"/>
      <c r="I259" s="335"/>
      <c r="J259" s="335"/>
      <c r="K259" s="335"/>
      <c r="L259" s="335"/>
      <c r="M259" s="335"/>
      <c r="N259" s="335"/>
      <c r="O259" s="335"/>
      <c r="P259" s="335"/>
      <c r="Q259" s="335"/>
      <c r="R259" s="335"/>
      <c r="S259" s="335"/>
      <c r="T259" s="335"/>
      <c r="U259" s="335"/>
      <c r="V259" s="335"/>
      <c r="W259" s="335"/>
      <c r="X259" s="335"/>
      <c r="Y259" s="335"/>
      <c r="Z259" s="335"/>
      <c r="AA259" s="315"/>
      <c r="AB259" s="315"/>
      <c r="AC259" s="315"/>
    </row>
    <row r="260" spans="1:68" ht="14.25" hidden="1" customHeight="1" x14ac:dyDescent="0.25">
      <c r="A260" s="337" t="s">
        <v>64</v>
      </c>
      <c r="B260" s="335"/>
      <c r="C260" s="335"/>
      <c r="D260" s="335"/>
      <c r="E260" s="335"/>
      <c r="F260" s="335"/>
      <c r="G260" s="335"/>
      <c r="H260" s="335"/>
      <c r="I260" s="335"/>
      <c r="J260" s="335"/>
      <c r="K260" s="335"/>
      <c r="L260" s="335"/>
      <c r="M260" s="335"/>
      <c r="N260" s="335"/>
      <c r="O260" s="335"/>
      <c r="P260" s="335"/>
      <c r="Q260" s="335"/>
      <c r="R260" s="335"/>
      <c r="S260" s="335"/>
      <c r="T260" s="335"/>
      <c r="U260" s="335"/>
      <c r="V260" s="335"/>
      <c r="W260" s="335"/>
      <c r="X260" s="335"/>
      <c r="Y260" s="335"/>
      <c r="Z260" s="335"/>
      <c r="AA260" s="314"/>
      <c r="AB260" s="314"/>
      <c r="AC260" s="314"/>
    </row>
    <row r="261" spans="1:68" ht="27" hidden="1" customHeight="1" x14ac:dyDescent="0.25">
      <c r="A261" s="54" t="s">
        <v>376</v>
      </c>
      <c r="B261" s="54" t="s">
        <v>377</v>
      </c>
      <c r="C261" s="31">
        <v>4301071014</v>
      </c>
      <c r="D261" s="332">
        <v>4640242181264</v>
      </c>
      <c r="E261" s="333"/>
      <c r="F261" s="319">
        <v>0.7</v>
      </c>
      <c r="G261" s="32">
        <v>10</v>
      </c>
      <c r="H261" s="319">
        <v>7</v>
      </c>
      <c r="I261" s="319">
        <v>7.28</v>
      </c>
      <c r="J261" s="32">
        <v>84</v>
      </c>
      <c r="K261" s="32" t="s">
        <v>67</v>
      </c>
      <c r="L261" s="32" t="s">
        <v>81</v>
      </c>
      <c r="M261" s="33" t="s">
        <v>69</v>
      </c>
      <c r="N261" s="33"/>
      <c r="O261" s="32">
        <v>180</v>
      </c>
      <c r="P261" s="460" t="s">
        <v>378</v>
      </c>
      <c r="Q261" s="339"/>
      <c r="R261" s="339"/>
      <c r="S261" s="339"/>
      <c r="T261" s="340"/>
      <c r="U261" s="34"/>
      <c r="V261" s="34"/>
      <c r="W261" s="35" t="s">
        <v>70</v>
      </c>
      <c r="X261" s="320">
        <v>0</v>
      </c>
      <c r="Y261" s="321">
        <f>IFERROR(IF(X261="","",X261),"")</f>
        <v>0</v>
      </c>
      <c r="Z261" s="36">
        <f>IFERROR(IF(X261="","",X261*0.0155),"")</f>
        <v>0</v>
      </c>
      <c r="AA261" s="56"/>
      <c r="AB261" s="57"/>
      <c r="AC261" s="252" t="s">
        <v>379</v>
      </c>
      <c r="AG261" s="67"/>
      <c r="AJ261" s="71" t="s">
        <v>83</v>
      </c>
      <c r="AK261" s="71">
        <v>12</v>
      </c>
      <c r="BB261" s="253" t="s">
        <v>1</v>
      </c>
      <c r="BM261" s="67">
        <f>IFERROR(X261*I261,"0")</f>
        <v>0</v>
      </c>
      <c r="BN261" s="67">
        <f>IFERROR(Y261*I261,"0")</f>
        <v>0</v>
      </c>
      <c r="BO261" s="67">
        <f>IFERROR(X261/J261,"0")</f>
        <v>0</v>
      </c>
      <c r="BP261" s="67">
        <f>IFERROR(Y261/J261,"0")</f>
        <v>0</v>
      </c>
    </row>
    <row r="262" spans="1:68" ht="27" hidden="1" customHeight="1" x14ac:dyDescent="0.25">
      <c r="A262" s="54" t="s">
        <v>380</v>
      </c>
      <c r="B262" s="54" t="s">
        <v>381</v>
      </c>
      <c r="C262" s="31">
        <v>4301071021</v>
      </c>
      <c r="D262" s="332">
        <v>4640242181325</v>
      </c>
      <c r="E262" s="333"/>
      <c r="F262" s="319">
        <v>0.7</v>
      </c>
      <c r="G262" s="32">
        <v>10</v>
      </c>
      <c r="H262" s="319">
        <v>7</v>
      </c>
      <c r="I262" s="319">
        <v>7.28</v>
      </c>
      <c r="J262" s="32">
        <v>84</v>
      </c>
      <c r="K262" s="32" t="s">
        <v>67</v>
      </c>
      <c r="L262" s="32" t="s">
        <v>81</v>
      </c>
      <c r="M262" s="33" t="s">
        <v>69</v>
      </c>
      <c r="N262" s="33"/>
      <c r="O262" s="32">
        <v>180</v>
      </c>
      <c r="P262" s="503" t="s">
        <v>382</v>
      </c>
      <c r="Q262" s="339"/>
      <c r="R262" s="339"/>
      <c r="S262" s="339"/>
      <c r="T262" s="340"/>
      <c r="U262" s="34"/>
      <c r="V262" s="34"/>
      <c r="W262" s="35" t="s">
        <v>70</v>
      </c>
      <c r="X262" s="320">
        <v>0</v>
      </c>
      <c r="Y262" s="321">
        <f>IFERROR(IF(X262="","",X262),"")</f>
        <v>0</v>
      </c>
      <c r="Z262" s="36">
        <f>IFERROR(IF(X262="","",X262*0.0155),"")</f>
        <v>0</v>
      </c>
      <c r="AA262" s="56"/>
      <c r="AB262" s="57"/>
      <c r="AC262" s="254" t="s">
        <v>379</v>
      </c>
      <c r="AG262" s="67"/>
      <c r="AJ262" s="71" t="s">
        <v>83</v>
      </c>
      <c r="AK262" s="71">
        <v>12</v>
      </c>
      <c r="BB262" s="255" t="s">
        <v>1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ht="27" hidden="1" customHeight="1" x14ac:dyDescent="0.25">
      <c r="A263" s="54" t="s">
        <v>383</v>
      </c>
      <c r="B263" s="54" t="s">
        <v>384</v>
      </c>
      <c r="C263" s="31">
        <v>4301070993</v>
      </c>
      <c r="D263" s="332">
        <v>4640242180670</v>
      </c>
      <c r="E263" s="333"/>
      <c r="F263" s="319">
        <v>1</v>
      </c>
      <c r="G263" s="32">
        <v>6</v>
      </c>
      <c r="H263" s="319">
        <v>6</v>
      </c>
      <c r="I263" s="319">
        <v>6.23</v>
      </c>
      <c r="J263" s="32">
        <v>84</v>
      </c>
      <c r="K263" s="32" t="s">
        <v>67</v>
      </c>
      <c r="L263" s="32" t="s">
        <v>81</v>
      </c>
      <c r="M263" s="33" t="s">
        <v>69</v>
      </c>
      <c r="N263" s="33"/>
      <c r="O263" s="32">
        <v>180</v>
      </c>
      <c r="P263" s="521" t="s">
        <v>385</v>
      </c>
      <c r="Q263" s="339"/>
      <c r="R263" s="339"/>
      <c r="S263" s="339"/>
      <c r="T263" s="340"/>
      <c r="U263" s="34"/>
      <c r="V263" s="34"/>
      <c r="W263" s="35" t="s">
        <v>70</v>
      </c>
      <c r="X263" s="320">
        <v>0</v>
      </c>
      <c r="Y263" s="321">
        <f>IFERROR(IF(X263="","",X263),"")</f>
        <v>0</v>
      </c>
      <c r="Z263" s="36">
        <f>IFERROR(IF(X263="","",X263*0.0155),"")</f>
        <v>0</v>
      </c>
      <c r="AA263" s="56"/>
      <c r="AB263" s="57"/>
      <c r="AC263" s="256" t="s">
        <v>386</v>
      </c>
      <c r="AG263" s="67"/>
      <c r="AJ263" s="71" t="s">
        <v>83</v>
      </c>
      <c r="AK263" s="71">
        <v>12</v>
      </c>
      <c r="BB263" s="257" t="s">
        <v>1</v>
      </c>
      <c r="BM263" s="67">
        <f>IFERROR(X263*I263,"0")</f>
        <v>0</v>
      </c>
      <c r="BN263" s="67">
        <f>IFERROR(Y263*I263,"0")</f>
        <v>0</v>
      </c>
      <c r="BO263" s="67">
        <f>IFERROR(X263/J263,"0")</f>
        <v>0</v>
      </c>
      <c r="BP263" s="67">
        <f>IFERROR(Y263/J263,"0")</f>
        <v>0</v>
      </c>
    </row>
    <row r="264" spans="1:68" hidden="1" x14ac:dyDescent="0.2">
      <c r="A264" s="334"/>
      <c r="B264" s="335"/>
      <c r="C264" s="335"/>
      <c r="D264" s="335"/>
      <c r="E264" s="335"/>
      <c r="F264" s="335"/>
      <c r="G264" s="335"/>
      <c r="H264" s="335"/>
      <c r="I264" s="335"/>
      <c r="J264" s="335"/>
      <c r="K264" s="335"/>
      <c r="L264" s="335"/>
      <c r="M264" s="335"/>
      <c r="N264" s="335"/>
      <c r="O264" s="336"/>
      <c r="P264" s="326" t="s">
        <v>73</v>
      </c>
      <c r="Q264" s="327"/>
      <c r="R264" s="327"/>
      <c r="S264" s="327"/>
      <c r="T264" s="327"/>
      <c r="U264" s="327"/>
      <c r="V264" s="328"/>
      <c r="W264" s="37" t="s">
        <v>70</v>
      </c>
      <c r="X264" s="322">
        <f>IFERROR(SUM(X261:X263),"0")</f>
        <v>0</v>
      </c>
      <c r="Y264" s="322">
        <f>IFERROR(SUM(Y261:Y263),"0")</f>
        <v>0</v>
      </c>
      <c r="Z264" s="322">
        <f>IFERROR(IF(Z261="",0,Z261),"0")+IFERROR(IF(Z262="",0,Z262),"0")+IFERROR(IF(Z263="",0,Z263),"0")</f>
        <v>0</v>
      </c>
      <c r="AA264" s="323"/>
      <c r="AB264" s="323"/>
      <c r="AC264" s="323"/>
    </row>
    <row r="265" spans="1:68" hidden="1" x14ac:dyDescent="0.2">
      <c r="A265" s="335"/>
      <c r="B265" s="335"/>
      <c r="C265" s="335"/>
      <c r="D265" s="335"/>
      <c r="E265" s="335"/>
      <c r="F265" s="335"/>
      <c r="G265" s="335"/>
      <c r="H265" s="335"/>
      <c r="I265" s="335"/>
      <c r="J265" s="335"/>
      <c r="K265" s="335"/>
      <c r="L265" s="335"/>
      <c r="M265" s="335"/>
      <c r="N265" s="335"/>
      <c r="O265" s="336"/>
      <c r="P265" s="326" t="s">
        <v>73</v>
      </c>
      <c r="Q265" s="327"/>
      <c r="R265" s="327"/>
      <c r="S265" s="327"/>
      <c r="T265" s="327"/>
      <c r="U265" s="327"/>
      <c r="V265" s="328"/>
      <c r="W265" s="37" t="s">
        <v>74</v>
      </c>
      <c r="X265" s="322">
        <f>IFERROR(SUMPRODUCT(X261:X263*H261:H263),"0")</f>
        <v>0</v>
      </c>
      <c r="Y265" s="322">
        <f>IFERROR(SUMPRODUCT(Y261:Y263*H261:H263),"0")</f>
        <v>0</v>
      </c>
      <c r="Z265" s="37"/>
      <c r="AA265" s="323"/>
      <c r="AB265" s="323"/>
      <c r="AC265" s="323"/>
    </row>
    <row r="266" spans="1:68" ht="14.25" hidden="1" customHeight="1" x14ac:dyDescent="0.25">
      <c r="A266" s="337" t="s">
        <v>146</v>
      </c>
      <c r="B266" s="335"/>
      <c r="C266" s="335"/>
      <c r="D266" s="335"/>
      <c r="E266" s="335"/>
      <c r="F266" s="335"/>
      <c r="G266" s="335"/>
      <c r="H266" s="335"/>
      <c r="I266" s="335"/>
      <c r="J266" s="335"/>
      <c r="K266" s="335"/>
      <c r="L266" s="335"/>
      <c r="M266" s="335"/>
      <c r="N266" s="335"/>
      <c r="O266" s="335"/>
      <c r="P266" s="335"/>
      <c r="Q266" s="335"/>
      <c r="R266" s="335"/>
      <c r="S266" s="335"/>
      <c r="T266" s="335"/>
      <c r="U266" s="335"/>
      <c r="V266" s="335"/>
      <c r="W266" s="335"/>
      <c r="X266" s="335"/>
      <c r="Y266" s="335"/>
      <c r="Z266" s="335"/>
      <c r="AA266" s="314"/>
      <c r="AB266" s="314"/>
      <c r="AC266" s="314"/>
    </row>
    <row r="267" spans="1:68" ht="27" customHeight="1" x14ac:dyDescent="0.25">
      <c r="A267" s="54" t="s">
        <v>387</v>
      </c>
      <c r="B267" s="54" t="s">
        <v>388</v>
      </c>
      <c r="C267" s="31">
        <v>4301131019</v>
      </c>
      <c r="D267" s="332">
        <v>4640242180427</v>
      </c>
      <c r="E267" s="333"/>
      <c r="F267" s="319">
        <v>1.8</v>
      </c>
      <c r="G267" s="32">
        <v>1</v>
      </c>
      <c r="H267" s="319">
        <v>1.8</v>
      </c>
      <c r="I267" s="319">
        <v>1.915</v>
      </c>
      <c r="J267" s="32">
        <v>234</v>
      </c>
      <c r="K267" s="32" t="s">
        <v>133</v>
      </c>
      <c r="L267" s="32" t="s">
        <v>81</v>
      </c>
      <c r="M267" s="33" t="s">
        <v>69</v>
      </c>
      <c r="N267" s="33"/>
      <c r="O267" s="32">
        <v>180</v>
      </c>
      <c r="P267" s="425" t="s">
        <v>389</v>
      </c>
      <c r="Q267" s="339"/>
      <c r="R267" s="339"/>
      <c r="S267" s="339"/>
      <c r="T267" s="340"/>
      <c r="U267" s="34"/>
      <c r="V267" s="34"/>
      <c r="W267" s="35" t="s">
        <v>70</v>
      </c>
      <c r="X267" s="320">
        <v>18</v>
      </c>
      <c r="Y267" s="321">
        <f>IFERROR(IF(X267="","",X267),"")</f>
        <v>18</v>
      </c>
      <c r="Z267" s="36">
        <f>IFERROR(IF(X267="","",X267*0.00502),"")</f>
        <v>9.0359999999999996E-2</v>
      </c>
      <c r="AA267" s="56"/>
      <c r="AB267" s="57"/>
      <c r="AC267" s="258" t="s">
        <v>390</v>
      </c>
      <c r="AG267" s="67"/>
      <c r="AJ267" s="71" t="s">
        <v>83</v>
      </c>
      <c r="AK267" s="71">
        <v>18</v>
      </c>
      <c r="BB267" s="259" t="s">
        <v>84</v>
      </c>
      <c r="BM267" s="67">
        <f>IFERROR(X267*I267,"0")</f>
        <v>34.47</v>
      </c>
      <c r="BN267" s="67">
        <f>IFERROR(Y267*I267,"0")</f>
        <v>34.47</v>
      </c>
      <c r="BO267" s="67">
        <f>IFERROR(X267/J267,"0")</f>
        <v>7.6923076923076927E-2</v>
      </c>
      <c r="BP267" s="67">
        <f>IFERROR(Y267/J267,"0")</f>
        <v>7.6923076923076927E-2</v>
      </c>
    </row>
    <row r="268" spans="1:68" x14ac:dyDescent="0.2">
      <c r="A268" s="334"/>
      <c r="B268" s="335"/>
      <c r="C268" s="335"/>
      <c r="D268" s="335"/>
      <c r="E268" s="335"/>
      <c r="F268" s="335"/>
      <c r="G268" s="335"/>
      <c r="H268" s="335"/>
      <c r="I268" s="335"/>
      <c r="J268" s="335"/>
      <c r="K268" s="335"/>
      <c r="L268" s="335"/>
      <c r="M268" s="335"/>
      <c r="N268" s="335"/>
      <c r="O268" s="336"/>
      <c r="P268" s="326" t="s">
        <v>73</v>
      </c>
      <c r="Q268" s="327"/>
      <c r="R268" s="327"/>
      <c r="S268" s="327"/>
      <c r="T268" s="327"/>
      <c r="U268" s="327"/>
      <c r="V268" s="328"/>
      <c r="W268" s="37" t="s">
        <v>70</v>
      </c>
      <c r="X268" s="322">
        <f>IFERROR(SUM(X267:X267),"0")</f>
        <v>18</v>
      </c>
      <c r="Y268" s="322">
        <f>IFERROR(SUM(Y267:Y267),"0")</f>
        <v>18</v>
      </c>
      <c r="Z268" s="322">
        <f>IFERROR(IF(Z267="",0,Z267),"0")</f>
        <v>9.0359999999999996E-2</v>
      </c>
      <c r="AA268" s="323"/>
      <c r="AB268" s="323"/>
      <c r="AC268" s="323"/>
    </row>
    <row r="269" spans="1:68" x14ac:dyDescent="0.2">
      <c r="A269" s="335"/>
      <c r="B269" s="335"/>
      <c r="C269" s="335"/>
      <c r="D269" s="335"/>
      <c r="E269" s="335"/>
      <c r="F269" s="335"/>
      <c r="G269" s="335"/>
      <c r="H269" s="335"/>
      <c r="I269" s="335"/>
      <c r="J269" s="335"/>
      <c r="K269" s="335"/>
      <c r="L269" s="335"/>
      <c r="M269" s="335"/>
      <c r="N269" s="335"/>
      <c r="O269" s="336"/>
      <c r="P269" s="326" t="s">
        <v>73</v>
      </c>
      <c r="Q269" s="327"/>
      <c r="R269" s="327"/>
      <c r="S269" s="327"/>
      <c r="T269" s="327"/>
      <c r="U269" s="327"/>
      <c r="V269" s="328"/>
      <c r="W269" s="37" t="s">
        <v>74</v>
      </c>
      <c r="X269" s="322">
        <f>IFERROR(SUMPRODUCT(X267:X267*H267:H267),"0")</f>
        <v>32.4</v>
      </c>
      <c r="Y269" s="322">
        <f>IFERROR(SUMPRODUCT(Y267:Y267*H267:H267),"0")</f>
        <v>32.4</v>
      </c>
      <c r="Z269" s="37"/>
      <c r="AA269" s="323"/>
      <c r="AB269" s="323"/>
      <c r="AC269" s="323"/>
    </row>
    <row r="270" spans="1:68" ht="14.25" hidden="1" customHeight="1" x14ac:dyDescent="0.25">
      <c r="A270" s="337" t="s">
        <v>77</v>
      </c>
      <c r="B270" s="335"/>
      <c r="C270" s="335"/>
      <c r="D270" s="335"/>
      <c r="E270" s="335"/>
      <c r="F270" s="335"/>
      <c r="G270" s="335"/>
      <c r="H270" s="335"/>
      <c r="I270" s="335"/>
      <c r="J270" s="335"/>
      <c r="K270" s="335"/>
      <c r="L270" s="335"/>
      <c r="M270" s="335"/>
      <c r="N270" s="335"/>
      <c r="O270" s="335"/>
      <c r="P270" s="335"/>
      <c r="Q270" s="335"/>
      <c r="R270" s="335"/>
      <c r="S270" s="335"/>
      <c r="T270" s="335"/>
      <c r="U270" s="335"/>
      <c r="V270" s="335"/>
      <c r="W270" s="335"/>
      <c r="X270" s="335"/>
      <c r="Y270" s="335"/>
      <c r="Z270" s="335"/>
      <c r="AA270" s="314"/>
      <c r="AB270" s="314"/>
      <c r="AC270" s="314"/>
    </row>
    <row r="271" spans="1:68" ht="27" customHeight="1" x14ac:dyDescent="0.25">
      <c r="A271" s="54" t="s">
        <v>391</v>
      </c>
      <c r="B271" s="54" t="s">
        <v>392</v>
      </c>
      <c r="C271" s="31">
        <v>4301132080</v>
      </c>
      <c r="D271" s="332">
        <v>4640242180397</v>
      </c>
      <c r="E271" s="333"/>
      <c r="F271" s="319">
        <v>1</v>
      </c>
      <c r="G271" s="32">
        <v>6</v>
      </c>
      <c r="H271" s="319">
        <v>6</v>
      </c>
      <c r="I271" s="319">
        <v>6.26</v>
      </c>
      <c r="J271" s="32">
        <v>84</v>
      </c>
      <c r="K271" s="32" t="s">
        <v>67</v>
      </c>
      <c r="L271" s="32" t="s">
        <v>137</v>
      </c>
      <c r="M271" s="33" t="s">
        <v>69</v>
      </c>
      <c r="N271" s="33"/>
      <c r="O271" s="32">
        <v>180</v>
      </c>
      <c r="P271" s="381" t="s">
        <v>393</v>
      </c>
      <c r="Q271" s="339"/>
      <c r="R271" s="339"/>
      <c r="S271" s="339"/>
      <c r="T271" s="340"/>
      <c r="U271" s="34"/>
      <c r="V271" s="34"/>
      <c r="W271" s="35" t="s">
        <v>70</v>
      </c>
      <c r="X271" s="320">
        <v>12</v>
      </c>
      <c r="Y271" s="321">
        <f>IFERROR(IF(X271="","",X271),"")</f>
        <v>12</v>
      </c>
      <c r="Z271" s="36">
        <f>IFERROR(IF(X271="","",X271*0.0155),"")</f>
        <v>0.186</v>
      </c>
      <c r="AA271" s="56"/>
      <c r="AB271" s="57"/>
      <c r="AC271" s="260" t="s">
        <v>394</v>
      </c>
      <c r="AG271" s="67"/>
      <c r="AJ271" s="71" t="s">
        <v>138</v>
      </c>
      <c r="AK271" s="71">
        <v>84</v>
      </c>
      <c r="BB271" s="261" t="s">
        <v>84</v>
      </c>
      <c r="BM271" s="67">
        <f>IFERROR(X271*I271,"0")</f>
        <v>75.12</v>
      </c>
      <c r="BN271" s="67">
        <f>IFERROR(Y271*I271,"0")</f>
        <v>75.12</v>
      </c>
      <c r="BO271" s="67">
        <f>IFERROR(X271/J271,"0")</f>
        <v>0.14285714285714285</v>
      </c>
      <c r="BP271" s="67">
        <f>IFERROR(Y271/J271,"0")</f>
        <v>0.14285714285714285</v>
      </c>
    </row>
    <row r="272" spans="1:68" ht="27" hidden="1" customHeight="1" x14ac:dyDescent="0.25">
      <c r="A272" s="54" t="s">
        <v>395</v>
      </c>
      <c r="B272" s="54" t="s">
        <v>396</v>
      </c>
      <c r="C272" s="31">
        <v>4301132104</v>
      </c>
      <c r="D272" s="332">
        <v>4640242181219</v>
      </c>
      <c r="E272" s="333"/>
      <c r="F272" s="319">
        <v>0.3</v>
      </c>
      <c r="G272" s="32">
        <v>9</v>
      </c>
      <c r="H272" s="319">
        <v>2.7</v>
      </c>
      <c r="I272" s="319">
        <v>2.8450000000000002</v>
      </c>
      <c r="J272" s="32">
        <v>234</v>
      </c>
      <c r="K272" s="32" t="s">
        <v>133</v>
      </c>
      <c r="L272" s="32" t="s">
        <v>68</v>
      </c>
      <c r="M272" s="33" t="s">
        <v>69</v>
      </c>
      <c r="N272" s="33"/>
      <c r="O272" s="32">
        <v>180</v>
      </c>
      <c r="P272" s="430" t="s">
        <v>397</v>
      </c>
      <c r="Q272" s="339"/>
      <c r="R272" s="339"/>
      <c r="S272" s="339"/>
      <c r="T272" s="340"/>
      <c r="U272" s="34"/>
      <c r="V272" s="34"/>
      <c r="W272" s="35" t="s">
        <v>70</v>
      </c>
      <c r="X272" s="320">
        <v>0</v>
      </c>
      <c r="Y272" s="321">
        <f>IFERROR(IF(X272="","",X272),"")</f>
        <v>0</v>
      </c>
      <c r="Z272" s="36">
        <f>IFERROR(IF(X272="","",X272*0.00502),"")</f>
        <v>0</v>
      </c>
      <c r="AA272" s="56"/>
      <c r="AB272" s="57"/>
      <c r="AC272" s="262" t="s">
        <v>394</v>
      </c>
      <c r="AG272" s="67"/>
      <c r="AJ272" s="71" t="s">
        <v>72</v>
      </c>
      <c r="AK272" s="71">
        <v>1</v>
      </c>
      <c r="BB272" s="263" t="s">
        <v>84</v>
      </c>
      <c r="BM272" s="67">
        <f>IFERROR(X272*I272,"0")</f>
        <v>0</v>
      </c>
      <c r="BN272" s="67">
        <f>IFERROR(Y272*I272,"0")</f>
        <v>0</v>
      </c>
      <c r="BO272" s="67">
        <f>IFERROR(X272/J272,"0")</f>
        <v>0</v>
      </c>
      <c r="BP272" s="67">
        <f>IFERROR(Y272/J272,"0")</f>
        <v>0</v>
      </c>
    </row>
    <row r="273" spans="1:68" x14ac:dyDescent="0.2">
      <c r="A273" s="334"/>
      <c r="B273" s="335"/>
      <c r="C273" s="335"/>
      <c r="D273" s="335"/>
      <c r="E273" s="335"/>
      <c r="F273" s="335"/>
      <c r="G273" s="335"/>
      <c r="H273" s="335"/>
      <c r="I273" s="335"/>
      <c r="J273" s="335"/>
      <c r="K273" s="335"/>
      <c r="L273" s="335"/>
      <c r="M273" s="335"/>
      <c r="N273" s="335"/>
      <c r="O273" s="336"/>
      <c r="P273" s="326" t="s">
        <v>73</v>
      </c>
      <c r="Q273" s="327"/>
      <c r="R273" s="327"/>
      <c r="S273" s="327"/>
      <c r="T273" s="327"/>
      <c r="U273" s="327"/>
      <c r="V273" s="328"/>
      <c r="W273" s="37" t="s">
        <v>70</v>
      </c>
      <c r="X273" s="322">
        <f>IFERROR(SUM(X271:X272),"0")</f>
        <v>12</v>
      </c>
      <c r="Y273" s="322">
        <f>IFERROR(SUM(Y271:Y272),"0")</f>
        <v>12</v>
      </c>
      <c r="Z273" s="322">
        <f>IFERROR(IF(Z271="",0,Z271),"0")+IFERROR(IF(Z272="",0,Z272),"0")</f>
        <v>0.186</v>
      </c>
      <c r="AA273" s="323"/>
      <c r="AB273" s="323"/>
      <c r="AC273" s="323"/>
    </row>
    <row r="274" spans="1:68" x14ac:dyDescent="0.2">
      <c r="A274" s="335"/>
      <c r="B274" s="335"/>
      <c r="C274" s="335"/>
      <c r="D274" s="335"/>
      <c r="E274" s="335"/>
      <c r="F274" s="335"/>
      <c r="G274" s="335"/>
      <c r="H274" s="335"/>
      <c r="I274" s="335"/>
      <c r="J274" s="335"/>
      <c r="K274" s="335"/>
      <c r="L274" s="335"/>
      <c r="M274" s="335"/>
      <c r="N274" s="335"/>
      <c r="O274" s="336"/>
      <c r="P274" s="326" t="s">
        <v>73</v>
      </c>
      <c r="Q274" s="327"/>
      <c r="R274" s="327"/>
      <c r="S274" s="327"/>
      <c r="T274" s="327"/>
      <c r="U274" s="327"/>
      <c r="V274" s="328"/>
      <c r="W274" s="37" t="s">
        <v>74</v>
      </c>
      <c r="X274" s="322">
        <f>IFERROR(SUMPRODUCT(X271:X272*H271:H272),"0")</f>
        <v>72</v>
      </c>
      <c r="Y274" s="322">
        <f>IFERROR(SUMPRODUCT(Y271:Y272*H271:H272),"0")</f>
        <v>72</v>
      </c>
      <c r="Z274" s="37"/>
      <c r="AA274" s="323"/>
      <c r="AB274" s="323"/>
      <c r="AC274" s="323"/>
    </row>
    <row r="275" spans="1:68" ht="14.25" hidden="1" customHeight="1" x14ac:dyDescent="0.25">
      <c r="A275" s="337" t="s">
        <v>176</v>
      </c>
      <c r="B275" s="335"/>
      <c r="C275" s="335"/>
      <c r="D275" s="335"/>
      <c r="E275" s="335"/>
      <c r="F275" s="335"/>
      <c r="G275" s="335"/>
      <c r="H275" s="335"/>
      <c r="I275" s="335"/>
      <c r="J275" s="335"/>
      <c r="K275" s="335"/>
      <c r="L275" s="335"/>
      <c r="M275" s="335"/>
      <c r="N275" s="335"/>
      <c r="O275" s="335"/>
      <c r="P275" s="335"/>
      <c r="Q275" s="335"/>
      <c r="R275" s="335"/>
      <c r="S275" s="335"/>
      <c r="T275" s="335"/>
      <c r="U275" s="335"/>
      <c r="V275" s="335"/>
      <c r="W275" s="335"/>
      <c r="X275" s="335"/>
      <c r="Y275" s="335"/>
      <c r="Z275" s="335"/>
      <c r="AA275" s="314"/>
      <c r="AB275" s="314"/>
      <c r="AC275" s="314"/>
    </row>
    <row r="276" spans="1:68" ht="27" hidden="1" customHeight="1" x14ac:dyDescent="0.25">
      <c r="A276" s="54" t="s">
        <v>398</v>
      </c>
      <c r="B276" s="54" t="s">
        <v>399</v>
      </c>
      <c r="C276" s="31">
        <v>4301136028</v>
      </c>
      <c r="D276" s="332">
        <v>4640242180304</v>
      </c>
      <c r="E276" s="333"/>
      <c r="F276" s="319">
        <v>2.7</v>
      </c>
      <c r="G276" s="32">
        <v>1</v>
      </c>
      <c r="H276" s="319">
        <v>2.7</v>
      </c>
      <c r="I276" s="319">
        <v>2.8906000000000001</v>
      </c>
      <c r="J276" s="32">
        <v>126</v>
      </c>
      <c r="K276" s="32" t="s">
        <v>80</v>
      </c>
      <c r="L276" s="32" t="s">
        <v>81</v>
      </c>
      <c r="M276" s="33" t="s">
        <v>69</v>
      </c>
      <c r="N276" s="33"/>
      <c r="O276" s="32">
        <v>180</v>
      </c>
      <c r="P276" s="450" t="s">
        <v>400</v>
      </c>
      <c r="Q276" s="339"/>
      <c r="R276" s="339"/>
      <c r="S276" s="339"/>
      <c r="T276" s="340"/>
      <c r="U276" s="34"/>
      <c r="V276" s="34"/>
      <c r="W276" s="35" t="s">
        <v>70</v>
      </c>
      <c r="X276" s="320">
        <v>0</v>
      </c>
      <c r="Y276" s="321">
        <f>IFERROR(IF(X276="","",X276),"")</f>
        <v>0</v>
      </c>
      <c r="Z276" s="36">
        <f>IFERROR(IF(X276="","",X276*0.00936),"")</f>
        <v>0</v>
      </c>
      <c r="AA276" s="56"/>
      <c r="AB276" s="57"/>
      <c r="AC276" s="264" t="s">
        <v>401</v>
      </c>
      <c r="AG276" s="67"/>
      <c r="AJ276" s="71" t="s">
        <v>83</v>
      </c>
      <c r="AK276" s="71">
        <v>14</v>
      </c>
      <c r="BB276" s="265" t="s">
        <v>84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customHeight="1" x14ac:dyDescent="0.25">
      <c r="A277" s="54" t="s">
        <v>402</v>
      </c>
      <c r="B277" s="54" t="s">
        <v>403</v>
      </c>
      <c r="C277" s="31">
        <v>4301136026</v>
      </c>
      <c r="D277" s="332">
        <v>4640242180236</v>
      </c>
      <c r="E277" s="333"/>
      <c r="F277" s="319">
        <v>5</v>
      </c>
      <c r="G277" s="32">
        <v>1</v>
      </c>
      <c r="H277" s="319">
        <v>5</v>
      </c>
      <c r="I277" s="319">
        <v>5.2350000000000003</v>
      </c>
      <c r="J277" s="32">
        <v>84</v>
      </c>
      <c r="K277" s="32" t="s">
        <v>67</v>
      </c>
      <c r="L277" s="32" t="s">
        <v>137</v>
      </c>
      <c r="M277" s="33" t="s">
        <v>69</v>
      </c>
      <c r="N277" s="33"/>
      <c r="O277" s="32">
        <v>180</v>
      </c>
      <c r="P277" s="434" t="s">
        <v>404</v>
      </c>
      <c r="Q277" s="339"/>
      <c r="R277" s="339"/>
      <c r="S277" s="339"/>
      <c r="T277" s="340"/>
      <c r="U277" s="34"/>
      <c r="V277" s="34"/>
      <c r="W277" s="35" t="s">
        <v>70</v>
      </c>
      <c r="X277" s="320">
        <v>36</v>
      </c>
      <c r="Y277" s="321">
        <f>IFERROR(IF(X277="","",X277),"")</f>
        <v>36</v>
      </c>
      <c r="Z277" s="36">
        <f>IFERROR(IF(X277="","",X277*0.0155),"")</f>
        <v>0.55800000000000005</v>
      </c>
      <c r="AA277" s="56"/>
      <c r="AB277" s="57"/>
      <c r="AC277" s="266" t="s">
        <v>401</v>
      </c>
      <c r="AG277" s="67"/>
      <c r="AJ277" s="71" t="s">
        <v>138</v>
      </c>
      <c r="AK277" s="71">
        <v>84</v>
      </c>
      <c r="BB277" s="267" t="s">
        <v>84</v>
      </c>
      <c r="BM277" s="67">
        <f>IFERROR(X277*I277,"0")</f>
        <v>188.46</v>
      </c>
      <c r="BN277" s="67">
        <f>IFERROR(Y277*I277,"0")</f>
        <v>188.46</v>
      </c>
      <c r="BO277" s="67">
        <f>IFERROR(X277/J277,"0")</f>
        <v>0.42857142857142855</v>
      </c>
      <c r="BP277" s="67">
        <f>IFERROR(Y277/J277,"0")</f>
        <v>0.42857142857142855</v>
      </c>
    </row>
    <row r="278" spans="1:68" ht="27" hidden="1" customHeight="1" x14ac:dyDescent="0.25">
      <c r="A278" s="54" t="s">
        <v>405</v>
      </c>
      <c r="B278" s="54" t="s">
        <v>406</v>
      </c>
      <c r="C278" s="31">
        <v>4301136029</v>
      </c>
      <c r="D278" s="332">
        <v>4640242180410</v>
      </c>
      <c r="E278" s="333"/>
      <c r="F278" s="319">
        <v>2.2400000000000002</v>
      </c>
      <c r="G278" s="32">
        <v>1</v>
      </c>
      <c r="H278" s="319">
        <v>2.2400000000000002</v>
      </c>
      <c r="I278" s="319">
        <v>2.4319999999999999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5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78" s="339"/>
      <c r="R278" s="339"/>
      <c r="S278" s="339"/>
      <c r="T278" s="340"/>
      <c r="U278" s="34"/>
      <c r="V278" s="34"/>
      <c r="W278" s="35" t="s">
        <v>70</v>
      </c>
      <c r="X278" s="320">
        <v>0</v>
      </c>
      <c r="Y278" s="321">
        <f>IFERROR(IF(X278="","",X278),"")</f>
        <v>0</v>
      </c>
      <c r="Z278" s="36">
        <f>IFERROR(IF(X278="","",X278*0.00936),"")</f>
        <v>0</v>
      </c>
      <c r="AA278" s="56"/>
      <c r="AB278" s="57"/>
      <c r="AC278" s="268" t="s">
        <v>401</v>
      </c>
      <c r="AG278" s="67"/>
      <c r="AJ278" s="71" t="s">
        <v>72</v>
      </c>
      <c r="AK278" s="71">
        <v>1</v>
      </c>
      <c r="BB278" s="269" t="s">
        <v>84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x14ac:dyDescent="0.2">
      <c r="A279" s="334"/>
      <c r="B279" s="335"/>
      <c r="C279" s="335"/>
      <c r="D279" s="335"/>
      <c r="E279" s="335"/>
      <c r="F279" s="335"/>
      <c r="G279" s="335"/>
      <c r="H279" s="335"/>
      <c r="I279" s="335"/>
      <c r="J279" s="335"/>
      <c r="K279" s="335"/>
      <c r="L279" s="335"/>
      <c r="M279" s="335"/>
      <c r="N279" s="335"/>
      <c r="O279" s="336"/>
      <c r="P279" s="326" t="s">
        <v>73</v>
      </c>
      <c r="Q279" s="327"/>
      <c r="R279" s="327"/>
      <c r="S279" s="327"/>
      <c r="T279" s="327"/>
      <c r="U279" s="327"/>
      <c r="V279" s="328"/>
      <c r="W279" s="37" t="s">
        <v>70</v>
      </c>
      <c r="X279" s="322">
        <f>IFERROR(SUM(X276:X278),"0")</f>
        <v>36</v>
      </c>
      <c r="Y279" s="322">
        <f>IFERROR(SUM(Y276:Y278),"0")</f>
        <v>36</v>
      </c>
      <c r="Z279" s="322">
        <f>IFERROR(IF(Z276="",0,Z276),"0")+IFERROR(IF(Z277="",0,Z277),"0")+IFERROR(IF(Z278="",0,Z278),"0")</f>
        <v>0.55800000000000005</v>
      </c>
      <c r="AA279" s="323"/>
      <c r="AB279" s="323"/>
      <c r="AC279" s="323"/>
    </row>
    <row r="280" spans="1:68" x14ac:dyDescent="0.2">
      <c r="A280" s="335"/>
      <c r="B280" s="335"/>
      <c r="C280" s="335"/>
      <c r="D280" s="335"/>
      <c r="E280" s="335"/>
      <c r="F280" s="335"/>
      <c r="G280" s="335"/>
      <c r="H280" s="335"/>
      <c r="I280" s="335"/>
      <c r="J280" s="335"/>
      <c r="K280" s="335"/>
      <c r="L280" s="335"/>
      <c r="M280" s="335"/>
      <c r="N280" s="335"/>
      <c r="O280" s="336"/>
      <c r="P280" s="326" t="s">
        <v>73</v>
      </c>
      <c r="Q280" s="327"/>
      <c r="R280" s="327"/>
      <c r="S280" s="327"/>
      <c r="T280" s="327"/>
      <c r="U280" s="327"/>
      <c r="V280" s="328"/>
      <c r="W280" s="37" t="s">
        <v>74</v>
      </c>
      <c r="X280" s="322">
        <f>IFERROR(SUMPRODUCT(X276:X278*H276:H278),"0")</f>
        <v>180</v>
      </c>
      <c r="Y280" s="322">
        <f>IFERROR(SUMPRODUCT(Y276:Y278*H276:H278),"0")</f>
        <v>180</v>
      </c>
      <c r="Z280" s="37"/>
      <c r="AA280" s="323"/>
      <c r="AB280" s="323"/>
      <c r="AC280" s="323"/>
    </row>
    <row r="281" spans="1:68" ht="14.25" hidden="1" customHeight="1" x14ac:dyDescent="0.25">
      <c r="A281" s="337" t="s">
        <v>140</v>
      </c>
      <c r="B281" s="335"/>
      <c r="C281" s="335"/>
      <c r="D281" s="335"/>
      <c r="E281" s="335"/>
      <c r="F281" s="335"/>
      <c r="G281" s="335"/>
      <c r="H281" s="335"/>
      <c r="I281" s="335"/>
      <c r="J281" s="335"/>
      <c r="K281" s="335"/>
      <c r="L281" s="335"/>
      <c r="M281" s="335"/>
      <c r="N281" s="335"/>
      <c r="O281" s="335"/>
      <c r="P281" s="335"/>
      <c r="Q281" s="335"/>
      <c r="R281" s="335"/>
      <c r="S281" s="335"/>
      <c r="T281" s="335"/>
      <c r="U281" s="335"/>
      <c r="V281" s="335"/>
      <c r="W281" s="335"/>
      <c r="X281" s="335"/>
      <c r="Y281" s="335"/>
      <c r="Z281" s="335"/>
      <c r="AA281" s="314"/>
      <c r="AB281" s="314"/>
      <c r="AC281" s="314"/>
    </row>
    <row r="282" spans="1:68" ht="27" hidden="1" customHeight="1" x14ac:dyDescent="0.25">
      <c r="A282" s="54" t="s">
        <v>407</v>
      </c>
      <c r="B282" s="54" t="s">
        <v>408</v>
      </c>
      <c r="C282" s="31">
        <v>4301135504</v>
      </c>
      <c r="D282" s="332">
        <v>4640242181554</v>
      </c>
      <c r="E282" s="333"/>
      <c r="F282" s="319">
        <v>3</v>
      </c>
      <c r="G282" s="32">
        <v>1</v>
      </c>
      <c r="H282" s="319">
        <v>3</v>
      </c>
      <c r="I282" s="319">
        <v>3.1920000000000002</v>
      </c>
      <c r="J282" s="32">
        <v>126</v>
      </c>
      <c r="K282" s="32" t="s">
        <v>80</v>
      </c>
      <c r="L282" s="32" t="s">
        <v>68</v>
      </c>
      <c r="M282" s="33" t="s">
        <v>69</v>
      </c>
      <c r="N282" s="33"/>
      <c r="O282" s="32">
        <v>180</v>
      </c>
      <c r="P282" s="448" t="s">
        <v>409</v>
      </c>
      <c r="Q282" s="339"/>
      <c r="R282" s="339"/>
      <c r="S282" s="339"/>
      <c r="T282" s="340"/>
      <c r="U282" s="34"/>
      <c r="V282" s="34"/>
      <c r="W282" s="35" t="s">
        <v>70</v>
      </c>
      <c r="X282" s="320">
        <v>0</v>
      </c>
      <c r="Y282" s="321">
        <f t="shared" ref="Y282:Y302" si="24">IFERROR(IF(X282="","",X282),"")</f>
        <v>0</v>
      </c>
      <c r="Z282" s="36">
        <f>IFERROR(IF(X282="","",X282*0.00936),"")</f>
        <v>0</v>
      </c>
      <c r="AA282" s="56"/>
      <c r="AB282" s="57"/>
      <c r="AC282" s="270" t="s">
        <v>410</v>
      </c>
      <c r="AG282" s="67"/>
      <c r="AJ282" s="71" t="s">
        <v>72</v>
      </c>
      <c r="AK282" s="71">
        <v>1</v>
      </c>
      <c r="BB282" s="271" t="s">
        <v>84</v>
      </c>
      <c r="BM282" s="67">
        <f t="shared" ref="BM282:BM302" si="25">IFERROR(X282*I282,"0")</f>
        <v>0</v>
      </c>
      <c r="BN282" s="67">
        <f t="shared" ref="BN282:BN302" si="26">IFERROR(Y282*I282,"0")</f>
        <v>0</v>
      </c>
      <c r="BO282" s="67">
        <f t="shared" ref="BO282:BO302" si="27">IFERROR(X282/J282,"0")</f>
        <v>0</v>
      </c>
      <c r="BP282" s="67">
        <f t="shared" ref="BP282:BP302" si="28">IFERROR(Y282/J282,"0")</f>
        <v>0</v>
      </c>
    </row>
    <row r="283" spans="1:68" ht="27" customHeight="1" x14ac:dyDescent="0.25">
      <c r="A283" s="54" t="s">
        <v>411</v>
      </c>
      <c r="B283" s="54" t="s">
        <v>412</v>
      </c>
      <c r="C283" s="31">
        <v>4301135394</v>
      </c>
      <c r="D283" s="332">
        <v>4640242181561</v>
      </c>
      <c r="E283" s="333"/>
      <c r="F283" s="319">
        <v>3.7</v>
      </c>
      <c r="G283" s="32">
        <v>1</v>
      </c>
      <c r="H283" s="319">
        <v>3.7</v>
      </c>
      <c r="I283" s="319">
        <v>3.8919999999999999</v>
      </c>
      <c r="J283" s="32">
        <v>126</v>
      </c>
      <c r="K283" s="32" t="s">
        <v>80</v>
      </c>
      <c r="L283" s="32" t="s">
        <v>81</v>
      </c>
      <c r="M283" s="33" t="s">
        <v>69</v>
      </c>
      <c r="N283" s="33"/>
      <c r="O283" s="32">
        <v>180</v>
      </c>
      <c r="P283" s="433" t="s">
        <v>413</v>
      </c>
      <c r="Q283" s="339"/>
      <c r="R283" s="339"/>
      <c r="S283" s="339"/>
      <c r="T283" s="340"/>
      <c r="U283" s="34"/>
      <c r="V283" s="34"/>
      <c r="W283" s="35" t="s">
        <v>70</v>
      </c>
      <c r="X283" s="320">
        <v>14</v>
      </c>
      <c r="Y283" s="321">
        <f t="shared" si="24"/>
        <v>14</v>
      </c>
      <c r="Z283" s="36">
        <f>IFERROR(IF(X283="","",X283*0.00936),"")</f>
        <v>0.13103999999999999</v>
      </c>
      <c r="AA283" s="56"/>
      <c r="AB283" s="57"/>
      <c r="AC283" s="272" t="s">
        <v>414</v>
      </c>
      <c r="AG283" s="67"/>
      <c r="AJ283" s="71" t="s">
        <v>83</v>
      </c>
      <c r="AK283" s="71">
        <v>14</v>
      </c>
      <c r="BB283" s="273" t="s">
        <v>84</v>
      </c>
      <c r="BM283" s="67">
        <f t="shared" si="25"/>
        <v>54.488</v>
      </c>
      <c r="BN283" s="67">
        <f t="shared" si="26"/>
        <v>54.488</v>
      </c>
      <c r="BO283" s="67">
        <f t="shared" si="27"/>
        <v>0.1111111111111111</v>
      </c>
      <c r="BP283" s="67">
        <f t="shared" si="28"/>
        <v>0.1111111111111111</v>
      </c>
    </row>
    <row r="284" spans="1:68" ht="37.5" hidden="1" customHeight="1" x14ac:dyDescent="0.25">
      <c r="A284" s="54" t="s">
        <v>415</v>
      </c>
      <c r="B284" s="54" t="s">
        <v>416</v>
      </c>
      <c r="C284" s="31">
        <v>4301135552</v>
      </c>
      <c r="D284" s="332">
        <v>4640242181431</v>
      </c>
      <c r="E284" s="333"/>
      <c r="F284" s="319">
        <v>3.5</v>
      </c>
      <c r="G284" s="32">
        <v>1</v>
      </c>
      <c r="H284" s="319">
        <v>3.5</v>
      </c>
      <c r="I284" s="319">
        <v>3.6920000000000002</v>
      </c>
      <c r="J284" s="32">
        <v>126</v>
      </c>
      <c r="K284" s="32" t="s">
        <v>80</v>
      </c>
      <c r="L284" s="32" t="s">
        <v>68</v>
      </c>
      <c r="M284" s="33" t="s">
        <v>69</v>
      </c>
      <c r="N284" s="33"/>
      <c r="O284" s="32">
        <v>180</v>
      </c>
      <c r="P284" s="398" t="s">
        <v>417</v>
      </c>
      <c r="Q284" s="339"/>
      <c r="R284" s="339"/>
      <c r="S284" s="339"/>
      <c r="T284" s="340"/>
      <c r="U284" s="34"/>
      <c r="V284" s="34"/>
      <c r="W284" s="35" t="s">
        <v>70</v>
      </c>
      <c r="X284" s="320">
        <v>0</v>
      </c>
      <c r="Y284" s="321">
        <f t="shared" si="24"/>
        <v>0</v>
      </c>
      <c r="Z284" s="36">
        <f>IFERROR(IF(X284="","",X284*0.00936),"")</f>
        <v>0</v>
      </c>
      <c r="AA284" s="56"/>
      <c r="AB284" s="57"/>
      <c r="AC284" s="274" t="s">
        <v>418</v>
      </c>
      <c r="AG284" s="67"/>
      <c r="AJ284" s="71" t="s">
        <v>72</v>
      </c>
      <c r="AK284" s="71">
        <v>1</v>
      </c>
      <c r="BB284" s="275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hidden="1" customHeight="1" x14ac:dyDescent="0.25">
      <c r="A285" s="54" t="s">
        <v>419</v>
      </c>
      <c r="B285" s="54" t="s">
        <v>420</v>
      </c>
      <c r="C285" s="31">
        <v>4301135374</v>
      </c>
      <c r="D285" s="332">
        <v>4640242181424</v>
      </c>
      <c r="E285" s="333"/>
      <c r="F285" s="319">
        <v>5.5</v>
      </c>
      <c r="G285" s="32">
        <v>1</v>
      </c>
      <c r="H285" s="319">
        <v>5.5</v>
      </c>
      <c r="I285" s="319">
        <v>5.7350000000000003</v>
      </c>
      <c r="J285" s="32">
        <v>84</v>
      </c>
      <c r="K285" s="32" t="s">
        <v>67</v>
      </c>
      <c r="L285" s="32" t="s">
        <v>81</v>
      </c>
      <c r="M285" s="33" t="s">
        <v>69</v>
      </c>
      <c r="N285" s="33"/>
      <c r="O285" s="32">
        <v>180</v>
      </c>
      <c r="P285" s="435" t="s">
        <v>421</v>
      </c>
      <c r="Q285" s="339"/>
      <c r="R285" s="339"/>
      <c r="S285" s="339"/>
      <c r="T285" s="340"/>
      <c r="U285" s="34"/>
      <c r="V285" s="34"/>
      <c r="W285" s="35" t="s">
        <v>70</v>
      </c>
      <c r="X285" s="320">
        <v>0</v>
      </c>
      <c r="Y285" s="321">
        <f t="shared" si="24"/>
        <v>0</v>
      </c>
      <c r="Z285" s="36">
        <f>IFERROR(IF(X285="","",X285*0.0155),"")</f>
        <v>0</v>
      </c>
      <c r="AA285" s="56"/>
      <c r="AB285" s="57"/>
      <c r="AC285" s="276" t="s">
        <v>410</v>
      </c>
      <c r="AG285" s="67"/>
      <c r="AJ285" s="71" t="s">
        <v>83</v>
      </c>
      <c r="AK285" s="71">
        <v>12</v>
      </c>
      <c r="BB285" s="277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hidden="1" customHeight="1" x14ac:dyDescent="0.25">
      <c r="A286" s="54" t="s">
        <v>422</v>
      </c>
      <c r="B286" s="54" t="s">
        <v>423</v>
      </c>
      <c r="C286" s="31">
        <v>4301135320</v>
      </c>
      <c r="D286" s="332">
        <v>4640242181592</v>
      </c>
      <c r="E286" s="333"/>
      <c r="F286" s="319">
        <v>3.5</v>
      </c>
      <c r="G286" s="32">
        <v>1</v>
      </c>
      <c r="H286" s="319">
        <v>3.5</v>
      </c>
      <c r="I286" s="319">
        <v>3.6850000000000001</v>
      </c>
      <c r="J286" s="32">
        <v>126</v>
      </c>
      <c r="K286" s="32" t="s">
        <v>80</v>
      </c>
      <c r="L286" s="32" t="s">
        <v>68</v>
      </c>
      <c r="M286" s="33" t="s">
        <v>69</v>
      </c>
      <c r="N286" s="33"/>
      <c r="O286" s="32">
        <v>180</v>
      </c>
      <c r="P286" s="406" t="s">
        <v>424</v>
      </c>
      <c r="Q286" s="339"/>
      <c r="R286" s="339"/>
      <c r="S286" s="339"/>
      <c r="T286" s="340"/>
      <c r="U286" s="34"/>
      <c r="V286" s="34"/>
      <c r="W286" s="35" t="s">
        <v>70</v>
      </c>
      <c r="X286" s="320">
        <v>0</v>
      </c>
      <c r="Y286" s="321">
        <f t="shared" si="24"/>
        <v>0</v>
      </c>
      <c r="Z286" s="36">
        <f t="shared" ref="Z286:Z293" si="29">IFERROR(IF(X286="","",X286*0.00936),"")</f>
        <v>0</v>
      </c>
      <c r="AA286" s="56"/>
      <c r="AB286" s="57"/>
      <c r="AC286" s="278" t="s">
        <v>425</v>
      </c>
      <c r="AG286" s="67"/>
      <c r="AJ286" s="71" t="s">
        <v>72</v>
      </c>
      <c r="AK286" s="71">
        <v>1</v>
      </c>
      <c r="BB286" s="279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hidden="1" customHeight="1" x14ac:dyDescent="0.25">
      <c r="A287" s="54" t="s">
        <v>426</v>
      </c>
      <c r="B287" s="54" t="s">
        <v>427</v>
      </c>
      <c r="C287" s="31">
        <v>4301135405</v>
      </c>
      <c r="D287" s="332">
        <v>4640242181523</v>
      </c>
      <c r="E287" s="333"/>
      <c r="F287" s="319">
        <v>3</v>
      </c>
      <c r="G287" s="32">
        <v>1</v>
      </c>
      <c r="H287" s="319">
        <v>3</v>
      </c>
      <c r="I287" s="319">
        <v>3.1920000000000002</v>
      </c>
      <c r="J287" s="32">
        <v>126</v>
      </c>
      <c r="K287" s="32" t="s">
        <v>80</v>
      </c>
      <c r="L287" s="32" t="s">
        <v>81</v>
      </c>
      <c r="M287" s="33" t="s">
        <v>69</v>
      </c>
      <c r="N287" s="33"/>
      <c r="O287" s="32">
        <v>180</v>
      </c>
      <c r="P287" s="408" t="s">
        <v>428</v>
      </c>
      <c r="Q287" s="339"/>
      <c r="R287" s="339"/>
      <c r="S287" s="339"/>
      <c r="T287" s="340"/>
      <c r="U287" s="34"/>
      <c r="V287" s="34"/>
      <c r="W287" s="35" t="s">
        <v>70</v>
      </c>
      <c r="X287" s="320">
        <v>0</v>
      </c>
      <c r="Y287" s="321">
        <f t="shared" si="24"/>
        <v>0</v>
      </c>
      <c r="Z287" s="36">
        <f t="shared" si="29"/>
        <v>0</v>
      </c>
      <c r="AA287" s="56"/>
      <c r="AB287" s="57"/>
      <c r="AC287" s="280" t="s">
        <v>414</v>
      </c>
      <c r="AG287" s="67"/>
      <c r="AJ287" s="71" t="s">
        <v>83</v>
      </c>
      <c r="AK287" s="71">
        <v>14</v>
      </c>
      <c r="BB287" s="281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hidden="1" customHeight="1" x14ac:dyDescent="0.25">
      <c r="A288" s="54" t="s">
        <v>429</v>
      </c>
      <c r="B288" s="54" t="s">
        <v>430</v>
      </c>
      <c r="C288" s="31">
        <v>4301135404</v>
      </c>
      <c r="D288" s="332">
        <v>4640242181516</v>
      </c>
      <c r="E288" s="333"/>
      <c r="F288" s="319">
        <v>3.7</v>
      </c>
      <c r="G288" s="32">
        <v>1</v>
      </c>
      <c r="H288" s="319">
        <v>3.7</v>
      </c>
      <c r="I288" s="319">
        <v>3.8919999999999999</v>
      </c>
      <c r="J288" s="32">
        <v>126</v>
      </c>
      <c r="K288" s="32" t="s">
        <v>80</v>
      </c>
      <c r="L288" s="32" t="s">
        <v>68</v>
      </c>
      <c r="M288" s="33" t="s">
        <v>69</v>
      </c>
      <c r="N288" s="33"/>
      <c r="O288" s="32">
        <v>180</v>
      </c>
      <c r="P288" s="520" t="s">
        <v>431</v>
      </c>
      <c r="Q288" s="339"/>
      <c r="R288" s="339"/>
      <c r="S288" s="339"/>
      <c r="T288" s="340"/>
      <c r="U288" s="34"/>
      <c r="V288" s="34"/>
      <c r="W288" s="35" t="s">
        <v>70</v>
      </c>
      <c r="X288" s="320">
        <v>0</v>
      </c>
      <c r="Y288" s="321">
        <f t="shared" si="24"/>
        <v>0</v>
      </c>
      <c r="Z288" s="36">
        <f t="shared" si="29"/>
        <v>0</v>
      </c>
      <c r="AA288" s="56"/>
      <c r="AB288" s="57"/>
      <c r="AC288" s="282" t="s">
        <v>418</v>
      </c>
      <c r="AG288" s="67"/>
      <c r="AJ288" s="71" t="s">
        <v>72</v>
      </c>
      <c r="AK288" s="71">
        <v>1</v>
      </c>
      <c r="BB288" s="283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37.5" hidden="1" customHeight="1" x14ac:dyDescent="0.25">
      <c r="A289" s="54" t="s">
        <v>432</v>
      </c>
      <c r="B289" s="54" t="s">
        <v>433</v>
      </c>
      <c r="C289" s="31">
        <v>4301135402</v>
      </c>
      <c r="D289" s="332">
        <v>4640242181493</v>
      </c>
      <c r="E289" s="333"/>
      <c r="F289" s="319">
        <v>3.7</v>
      </c>
      <c r="G289" s="32">
        <v>1</v>
      </c>
      <c r="H289" s="319">
        <v>3.7</v>
      </c>
      <c r="I289" s="319">
        <v>3.8919999999999999</v>
      </c>
      <c r="J289" s="32">
        <v>126</v>
      </c>
      <c r="K289" s="32" t="s">
        <v>80</v>
      </c>
      <c r="L289" s="32" t="s">
        <v>68</v>
      </c>
      <c r="M289" s="33" t="s">
        <v>69</v>
      </c>
      <c r="N289" s="33"/>
      <c r="O289" s="32">
        <v>180</v>
      </c>
      <c r="P289" s="422" t="s">
        <v>434</v>
      </c>
      <c r="Q289" s="339"/>
      <c r="R289" s="339"/>
      <c r="S289" s="339"/>
      <c r="T289" s="340"/>
      <c r="U289" s="34"/>
      <c r="V289" s="34"/>
      <c r="W289" s="35" t="s">
        <v>70</v>
      </c>
      <c r="X289" s="320">
        <v>0</v>
      </c>
      <c r="Y289" s="321">
        <f t="shared" si="24"/>
        <v>0</v>
      </c>
      <c r="Z289" s="36">
        <f t="shared" si="29"/>
        <v>0</v>
      </c>
      <c r="AA289" s="56"/>
      <c r="AB289" s="57"/>
      <c r="AC289" s="284" t="s">
        <v>410</v>
      </c>
      <c r="AG289" s="67"/>
      <c r="AJ289" s="71" t="s">
        <v>72</v>
      </c>
      <c r="AK289" s="71">
        <v>1</v>
      </c>
      <c r="BB289" s="285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435</v>
      </c>
      <c r="B290" s="54" t="s">
        <v>436</v>
      </c>
      <c r="C290" s="31">
        <v>4301135375</v>
      </c>
      <c r="D290" s="332">
        <v>4640242181486</v>
      </c>
      <c r="E290" s="333"/>
      <c r="F290" s="319">
        <v>3.7</v>
      </c>
      <c r="G290" s="32">
        <v>1</v>
      </c>
      <c r="H290" s="319">
        <v>3.7</v>
      </c>
      <c r="I290" s="319">
        <v>3.8919999999999999</v>
      </c>
      <c r="J290" s="32">
        <v>126</v>
      </c>
      <c r="K290" s="32" t="s">
        <v>80</v>
      </c>
      <c r="L290" s="32" t="s">
        <v>137</v>
      </c>
      <c r="M290" s="33" t="s">
        <v>69</v>
      </c>
      <c r="N290" s="33"/>
      <c r="O290" s="32">
        <v>180</v>
      </c>
      <c r="P290" s="352" t="s">
        <v>437</v>
      </c>
      <c r="Q290" s="339"/>
      <c r="R290" s="339"/>
      <c r="S290" s="339"/>
      <c r="T290" s="340"/>
      <c r="U290" s="34"/>
      <c r="V290" s="34"/>
      <c r="W290" s="35" t="s">
        <v>70</v>
      </c>
      <c r="X290" s="320">
        <v>42</v>
      </c>
      <c r="Y290" s="321">
        <f t="shared" si="24"/>
        <v>42</v>
      </c>
      <c r="Z290" s="36">
        <f t="shared" si="29"/>
        <v>0.39312000000000002</v>
      </c>
      <c r="AA290" s="56"/>
      <c r="AB290" s="57"/>
      <c r="AC290" s="286" t="s">
        <v>410</v>
      </c>
      <c r="AG290" s="67"/>
      <c r="AJ290" s="71" t="s">
        <v>138</v>
      </c>
      <c r="AK290" s="71">
        <v>126</v>
      </c>
      <c r="BB290" s="287" t="s">
        <v>84</v>
      </c>
      <c r="BM290" s="67">
        <f t="shared" si="25"/>
        <v>163.464</v>
      </c>
      <c r="BN290" s="67">
        <f t="shared" si="26"/>
        <v>163.464</v>
      </c>
      <c r="BO290" s="67">
        <f t="shared" si="27"/>
        <v>0.33333333333333331</v>
      </c>
      <c r="BP290" s="67">
        <f t="shared" si="28"/>
        <v>0.33333333333333331</v>
      </c>
    </row>
    <row r="291" spans="1:68" ht="27" hidden="1" customHeight="1" x14ac:dyDescent="0.25">
      <c r="A291" s="54" t="s">
        <v>438</v>
      </c>
      <c r="B291" s="54" t="s">
        <v>439</v>
      </c>
      <c r="C291" s="31">
        <v>4301135403</v>
      </c>
      <c r="D291" s="332">
        <v>4640242181509</v>
      </c>
      <c r="E291" s="333"/>
      <c r="F291" s="319">
        <v>3.7</v>
      </c>
      <c r="G291" s="32">
        <v>1</v>
      </c>
      <c r="H291" s="319">
        <v>3.7</v>
      </c>
      <c r="I291" s="319">
        <v>3.8919999999999999</v>
      </c>
      <c r="J291" s="32">
        <v>126</v>
      </c>
      <c r="K291" s="32" t="s">
        <v>80</v>
      </c>
      <c r="L291" s="32" t="s">
        <v>68</v>
      </c>
      <c r="M291" s="33" t="s">
        <v>69</v>
      </c>
      <c r="N291" s="33"/>
      <c r="O291" s="32">
        <v>180</v>
      </c>
      <c r="P291" s="519" t="s">
        <v>440</v>
      </c>
      <c r="Q291" s="339"/>
      <c r="R291" s="339"/>
      <c r="S291" s="339"/>
      <c r="T291" s="340"/>
      <c r="U291" s="34"/>
      <c r="V291" s="34"/>
      <c r="W291" s="35" t="s">
        <v>70</v>
      </c>
      <c r="X291" s="320">
        <v>0</v>
      </c>
      <c r="Y291" s="321">
        <f t="shared" si="24"/>
        <v>0</v>
      </c>
      <c r="Z291" s="36">
        <f t="shared" si="29"/>
        <v>0</v>
      </c>
      <c r="AA291" s="56"/>
      <c r="AB291" s="57"/>
      <c r="AC291" s="288" t="s">
        <v>410</v>
      </c>
      <c r="AG291" s="67"/>
      <c r="AJ291" s="71" t="s">
        <v>72</v>
      </c>
      <c r="AK291" s="71">
        <v>1</v>
      </c>
      <c r="BB291" s="289" t="s">
        <v>84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ht="27" hidden="1" customHeight="1" x14ac:dyDescent="0.25">
      <c r="A292" s="54" t="s">
        <v>441</v>
      </c>
      <c r="B292" s="54" t="s">
        <v>442</v>
      </c>
      <c r="C292" s="31">
        <v>4301135304</v>
      </c>
      <c r="D292" s="332">
        <v>4640242181240</v>
      </c>
      <c r="E292" s="333"/>
      <c r="F292" s="319">
        <v>0.3</v>
      </c>
      <c r="G292" s="32">
        <v>9</v>
      </c>
      <c r="H292" s="319">
        <v>2.7</v>
      </c>
      <c r="I292" s="319">
        <v>2.88</v>
      </c>
      <c r="J292" s="32">
        <v>126</v>
      </c>
      <c r="K292" s="32" t="s">
        <v>80</v>
      </c>
      <c r="L292" s="32" t="s">
        <v>68</v>
      </c>
      <c r="M292" s="33" t="s">
        <v>69</v>
      </c>
      <c r="N292" s="33"/>
      <c r="O292" s="32">
        <v>180</v>
      </c>
      <c r="P292" s="528" t="s">
        <v>443</v>
      </c>
      <c r="Q292" s="339"/>
      <c r="R292" s="339"/>
      <c r="S292" s="339"/>
      <c r="T292" s="340"/>
      <c r="U292" s="34"/>
      <c r="V292" s="34"/>
      <c r="W292" s="35" t="s">
        <v>70</v>
      </c>
      <c r="X292" s="320">
        <v>0</v>
      </c>
      <c r="Y292" s="321">
        <f t="shared" si="24"/>
        <v>0</v>
      </c>
      <c r="Z292" s="36">
        <f t="shared" si="29"/>
        <v>0</v>
      </c>
      <c r="AA292" s="56"/>
      <c r="AB292" s="57"/>
      <c r="AC292" s="290" t="s">
        <v>410</v>
      </c>
      <c r="AG292" s="67"/>
      <c r="AJ292" s="71" t="s">
        <v>72</v>
      </c>
      <c r="AK292" s="71">
        <v>1</v>
      </c>
      <c r="BB292" s="291" t="s">
        <v>84</v>
      </c>
      <c r="BM292" s="67">
        <f t="shared" si="25"/>
        <v>0</v>
      </c>
      <c r="BN292" s="67">
        <f t="shared" si="26"/>
        <v>0</v>
      </c>
      <c r="BO292" s="67">
        <f t="shared" si="27"/>
        <v>0</v>
      </c>
      <c r="BP292" s="67">
        <f t="shared" si="28"/>
        <v>0</v>
      </c>
    </row>
    <row r="293" spans="1:68" ht="27" hidden="1" customHeight="1" x14ac:dyDescent="0.25">
      <c r="A293" s="54" t="s">
        <v>444</v>
      </c>
      <c r="B293" s="54" t="s">
        <v>445</v>
      </c>
      <c r="C293" s="31">
        <v>4301135310</v>
      </c>
      <c r="D293" s="332">
        <v>4640242181318</v>
      </c>
      <c r="E293" s="333"/>
      <c r="F293" s="319">
        <v>0.3</v>
      </c>
      <c r="G293" s="32">
        <v>9</v>
      </c>
      <c r="H293" s="319">
        <v>2.7</v>
      </c>
      <c r="I293" s="319">
        <v>2.988</v>
      </c>
      <c r="J293" s="32">
        <v>126</v>
      </c>
      <c r="K293" s="32" t="s">
        <v>80</v>
      </c>
      <c r="L293" s="32" t="s">
        <v>81</v>
      </c>
      <c r="M293" s="33" t="s">
        <v>69</v>
      </c>
      <c r="N293" s="33"/>
      <c r="O293" s="32">
        <v>180</v>
      </c>
      <c r="P293" s="525" t="s">
        <v>446</v>
      </c>
      <c r="Q293" s="339"/>
      <c r="R293" s="339"/>
      <c r="S293" s="339"/>
      <c r="T293" s="340"/>
      <c r="U293" s="34"/>
      <c r="V293" s="34"/>
      <c r="W293" s="35" t="s">
        <v>70</v>
      </c>
      <c r="X293" s="320">
        <v>0</v>
      </c>
      <c r="Y293" s="321">
        <f t="shared" si="24"/>
        <v>0</v>
      </c>
      <c r="Z293" s="36">
        <f t="shared" si="29"/>
        <v>0</v>
      </c>
      <c r="AA293" s="56"/>
      <c r="AB293" s="57"/>
      <c r="AC293" s="292" t="s">
        <v>414</v>
      </c>
      <c r="AG293" s="67"/>
      <c r="AJ293" s="71" t="s">
        <v>83</v>
      </c>
      <c r="AK293" s="71">
        <v>14</v>
      </c>
      <c r="BB293" s="293" t="s">
        <v>84</v>
      </c>
      <c r="BM293" s="67">
        <f t="shared" si="25"/>
        <v>0</v>
      </c>
      <c r="BN293" s="67">
        <f t="shared" si="26"/>
        <v>0</v>
      </c>
      <c r="BO293" s="67">
        <f t="shared" si="27"/>
        <v>0</v>
      </c>
      <c r="BP293" s="67">
        <f t="shared" si="28"/>
        <v>0</v>
      </c>
    </row>
    <row r="294" spans="1:68" ht="27" hidden="1" customHeight="1" x14ac:dyDescent="0.25">
      <c r="A294" s="54" t="s">
        <v>447</v>
      </c>
      <c r="B294" s="54" t="s">
        <v>448</v>
      </c>
      <c r="C294" s="31">
        <v>4301135306</v>
      </c>
      <c r="D294" s="332">
        <v>4640242181578</v>
      </c>
      <c r="E294" s="333"/>
      <c r="F294" s="319">
        <v>0.3</v>
      </c>
      <c r="G294" s="32">
        <v>9</v>
      </c>
      <c r="H294" s="319">
        <v>2.7</v>
      </c>
      <c r="I294" s="319">
        <v>2.8450000000000002</v>
      </c>
      <c r="J294" s="32">
        <v>234</v>
      </c>
      <c r="K294" s="32" t="s">
        <v>133</v>
      </c>
      <c r="L294" s="32" t="s">
        <v>81</v>
      </c>
      <c r="M294" s="33" t="s">
        <v>69</v>
      </c>
      <c r="N294" s="33"/>
      <c r="O294" s="32">
        <v>180</v>
      </c>
      <c r="P294" s="529" t="s">
        <v>449</v>
      </c>
      <c r="Q294" s="339"/>
      <c r="R294" s="339"/>
      <c r="S294" s="339"/>
      <c r="T294" s="340"/>
      <c r="U294" s="34"/>
      <c r="V294" s="34"/>
      <c r="W294" s="35" t="s">
        <v>70</v>
      </c>
      <c r="X294" s="320">
        <v>0</v>
      </c>
      <c r="Y294" s="321">
        <f t="shared" si="24"/>
        <v>0</v>
      </c>
      <c r="Z294" s="36">
        <f>IFERROR(IF(X294="","",X294*0.00502),"")</f>
        <v>0</v>
      </c>
      <c r="AA294" s="56"/>
      <c r="AB294" s="57"/>
      <c r="AC294" s="294" t="s">
        <v>410</v>
      </c>
      <c r="AG294" s="67"/>
      <c r="AJ294" s="71" t="s">
        <v>83</v>
      </c>
      <c r="AK294" s="71">
        <v>18</v>
      </c>
      <c r="BB294" s="295" t="s">
        <v>84</v>
      </c>
      <c r="BM294" s="67">
        <f t="shared" si="25"/>
        <v>0</v>
      </c>
      <c r="BN294" s="67">
        <f t="shared" si="26"/>
        <v>0</v>
      </c>
      <c r="BO294" s="67">
        <f t="shared" si="27"/>
        <v>0</v>
      </c>
      <c r="BP294" s="67">
        <f t="shared" si="28"/>
        <v>0</v>
      </c>
    </row>
    <row r="295" spans="1:68" ht="27" hidden="1" customHeight="1" x14ac:dyDescent="0.25">
      <c r="A295" s="54" t="s">
        <v>450</v>
      </c>
      <c r="B295" s="54" t="s">
        <v>451</v>
      </c>
      <c r="C295" s="31">
        <v>4301135305</v>
      </c>
      <c r="D295" s="332">
        <v>4640242181394</v>
      </c>
      <c r="E295" s="333"/>
      <c r="F295" s="319">
        <v>0.3</v>
      </c>
      <c r="G295" s="32">
        <v>9</v>
      </c>
      <c r="H295" s="319">
        <v>2.7</v>
      </c>
      <c r="I295" s="319">
        <v>2.8450000000000002</v>
      </c>
      <c r="J295" s="32">
        <v>234</v>
      </c>
      <c r="K295" s="32" t="s">
        <v>133</v>
      </c>
      <c r="L295" s="32" t="s">
        <v>81</v>
      </c>
      <c r="M295" s="33" t="s">
        <v>69</v>
      </c>
      <c r="N295" s="33"/>
      <c r="O295" s="32">
        <v>180</v>
      </c>
      <c r="P295" s="449" t="s">
        <v>452</v>
      </c>
      <c r="Q295" s="339"/>
      <c r="R295" s="339"/>
      <c r="S295" s="339"/>
      <c r="T295" s="340"/>
      <c r="U295" s="34"/>
      <c r="V295" s="34"/>
      <c r="W295" s="35" t="s">
        <v>70</v>
      </c>
      <c r="X295" s="320">
        <v>0</v>
      </c>
      <c r="Y295" s="321">
        <f t="shared" si="24"/>
        <v>0</v>
      </c>
      <c r="Z295" s="36">
        <f>IFERROR(IF(X295="","",X295*0.00502),"")</f>
        <v>0</v>
      </c>
      <c r="AA295" s="56"/>
      <c r="AB295" s="57"/>
      <c r="AC295" s="296" t="s">
        <v>410</v>
      </c>
      <c r="AG295" s="67"/>
      <c r="AJ295" s="71" t="s">
        <v>83</v>
      </c>
      <c r="AK295" s="71">
        <v>18</v>
      </c>
      <c r="BB295" s="297" t="s">
        <v>84</v>
      </c>
      <c r="BM295" s="67">
        <f t="shared" si="25"/>
        <v>0</v>
      </c>
      <c r="BN295" s="67">
        <f t="shared" si="26"/>
        <v>0</v>
      </c>
      <c r="BO295" s="67">
        <f t="shared" si="27"/>
        <v>0</v>
      </c>
      <c r="BP295" s="67">
        <f t="shared" si="28"/>
        <v>0</v>
      </c>
    </row>
    <row r="296" spans="1:68" ht="27" hidden="1" customHeight="1" x14ac:dyDescent="0.25">
      <c r="A296" s="54" t="s">
        <v>453</v>
      </c>
      <c r="B296" s="54" t="s">
        <v>454</v>
      </c>
      <c r="C296" s="31">
        <v>4301135309</v>
      </c>
      <c r="D296" s="332">
        <v>4640242181332</v>
      </c>
      <c r="E296" s="333"/>
      <c r="F296" s="319">
        <v>0.3</v>
      </c>
      <c r="G296" s="32">
        <v>9</v>
      </c>
      <c r="H296" s="319">
        <v>2.7</v>
      </c>
      <c r="I296" s="319">
        <v>2.9079999999999999</v>
      </c>
      <c r="J296" s="32">
        <v>234</v>
      </c>
      <c r="K296" s="32" t="s">
        <v>133</v>
      </c>
      <c r="L296" s="32" t="s">
        <v>68</v>
      </c>
      <c r="M296" s="33" t="s">
        <v>69</v>
      </c>
      <c r="N296" s="33"/>
      <c r="O296" s="32">
        <v>180</v>
      </c>
      <c r="P296" s="426" t="s">
        <v>455</v>
      </c>
      <c r="Q296" s="339"/>
      <c r="R296" s="339"/>
      <c r="S296" s="339"/>
      <c r="T296" s="340"/>
      <c r="U296" s="34"/>
      <c r="V296" s="34"/>
      <c r="W296" s="35" t="s">
        <v>70</v>
      </c>
      <c r="X296" s="320">
        <v>0</v>
      </c>
      <c r="Y296" s="321">
        <f t="shared" si="24"/>
        <v>0</v>
      </c>
      <c r="Z296" s="36">
        <f>IFERROR(IF(X296="","",X296*0.00502),"")</f>
        <v>0</v>
      </c>
      <c r="AA296" s="56"/>
      <c r="AB296" s="57"/>
      <c r="AC296" s="298" t="s">
        <v>410</v>
      </c>
      <c r="AG296" s="67"/>
      <c r="AJ296" s="71" t="s">
        <v>72</v>
      </c>
      <c r="AK296" s="71">
        <v>1</v>
      </c>
      <c r="BB296" s="299" t="s">
        <v>84</v>
      </c>
      <c r="BM296" s="67">
        <f t="shared" si="25"/>
        <v>0</v>
      </c>
      <c r="BN296" s="67">
        <f t="shared" si="26"/>
        <v>0</v>
      </c>
      <c r="BO296" s="67">
        <f t="shared" si="27"/>
        <v>0</v>
      </c>
      <c r="BP296" s="67">
        <f t="shared" si="28"/>
        <v>0</v>
      </c>
    </row>
    <row r="297" spans="1:68" ht="27" hidden="1" customHeight="1" x14ac:dyDescent="0.25">
      <c r="A297" s="54" t="s">
        <v>456</v>
      </c>
      <c r="B297" s="54" t="s">
        <v>457</v>
      </c>
      <c r="C297" s="31">
        <v>4301135308</v>
      </c>
      <c r="D297" s="332">
        <v>4640242181349</v>
      </c>
      <c r="E297" s="333"/>
      <c r="F297" s="319">
        <v>0.3</v>
      </c>
      <c r="G297" s="32">
        <v>9</v>
      </c>
      <c r="H297" s="319">
        <v>2.7</v>
      </c>
      <c r="I297" s="319">
        <v>2.9079999999999999</v>
      </c>
      <c r="J297" s="32">
        <v>234</v>
      </c>
      <c r="K297" s="32" t="s">
        <v>133</v>
      </c>
      <c r="L297" s="32" t="s">
        <v>68</v>
      </c>
      <c r="M297" s="33" t="s">
        <v>69</v>
      </c>
      <c r="N297" s="33"/>
      <c r="O297" s="32">
        <v>180</v>
      </c>
      <c r="P297" s="518" t="s">
        <v>458</v>
      </c>
      <c r="Q297" s="339"/>
      <c r="R297" s="339"/>
      <c r="S297" s="339"/>
      <c r="T297" s="340"/>
      <c r="U297" s="34"/>
      <c r="V297" s="34"/>
      <c r="W297" s="35" t="s">
        <v>70</v>
      </c>
      <c r="X297" s="320">
        <v>0</v>
      </c>
      <c r="Y297" s="321">
        <f t="shared" si="24"/>
        <v>0</v>
      </c>
      <c r="Z297" s="36">
        <f>IFERROR(IF(X297="","",X297*0.00502),"")</f>
        <v>0</v>
      </c>
      <c r="AA297" s="56"/>
      <c r="AB297" s="57"/>
      <c r="AC297" s="300" t="s">
        <v>410</v>
      </c>
      <c r="AG297" s="67"/>
      <c r="AJ297" s="71" t="s">
        <v>72</v>
      </c>
      <c r="AK297" s="71">
        <v>1</v>
      </c>
      <c r="BB297" s="301" t="s">
        <v>84</v>
      </c>
      <c r="BM297" s="67">
        <f t="shared" si="25"/>
        <v>0</v>
      </c>
      <c r="BN297" s="67">
        <f t="shared" si="26"/>
        <v>0</v>
      </c>
      <c r="BO297" s="67">
        <f t="shared" si="27"/>
        <v>0</v>
      </c>
      <c r="BP297" s="67">
        <f t="shared" si="28"/>
        <v>0</v>
      </c>
    </row>
    <row r="298" spans="1:68" ht="27" hidden="1" customHeight="1" x14ac:dyDescent="0.25">
      <c r="A298" s="54" t="s">
        <v>459</v>
      </c>
      <c r="B298" s="54" t="s">
        <v>460</v>
      </c>
      <c r="C298" s="31">
        <v>4301135307</v>
      </c>
      <c r="D298" s="332">
        <v>4640242181370</v>
      </c>
      <c r="E298" s="333"/>
      <c r="F298" s="319">
        <v>0.3</v>
      </c>
      <c r="G298" s="32">
        <v>9</v>
      </c>
      <c r="H298" s="319">
        <v>2.7</v>
      </c>
      <c r="I298" s="319">
        <v>2.9079999999999999</v>
      </c>
      <c r="J298" s="32">
        <v>234</v>
      </c>
      <c r="K298" s="32" t="s">
        <v>133</v>
      </c>
      <c r="L298" s="32" t="s">
        <v>68</v>
      </c>
      <c r="M298" s="33" t="s">
        <v>69</v>
      </c>
      <c r="N298" s="33"/>
      <c r="O298" s="32">
        <v>180</v>
      </c>
      <c r="P298" s="498" t="s">
        <v>461</v>
      </c>
      <c r="Q298" s="339"/>
      <c r="R298" s="339"/>
      <c r="S298" s="339"/>
      <c r="T298" s="340"/>
      <c r="U298" s="34"/>
      <c r="V298" s="34"/>
      <c r="W298" s="35" t="s">
        <v>70</v>
      </c>
      <c r="X298" s="320">
        <v>0</v>
      </c>
      <c r="Y298" s="321">
        <f t="shared" si="24"/>
        <v>0</v>
      </c>
      <c r="Z298" s="36">
        <f>IFERROR(IF(X298="","",X298*0.00502),"")</f>
        <v>0</v>
      </c>
      <c r="AA298" s="56"/>
      <c r="AB298" s="57"/>
      <c r="AC298" s="302" t="s">
        <v>462</v>
      </c>
      <c r="AG298" s="67"/>
      <c r="AJ298" s="71" t="s">
        <v>72</v>
      </c>
      <c r="AK298" s="71">
        <v>1</v>
      </c>
      <c r="BB298" s="303" t="s">
        <v>84</v>
      </c>
      <c r="BM298" s="67">
        <f t="shared" si="25"/>
        <v>0</v>
      </c>
      <c r="BN298" s="67">
        <f t="shared" si="26"/>
        <v>0</v>
      </c>
      <c r="BO298" s="67">
        <f t="shared" si="27"/>
        <v>0</v>
      </c>
      <c r="BP298" s="67">
        <f t="shared" si="28"/>
        <v>0</v>
      </c>
    </row>
    <row r="299" spans="1:68" ht="27" hidden="1" customHeight="1" x14ac:dyDescent="0.25">
      <c r="A299" s="54" t="s">
        <v>463</v>
      </c>
      <c r="B299" s="54" t="s">
        <v>464</v>
      </c>
      <c r="C299" s="31">
        <v>4301135318</v>
      </c>
      <c r="D299" s="332">
        <v>4607111037480</v>
      </c>
      <c r="E299" s="333"/>
      <c r="F299" s="319">
        <v>1</v>
      </c>
      <c r="G299" s="32">
        <v>4</v>
      </c>
      <c r="H299" s="319">
        <v>4</v>
      </c>
      <c r="I299" s="319">
        <v>4.2724000000000002</v>
      </c>
      <c r="J299" s="32">
        <v>84</v>
      </c>
      <c r="K299" s="32" t="s">
        <v>67</v>
      </c>
      <c r="L299" s="32" t="s">
        <v>68</v>
      </c>
      <c r="M299" s="33" t="s">
        <v>69</v>
      </c>
      <c r="N299" s="33"/>
      <c r="O299" s="32">
        <v>180</v>
      </c>
      <c r="P299" s="454" t="s">
        <v>465</v>
      </c>
      <c r="Q299" s="339"/>
      <c r="R299" s="339"/>
      <c r="S299" s="339"/>
      <c r="T299" s="340"/>
      <c r="U299" s="34"/>
      <c r="V299" s="34"/>
      <c r="W299" s="35" t="s">
        <v>70</v>
      </c>
      <c r="X299" s="320">
        <v>0</v>
      </c>
      <c r="Y299" s="321">
        <f t="shared" si="24"/>
        <v>0</v>
      </c>
      <c r="Z299" s="36">
        <f>IFERROR(IF(X299="","",X299*0.0155),"")</f>
        <v>0</v>
      </c>
      <c r="AA299" s="56"/>
      <c r="AB299" s="57"/>
      <c r="AC299" s="304" t="s">
        <v>466</v>
      </c>
      <c r="AG299" s="67"/>
      <c r="AJ299" s="71" t="s">
        <v>72</v>
      </c>
      <c r="AK299" s="71">
        <v>1</v>
      </c>
      <c r="BB299" s="305" t="s">
        <v>84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467</v>
      </c>
      <c r="B300" s="54" t="s">
        <v>468</v>
      </c>
      <c r="C300" s="31">
        <v>4301135319</v>
      </c>
      <c r="D300" s="332">
        <v>4607111037473</v>
      </c>
      <c r="E300" s="333"/>
      <c r="F300" s="319">
        <v>1</v>
      </c>
      <c r="G300" s="32">
        <v>4</v>
      </c>
      <c r="H300" s="319">
        <v>4</v>
      </c>
      <c r="I300" s="319">
        <v>4.2300000000000004</v>
      </c>
      <c r="J300" s="32">
        <v>84</v>
      </c>
      <c r="K300" s="32" t="s">
        <v>67</v>
      </c>
      <c r="L300" s="32" t="s">
        <v>68</v>
      </c>
      <c r="M300" s="33" t="s">
        <v>69</v>
      </c>
      <c r="N300" s="33"/>
      <c r="O300" s="32">
        <v>180</v>
      </c>
      <c r="P300" s="410" t="s">
        <v>469</v>
      </c>
      <c r="Q300" s="339"/>
      <c r="R300" s="339"/>
      <c r="S300" s="339"/>
      <c r="T300" s="340"/>
      <c r="U300" s="34"/>
      <c r="V300" s="34"/>
      <c r="W300" s="35" t="s">
        <v>70</v>
      </c>
      <c r="X300" s="320">
        <v>0</v>
      </c>
      <c r="Y300" s="321">
        <f t="shared" si="24"/>
        <v>0</v>
      </c>
      <c r="Z300" s="36">
        <f>IFERROR(IF(X300="","",X300*0.0155),"")</f>
        <v>0</v>
      </c>
      <c r="AA300" s="56"/>
      <c r="AB300" s="57"/>
      <c r="AC300" s="306" t="s">
        <v>470</v>
      </c>
      <c r="AG300" s="67"/>
      <c r="AJ300" s="71" t="s">
        <v>72</v>
      </c>
      <c r="AK300" s="71">
        <v>1</v>
      </c>
      <c r="BB300" s="307" t="s">
        <v>84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27" hidden="1" customHeight="1" x14ac:dyDescent="0.25">
      <c r="A301" s="54" t="s">
        <v>471</v>
      </c>
      <c r="B301" s="54" t="s">
        <v>472</v>
      </c>
      <c r="C301" s="31">
        <v>4301135198</v>
      </c>
      <c r="D301" s="332">
        <v>4640242180663</v>
      </c>
      <c r="E301" s="333"/>
      <c r="F301" s="319">
        <v>0.9</v>
      </c>
      <c r="G301" s="32">
        <v>4</v>
      </c>
      <c r="H301" s="319">
        <v>3.6</v>
      </c>
      <c r="I301" s="319">
        <v>3.83</v>
      </c>
      <c r="J301" s="32">
        <v>84</v>
      </c>
      <c r="K301" s="32" t="s">
        <v>67</v>
      </c>
      <c r="L301" s="32" t="s">
        <v>68</v>
      </c>
      <c r="M301" s="33" t="s">
        <v>69</v>
      </c>
      <c r="N301" s="33"/>
      <c r="O301" s="32">
        <v>180</v>
      </c>
      <c r="P301" s="496" t="s">
        <v>473</v>
      </c>
      <c r="Q301" s="339"/>
      <c r="R301" s="339"/>
      <c r="S301" s="339"/>
      <c r="T301" s="340"/>
      <c r="U301" s="34"/>
      <c r="V301" s="34"/>
      <c r="W301" s="35" t="s">
        <v>70</v>
      </c>
      <c r="X301" s="320">
        <v>0</v>
      </c>
      <c r="Y301" s="321">
        <f t="shared" si="24"/>
        <v>0</v>
      </c>
      <c r="Z301" s="36">
        <f>IFERROR(IF(X301="","",X301*0.0155),"")</f>
        <v>0</v>
      </c>
      <c r="AA301" s="56"/>
      <c r="AB301" s="57"/>
      <c r="AC301" s="308" t="s">
        <v>474</v>
      </c>
      <c r="AG301" s="67"/>
      <c r="AJ301" s="71" t="s">
        <v>72</v>
      </c>
      <c r="AK301" s="71">
        <v>1</v>
      </c>
      <c r="BB301" s="309" t="s">
        <v>84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hidden="1" customHeight="1" x14ac:dyDescent="0.25">
      <c r="A302" s="54" t="s">
        <v>475</v>
      </c>
      <c r="B302" s="54" t="s">
        <v>476</v>
      </c>
      <c r="C302" s="31">
        <v>4301135723</v>
      </c>
      <c r="D302" s="332">
        <v>4640242181783</v>
      </c>
      <c r="E302" s="333"/>
      <c r="F302" s="319">
        <v>0.3</v>
      </c>
      <c r="G302" s="32">
        <v>9</v>
      </c>
      <c r="H302" s="319">
        <v>2.7</v>
      </c>
      <c r="I302" s="319">
        <v>2.988</v>
      </c>
      <c r="J302" s="32">
        <v>126</v>
      </c>
      <c r="K302" s="32" t="s">
        <v>80</v>
      </c>
      <c r="L302" s="32" t="s">
        <v>68</v>
      </c>
      <c r="M302" s="33" t="s">
        <v>69</v>
      </c>
      <c r="N302" s="33"/>
      <c r="O302" s="32">
        <v>180</v>
      </c>
      <c r="P302" s="370" t="s">
        <v>477</v>
      </c>
      <c r="Q302" s="339"/>
      <c r="R302" s="339"/>
      <c r="S302" s="339"/>
      <c r="T302" s="340"/>
      <c r="U302" s="34"/>
      <c r="V302" s="34"/>
      <c r="W302" s="35" t="s">
        <v>70</v>
      </c>
      <c r="X302" s="320">
        <v>0</v>
      </c>
      <c r="Y302" s="321">
        <f t="shared" si="24"/>
        <v>0</v>
      </c>
      <c r="Z302" s="36">
        <f>IFERROR(IF(X302="","",X302*0.00936),"")</f>
        <v>0</v>
      </c>
      <c r="AA302" s="56"/>
      <c r="AB302" s="57"/>
      <c r="AC302" s="310" t="s">
        <v>478</v>
      </c>
      <c r="AG302" s="67"/>
      <c r="AJ302" s="71" t="s">
        <v>72</v>
      </c>
      <c r="AK302" s="71">
        <v>1</v>
      </c>
      <c r="BB302" s="311" t="s">
        <v>84</v>
      </c>
      <c r="BM302" s="67">
        <f t="shared" si="25"/>
        <v>0</v>
      </c>
      <c r="BN302" s="67">
        <f t="shared" si="26"/>
        <v>0</v>
      </c>
      <c r="BO302" s="67">
        <f t="shared" si="27"/>
        <v>0</v>
      </c>
      <c r="BP302" s="67">
        <f t="shared" si="28"/>
        <v>0</v>
      </c>
    </row>
    <row r="303" spans="1:68" x14ac:dyDescent="0.2">
      <c r="A303" s="334"/>
      <c r="B303" s="335"/>
      <c r="C303" s="335"/>
      <c r="D303" s="335"/>
      <c r="E303" s="335"/>
      <c r="F303" s="335"/>
      <c r="G303" s="335"/>
      <c r="H303" s="335"/>
      <c r="I303" s="335"/>
      <c r="J303" s="335"/>
      <c r="K303" s="335"/>
      <c r="L303" s="335"/>
      <c r="M303" s="335"/>
      <c r="N303" s="335"/>
      <c r="O303" s="336"/>
      <c r="P303" s="326" t="s">
        <v>73</v>
      </c>
      <c r="Q303" s="327"/>
      <c r="R303" s="327"/>
      <c r="S303" s="327"/>
      <c r="T303" s="327"/>
      <c r="U303" s="327"/>
      <c r="V303" s="328"/>
      <c r="W303" s="37" t="s">
        <v>70</v>
      </c>
      <c r="X303" s="322">
        <f>IFERROR(SUM(X282:X302),"0")</f>
        <v>56</v>
      </c>
      <c r="Y303" s="322">
        <f>IFERROR(SUM(Y282:Y302),"0")</f>
        <v>56</v>
      </c>
      <c r="Z303" s="322">
        <f>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+IFERROR(IF(Z292="",0,Z292),"0")+IFERROR(IF(Z293="",0,Z293),"0")+IFERROR(IF(Z294="",0,Z294),"0")+IFERROR(IF(Z295="",0,Z295),"0")+IFERROR(IF(Z296="",0,Z296),"0")+IFERROR(IF(Z297="",0,Z297),"0")+IFERROR(IF(Z298="",0,Z298),"0")+IFERROR(IF(Z299="",0,Z299),"0")+IFERROR(IF(Z300="",0,Z300),"0")+IFERROR(IF(Z301="",0,Z301),"0")+IFERROR(IF(Z302="",0,Z302),"0")</f>
        <v>0.52415999999999996</v>
      </c>
      <c r="AA303" s="323"/>
      <c r="AB303" s="323"/>
      <c r="AC303" s="323"/>
    </row>
    <row r="304" spans="1:68" x14ac:dyDescent="0.2">
      <c r="A304" s="335"/>
      <c r="B304" s="335"/>
      <c r="C304" s="335"/>
      <c r="D304" s="335"/>
      <c r="E304" s="335"/>
      <c r="F304" s="335"/>
      <c r="G304" s="335"/>
      <c r="H304" s="335"/>
      <c r="I304" s="335"/>
      <c r="J304" s="335"/>
      <c r="K304" s="335"/>
      <c r="L304" s="335"/>
      <c r="M304" s="335"/>
      <c r="N304" s="335"/>
      <c r="O304" s="336"/>
      <c r="P304" s="326" t="s">
        <v>73</v>
      </c>
      <c r="Q304" s="327"/>
      <c r="R304" s="327"/>
      <c r="S304" s="327"/>
      <c r="T304" s="327"/>
      <c r="U304" s="327"/>
      <c r="V304" s="328"/>
      <c r="W304" s="37" t="s">
        <v>74</v>
      </c>
      <c r="X304" s="322">
        <f>IFERROR(SUMPRODUCT(X282:X302*H282:H302),"0")</f>
        <v>207.20000000000002</v>
      </c>
      <c r="Y304" s="322">
        <f>IFERROR(SUMPRODUCT(Y282:Y302*H282:H302),"0")</f>
        <v>207.20000000000002</v>
      </c>
      <c r="Z304" s="37"/>
      <c r="AA304" s="323"/>
      <c r="AB304" s="323"/>
      <c r="AC304" s="323"/>
    </row>
    <row r="305" spans="1:36" ht="15" customHeight="1" x14ac:dyDescent="0.2">
      <c r="A305" s="372"/>
      <c r="B305" s="335"/>
      <c r="C305" s="335"/>
      <c r="D305" s="335"/>
      <c r="E305" s="335"/>
      <c r="F305" s="335"/>
      <c r="G305" s="335"/>
      <c r="H305" s="335"/>
      <c r="I305" s="335"/>
      <c r="J305" s="335"/>
      <c r="K305" s="335"/>
      <c r="L305" s="335"/>
      <c r="M305" s="335"/>
      <c r="N305" s="335"/>
      <c r="O305" s="373"/>
      <c r="P305" s="329" t="s">
        <v>479</v>
      </c>
      <c r="Q305" s="330"/>
      <c r="R305" s="330"/>
      <c r="S305" s="330"/>
      <c r="T305" s="330"/>
      <c r="U305" s="330"/>
      <c r="V305" s="331"/>
      <c r="W305" s="37" t="s">
        <v>74</v>
      </c>
      <c r="X305" s="322">
        <f>IFERROR(X24+X33+X38+X43+X59+X65+X70+X76+X86+X91+X98+X108+X114+X121+X127+X132+X137+X143+X148+X154+X162+X167+X175+X179+X188+X195+X205+X213+X218+X223+X229+X235+X242+X247+X253+X257+X265+X269+X274+X280+X304,"0")</f>
        <v>3312.8</v>
      </c>
      <c r="Y305" s="322">
        <f>IFERROR(Y24+Y33+Y38+Y43+Y59+Y65+Y70+Y76+Y86+Y91+Y98+Y108+Y114+Y121+Y127+Y132+Y137+Y143+Y148+Y154+Y162+Y167+Y175+Y179+Y188+Y195+Y205+Y213+Y218+Y223+Y229+Y235+Y242+Y247+Y253+Y257+Y265+Y269+Y274+Y280+Y304,"0")</f>
        <v>3312.8</v>
      </c>
      <c r="Z305" s="37"/>
      <c r="AA305" s="323"/>
      <c r="AB305" s="323"/>
      <c r="AC305" s="323"/>
    </row>
    <row r="306" spans="1:36" x14ac:dyDescent="0.2">
      <c r="A306" s="335"/>
      <c r="B306" s="335"/>
      <c r="C306" s="335"/>
      <c r="D306" s="335"/>
      <c r="E306" s="335"/>
      <c r="F306" s="335"/>
      <c r="G306" s="335"/>
      <c r="H306" s="335"/>
      <c r="I306" s="335"/>
      <c r="J306" s="335"/>
      <c r="K306" s="335"/>
      <c r="L306" s="335"/>
      <c r="M306" s="335"/>
      <c r="N306" s="335"/>
      <c r="O306" s="373"/>
      <c r="P306" s="329" t="s">
        <v>480</v>
      </c>
      <c r="Q306" s="330"/>
      <c r="R306" s="330"/>
      <c r="S306" s="330"/>
      <c r="T306" s="330"/>
      <c r="U306" s="330"/>
      <c r="V306" s="331"/>
      <c r="W306" s="37" t="s">
        <v>74</v>
      </c>
      <c r="X306" s="322">
        <f>IFERROR(SUM(BM22:BM302),"0")</f>
        <v>3751.4811999999993</v>
      </c>
      <c r="Y306" s="322">
        <f>IFERROR(SUM(BN22:BN302),"0")</f>
        <v>3751.4811999999993</v>
      </c>
      <c r="Z306" s="37"/>
      <c r="AA306" s="323"/>
      <c r="AB306" s="323"/>
      <c r="AC306" s="323"/>
    </row>
    <row r="307" spans="1:36" x14ac:dyDescent="0.2">
      <c r="A307" s="335"/>
      <c r="B307" s="335"/>
      <c r="C307" s="335"/>
      <c r="D307" s="335"/>
      <c r="E307" s="335"/>
      <c r="F307" s="335"/>
      <c r="G307" s="335"/>
      <c r="H307" s="335"/>
      <c r="I307" s="335"/>
      <c r="J307" s="335"/>
      <c r="K307" s="335"/>
      <c r="L307" s="335"/>
      <c r="M307" s="335"/>
      <c r="N307" s="335"/>
      <c r="O307" s="373"/>
      <c r="P307" s="329" t="s">
        <v>481</v>
      </c>
      <c r="Q307" s="330"/>
      <c r="R307" s="330"/>
      <c r="S307" s="330"/>
      <c r="T307" s="330"/>
      <c r="U307" s="330"/>
      <c r="V307" s="331"/>
      <c r="W307" s="37" t="s">
        <v>482</v>
      </c>
      <c r="X307" s="38">
        <f>ROUNDUP(SUM(BO22:BO302),0)</f>
        <v>11</v>
      </c>
      <c r="Y307" s="38">
        <f>ROUNDUP(SUM(BP22:BP302),0)</f>
        <v>11</v>
      </c>
      <c r="Z307" s="37"/>
      <c r="AA307" s="323"/>
      <c r="AB307" s="323"/>
      <c r="AC307" s="323"/>
    </row>
    <row r="308" spans="1:36" x14ac:dyDescent="0.2">
      <c r="A308" s="335"/>
      <c r="B308" s="335"/>
      <c r="C308" s="335"/>
      <c r="D308" s="335"/>
      <c r="E308" s="335"/>
      <c r="F308" s="335"/>
      <c r="G308" s="335"/>
      <c r="H308" s="335"/>
      <c r="I308" s="335"/>
      <c r="J308" s="335"/>
      <c r="K308" s="335"/>
      <c r="L308" s="335"/>
      <c r="M308" s="335"/>
      <c r="N308" s="335"/>
      <c r="O308" s="373"/>
      <c r="P308" s="329" t="s">
        <v>483</v>
      </c>
      <c r="Q308" s="330"/>
      <c r="R308" s="330"/>
      <c r="S308" s="330"/>
      <c r="T308" s="330"/>
      <c r="U308" s="330"/>
      <c r="V308" s="331"/>
      <c r="W308" s="37" t="s">
        <v>74</v>
      </c>
      <c r="X308" s="322">
        <f>GrossWeightTotal+PalletQtyTotal*25</f>
        <v>4026.4811999999993</v>
      </c>
      <c r="Y308" s="322">
        <f>GrossWeightTotalR+PalletQtyTotalR*25</f>
        <v>4026.4811999999993</v>
      </c>
      <c r="Z308" s="37"/>
      <c r="AA308" s="323"/>
      <c r="AB308" s="323"/>
      <c r="AC308" s="323"/>
    </row>
    <row r="309" spans="1:36" x14ac:dyDescent="0.2">
      <c r="A309" s="335"/>
      <c r="B309" s="335"/>
      <c r="C309" s="335"/>
      <c r="D309" s="335"/>
      <c r="E309" s="335"/>
      <c r="F309" s="335"/>
      <c r="G309" s="335"/>
      <c r="H309" s="335"/>
      <c r="I309" s="335"/>
      <c r="J309" s="335"/>
      <c r="K309" s="335"/>
      <c r="L309" s="335"/>
      <c r="M309" s="335"/>
      <c r="N309" s="335"/>
      <c r="O309" s="373"/>
      <c r="P309" s="329" t="s">
        <v>484</v>
      </c>
      <c r="Q309" s="330"/>
      <c r="R309" s="330"/>
      <c r="S309" s="330"/>
      <c r="T309" s="330"/>
      <c r="U309" s="330"/>
      <c r="V309" s="331"/>
      <c r="W309" s="37" t="s">
        <v>482</v>
      </c>
      <c r="X309" s="322">
        <f>IFERROR(X23+X32+X37+X42+X58+X64+X69+X75+X85+X90+X97+X107+X113+X120+X126+X131+X136+X142+X147+X153+X161+X166+X174+X178+X187+X194+X204+X212+X217+X222+X228+X234+X241+X246+X252+X256+X264+X268+X273+X279+X303,"0")</f>
        <v>916</v>
      </c>
      <c r="Y309" s="322">
        <f>IFERROR(Y23+Y32+Y37+Y42+Y58+Y64+Y69+Y75+Y85+Y90+Y97+Y107+Y113+Y120+Y126+Y131+Y136+Y142+Y147+Y153+Y161+Y166+Y174+Y178+Y187+Y194+Y204+Y212+Y217+Y222+Y228+Y234+Y241+Y246+Y252+Y256+Y264+Y268+Y273+Y279+Y303,"0")</f>
        <v>916</v>
      </c>
      <c r="Z309" s="37"/>
      <c r="AA309" s="323"/>
      <c r="AB309" s="323"/>
      <c r="AC309" s="323"/>
    </row>
    <row r="310" spans="1:36" ht="14.25" hidden="1" customHeight="1" x14ac:dyDescent="0.2">
      <c r="A310" s="335"/>
      <c r="B310" s="335"/>
      <c r="C310" s="335"/>
      <c r="D310" s="335"/>
      <c r="E310" s="335"/>
      <c r="F310" s="335"/>
      <c r="G310" s="335"/>
      <c r="H310" s="335"/>
      <c r="I310" s="335"/>
      <c r="J310" s="335"/>
      <c r="K310" s="335"/>
      <c r="L310" s="335"/>
      <c r="M310" s="335"/>
      <c r="N310" s="335"/>
      <c r="O310" s="373"/>
      <c r="P310" s="329" t="s">
        <v>485</v>
      </c>
      <c r="Q310" s="330"/>
      <c r="R310" s="330"/>
      <c r="S310" s="330"/>
      <c r="T310" s="330"/>
      <c r="U310" s="330"/>
      <c r="V310" s="331"/>
      <c r="W310" s="39" t="s">
        <v>486</v>
      </c>
      <c r="X310" s="37"/>
      <c r="Y310" s="37"/>
      <c r="Z310" s="37">
        <f>IFERROR(Z23+Z32+Z37+Z42+Z58+Z64+Z69+Z75+Z85+Z90+Z97+Z107+Z113+Z120+Z126+Z131+Z136+Z142+Z147+Z153+Z161+Z166+Z174+Z178+Z187+Z194+Z204+Z212+Z217+Z222+Z228+Z234+Z241+Z246+Z252+Z256+Z264+Z268+Z273+Z279+Z303,"0")</f>
        <v>12.854519999999999</v>
      </c>
      <c r="AA310" s="323"/>
      <c r="AB310" s="323"/>
      <c r="AC310" s="323"/>
    </row>
    <row r="311" spans="1:36" ht="13.5" customHeight="1" thickBot="1" x14ac:dyDescent="0.25"/>
    <row r="312" spans="1:36" ht="27" customHeight="1" thickTop="1" thickBot="1" x14ac:dyDescent="0.25">
      <c r="A312" s="40" t="s">
        <v>487</v>
      </c>
      <c r="B312" s="312" t="s">
        <v>63</v>
      </c>
      <c r="C312" s="345" t="s">
        <v>75</v>
      </c>
      <c r="D312" s="419"/>
      <c r="E312" s="419"/>
      <c r="F312" s="419"/>
      <c r="G312" s="419"/>
      <c r="H312" s="419"/>
      <c r="I312" s="419"/>
      <c r="J312" s="419"/>
      <c r="K312" s="419"/>
      <c r="L312" s="419"/>
      <c r="M312" s="419"/>
      <c r="N312" s="419"/>
      <c r="O312" s="419"/>
      <c r="P312" s="419"/>
      <c r="Q312" s="419"/>
      <c r="R312" s="419"/>
      <c r="S312" s="419"/>
      <c r="T312" s="419"/>
      <c r="U312" s="420"/>
      <c r="V312" s="345" t="s">
        <v>242</v>
      </c>
      <c r="W312" s="420"/>
      <c r="X312" s="312" t="s">
        <v>268</v>
      </c>
      <c r="Y312" s="345" t="s">
        <v>287</v>
      </c>
      <c r="Z312" s="419"/>
      <c r="AA312" s="419"/>
      <c r="AB312" s="419"/>
      <c r="AC312" s="419"/>
      <c r="AD312" s="419"/>
      <c r="AE312" s="420"/>
      <c r="AF312" s="312" t="s">
        <v>352</v>
      </c>
      <c r="AG312" s="345" t="s">
        <v>357</v>
      </c>
      <c r="AH312" s="420"/>
      <c r="AI312" s="312" t="s">
        <v>367</v>
      </c>
      <c r="AJ312" s="312" t="s">
        <v>243</v>
      </c>
    </row>
    <row r="313" spans="1:36" ht="14.25" customHeight="1" thickTop="1" x14ac:dyDescent="0.2">
      <c r="A313" s="511" t="s">
        <v>488</v>
      </c>
      <c r="B313" s="345" t="s">
        <v>63</v>
      </c>
      <c r="C313" s="345" t="s">
        <v>76</v>
      </c>
      <c r="D313" s="345" t="s">
        <v>93</v>
      </c>
      <c r="E313" s="345" t="s">
        <v>97</v>
      </c>
      <c r="F313" s="345" t="s">
        <v>103</v>
      </c>
      <c r="G313" s="345" t="s">
        <v>130</v>
      </c>
      <c r="H313" s="345" t="s">
        <v>139</v>
      </c>
      <c r="I313" s="345" t="s">
        <v>145</v>
      </c>
      <c r="J313" s="345" t="s">
        <v>153</v>
      </c>
      <c r="K313" s="345" t="s">
        <v>170</v>
      </c>
      <c r="L313" s="345" t="s">
        <v>175</v>
      </c>
      <c r="M313" s="345" t="s">
        <v>186</v>
      </c>
      <c r="N313" s="313"/>
      <c r="O313" s="345" t="s">
        <v>200</v>
      </c>
      <c r="P313" s="345" t="s">
        <v>206</v>
      </c>
      <c r="Q313" s="345" t="s">
        <v>215</v>
      </c>
      <c r="R313" s="345" t="s">
        <v>221</v>
      </c>
      <c r="S313" s="345" t="s">
        <v>226</v>
      </c>
      <c r="T313" s="345" t="s">
        <v>230</v>
      </c>
      <c r="U313" s="345" t="s">
        <v>238</v>
      </c>
      <c r="V313" s="345" t="s">
        <v>243</v>
      </c>
      <c r="W313" s="345" t="s">
        <v>247</v>
      </c>
      <c r="X313" s="345" t="s">
        <v>269</v>
      </c>
      <c r="Y313" s="345" t="s">
        <v>288</v>
      </c>
      <c r="Z313" s="345" t="s">
        <v>302</v>
      </c>
      <c r="AA313" s="345" t="s">
        <v>312</v>
      </c>
      <c r="AB313" s="345" t="s">
        <v>327</v>
      </c>
      <c r="AC313" s="345" t="s">
        <v>338</v>
      </c>
      <c r="AD313" s="345" t="s">
        <v>342</v>
      </c>
      <c r="AE313" s="345" t="s">
        <v>346</v>
      </c>
      <c r="AF313" s="345" t="s">
        <v>353</v>
      </c>
      <c r="AG313" s="345" t="s">
        <v>358</v>
      </c>
      <c r="AH313" s="345" t="s">
        <v>364</v>
      </c>
      <c r="AI313" s="345" t="s">
        <v>368</v>
      </c>
      <c r="AJ313" s="345" t="s">
        <v>243</v>
      </c>
    </row>
    <row r="314" spans="1:36" ht="13.5" customHeight="1" thickBot="1" x14ac:dyDescent="0.25">
      <c r="A314" s="512"/>
      <c r="B314" s="346"/>
      <c r="C314" s="346"/>
      <c r="D314" s="346"/>
      <c r="E314" s="346"/>
      <c r="F314" s="346"/>
      <c r="G314" s="346"/>
      <c r="H314" s="346"/>
      <c r="I314" s="346"/>
      <c r="J314" s="346"/>
      <c r="K314" s="346"/>
      <c r="L314" s="346"/>
      <c r="M314" s="346"/>
      <c r="N314" s="313"/>
      <c r="O314" s="346"/>
      <c r="P314" s="346"/>
      <c r="Q314" s="346"/>
      <c r="R314" s="346"/>
      <c r="S314" s="346"/>
      <c r="T314" s="346"/>
      <c r="U314" s="346"/>
      <c r="V314" s="346"/>
      <c r="W314" s="346"/>
      <c r="X314" s="346"/>
      <c r="Y314" s="346"/>
      <c r="Z314" s="346"/>
      <c r="AA314" s="346"/>
      <c r="AB314" s="346"/>
      <c r="AC314" s="346"/>
      <c r="AD314" s="346"/>
      <c r="AE314" s="346"/>
      <c r="AF314" s="346"/>
      <c r="AG314" s="346"/>
      <c r="AH314" s="346"/>
      <c r="AI314" s="346"/>
      <c r="AJ314" s="346"/>
    </row>
    <row r="315" spans="1:36" ht="18" customHeight="1" thickTop="1" thickBot="1" x14ac:dyDescent="0.25">
      <c r="A315" s="40" t="s">
        <v>489</v>
      </c>
      <c r="B315" s="46">
        <f>IFERROR(X22*H22,"0")</f>
        <v>0</v>
      </c>
      <c r="C315" s="46">
        <f>IFERROR(X28*H28,"0")+IFERROR(X29*H29,"0")+IFERROR(X30*H30,"0")+IFERROR(X31*H31,"0")</f>
        <v>252</v>
      </c>
      <c r="D315" s="46">
        <f>IFERROR(X36*H36,"0")</f>
        <v>0</v>
      </c>
      <c r="E315" s="46">
        <f>IFERROR(X41*H41,"0")</f>
        <v>0</v>
      </c>
      <c r="F315" s="46">
        <f>IFERROR(X46*H46,"0")+IFERROR(X47*H47,"0")+IFERROR(X48*H48,"0")+IFERROR(X49*H49,"0")+IFERROR(X50*H50,"0")+IFERROR(X51*H51,"0")+IFERROR(X52*H52,"0")+IFERROR(X53*H53,"0")+IFERROR(X54*H54,"0")+IFERROR(X55*H55,"0")+IFERROR(X56*H56,"0")+IFERROR(X57*H57,"0")</f>
        <v>343.2</v>
      </c>
      <c r="G315" s="46">
        <f>IFERROR(X62*H62,"0")+IFERROR(X63*H63,"0")</f>
        <v>300</v>
      </c>
      <c r="H315" s="46">
        <f>IFERROR(X68*H68,"0")</f>
        <v>100.8</v>
      </c>
      <c r="I315" s="46">
        <f>IFERROR(X73*H73,"0")+IFERROR(X74*H74,"0")</f>
        <v>252</v>
      </c>
      <c r="J315" s="46">
        <f>IFERROR(X79*H79,"0")+IFERROR(X80*H80,"0")+IFERROR(X81*H81,"0")+IFERROR(X82*H82,"0")+IFERROR(X83*H83,"0")+IFERROR(X84*H84,"0")</f>
        <v>554.4</v>
      </c>
      <c r="K315" s="46">
        <f>IFERROR(X89*H89,"0")</f>
        <v>0</v>
      </c>
      <c r="L315" s="46">
        <f>IFERROR(X94*H94,"0")+IFERROR(X95*H95,"0")+IFERROR(X96*H96,"0")</f>
        <v>0</v>
      </c>
      <c r="M315" s="46">
        <f>IFERROR(X101*H101,"0")+IFERROR(X102*H102,"0")+IFERROR(X103*H103,"0")+IFERROR(X104*H104,"0")+IFERROR(X105*H105,"0")+IFERROR(X106*H106,"0")</f>
        <v>0</v>
      </c>
      <c r="N315" s="313"/>
      <c r="O315" s="46">
        <f>IFERROR(X111*H111,"0")+IFERROR(X112*H112,"0")</f>
        <v>294</v>
      </c>
      <c r="P315" s="46">
        <f>IFERROR(X117*H117,"0")+IFERROR(X118*H118,"0")+IFERROR(X119*H119,"0")</f>
        <v>126</v>
      </c>
      <c r="Q315" s="46">
        <f>IFERROR(X124*H124,"0")+IFERROR(X125*H125,"0")</f>
        <v>0</v>
      </c>
      <c r="R315" s="46">
        <f>IFERROR(X130*H130,"0")</f>
        <v>0</v>
      </c>
      <c r="S315" s="46">
        <f>IFERROR(X135*H135,"0")</f>
        <v>0</v>
      </c>
      <c r="T315" s="46">
        <f>IFERROR(X140*H140,"0")+IFERROR(X141*H141,"0")</f>
        <v>0</v>
      </c>
      <c r="U315" s="46">
        <f>IFERROR(X146*H146,"0")</f>
        <v>0</v>
      </c>
      <c r="V315" s="46">
        <f>IFERROR(X152*H152,"0")</f>
        <v>0</v>
      </c>
      <c r="W315" s="46">
        <f>IFERROR(X157*H157,"0")+IFERROR(X158*H158,"0")+IFERROR(X159*H159,"0")+IFERROR(X160*H160,"0")+IFERROR(X164*H164,"0")+IFERROR(X165*H165,"0")</f>
        <v>300</v>
      </c>
      <c r="X315" s="46">
        <f>IFERROR(X171*H171,"0")+IFERROR(X172*H172,"0")+IFERROR(X173*H173,"0")+IFERROR(X177*H177,"0")</f>
        <v>126</v>
      </c>
      <c r="Y315" s="46">
        <f>IFERROR(X183*H183,"0")+IFERROR(X184*H184,"0")+IFERROR(X185*H185,"0")+IFERROR(X186*H186,"0")</f>
        <v>0</v>
      </c>
      <c r="Z315" s="46">
        <f>IFERROR(X191*H191,"0")+IFERROR(X192*H192,"0")+IFERROR(X193*H193,"0")</f>
        <v>0</v>
      </c>
      <c r="AA315" s="46">
        <f>IFERROR(X198*H198,"0")+IFERROR(X199*H199,"0")+IFERROR(X200*H200,"0")+IFERROR(X201*H201,"0")+IFERROR(X202*H202,"0")+IFERROR(X203*H203,"0")</f>
        <v>0</v>
      </c>
      <c r="AB315" s="46">
        <f>IFERROR(X208*H208,"0")+IFERROR(X209*H209,"0")+IFERROR(X210*H210,"0")+IFERROR(X211*H211,"0")</f>
        <v>172.8</v>
      </c>
      <c r="AC315" s="46">
        <f>IFERROR(X216*H216,"0")</f>
        <v>0</v>
      </c>
      <c r="AD315" s="46">
        <f>IFERROR(X221*H221,"0")</f>
        <v>0</v>
      </c>
      <c r="AE315" s="46">
        <f>IFERROR(X226*H226,"0")+IFERROR(X227*H227,"0")</f>
        <v>0</v>
      </c>
      <c r="AF315" s="46">
        <f>IFERROR(X233*H233,"0")</f>
        <v>0</v>
      </c>
      <c r="AG315" s="46">
        <f>IFERROR(X239*H239,"0")+IFERROR(X240*H240,"0")</f>
        <v>0</v>
      </c>
      <c r="AH315" s="46">
        <f>IFERROR(X245*H245,"0")</f>
        <v>0</v>
      </c>
      <c r="AI315" s="46">
        <f>IFERROR(X251*H251,"0")+IFERROR(X255*H255,"0")</f>
        <v>0</v>
      </c>
      <c r="AJ315" s="46">
        <f>IFERROR(X261*H261,"0")+IFERROR(X262*H262,"0")+IFERROR(X263*H263,"0")+IFERROR(X267*H267,"0")+IFERROR(X271*H271,"0")+IFERROR(X272*H272,"0")+IFERROR(X276*H276,"0")+IFERROR(X277*H277,"0")+IFERROR(X278*H278,"0")+IFERROR(X282*H282,"0")+IFERROR(X283*H283,"0")+IFERROR(X284*H284,"0")+IFERROR(X285*H285,"0")+IFERROR(X286*H286,"0")+IFERROR(X287*H287,"0")+IFERROR(X288*H288,"0")+IFERROR(X289*H289,"0")+IFERROR(X290*H290,"0")+IFERROR(X291*H291,"0")+IFERROR(X292*H292,"0")+IFERROR(X293*H293,"0")+IFERROR(X294*H294,"0")+IFERROR(X295*H295,"0")+IFERROR(X296*H296,"0")+IFERROR(X297*H297,"0")+IFERROR(X298*H298,"0")+IFERROR(X299*H299,"0")+IFERROR(X300*H300,"0")+IFERROR(X301*H301,"0")+IFERROR(X302*H302,"0")</f>
        <v>491.6</v>
      </c>
    </row>
    <row r="316" spans="1:36" ht="13.5" customHeight="1" thickTop="1" x14ac:dyDescent="0.2">
      <c r="C316" s="313"/>
    </row>
    <row r="317" spans="1:36" ht="19.5" customHeight="1" x14ac:dyDescent="0.2">
      <c r="A317" s="58" t="s">
        <v>490</v>
      </c>
      <c r="B317" s="58" t="s">
        <v>491</v>
      </c>
      <c r="C317" s="58" t="s">
        <v>492</v>
      </c>
    </row>
    <row r="318" spans="1:36" x14ac:dyDescent="0.2">
      <c r="A318" s="59">
        <f>SUMPRODUCT(--(BB:BB="ЗПФ"),--(W:W="кор"),H:H,Y:Y)+SUMPRODUCT(--(BB:BB="ЗПФ"),--(W:W="кг"),Y:Y)</f>
        <v>1116</v>
      </c>
      <c r="B318" s="60">
        <f>SUMPRODUCT(--(BB:BB="ПГП"),--(W:W="кор"),H:H,Y:Y)+SUMPRODUCT(--(BB:BB="ПГП"),--(W:W="кг"),Y:Y)</f>
        <v>2196.8000000000002</v>
      </c>
      <c r="C318" s="60">
        <f>SUMPRODUCT(--(BB:BB="КИЗ"),--(W:W="кор"),H:H,Y:Y)+SUMPRODUCT(--(BB:BB="КИЗ"),--(W:W="кг"),Y:Y)</f>
        <v>0</v>
      </c>
    </row>
  </sheetData>
  <sheetProtection algorithmName="SHA-512" hashValue="lkTrSfsZLyIm7lc+Fe6/3/yaizh6vdVXyyVyTbprAvogEQ0BwQmBmYesTw2zpqmRGdXxD45SDMjpiPCiUvOKOw==" saltValue="rxwSQ1NNPbpXj2VKA4/XZQ==" spinCount="100000" sheet="1" objects="1" scenarios="1" sort="0" autoFilter="0" pivotTables="0"/>
  <autoFilter ref="A18:AF3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00,80"/>
        <filter val="11"/>
        <filter val="12,00"/>
        <filter val="126,00"/>
        <filter val="14,00"/>
        <filter val="154,00"/>
        <filter val="168,00"/>
        <filter val="172,80"/>
        <filter val="18,00"/>
        <filter val="180,00"/>
        <filter val="207,20"/>
        <filter val="24,00"/>
        <filter val="240,00"/>
        <filter val="252,00"/>
        <filter val="28,00"/>
        <filter val="294,00"/>
        <filter val="3 312,80"/>
        <filter val="3 751,48"/>
        <filter val="300,00"/>
        <filter val="32,40"/>
        <filter val="343,20"/>
        <filter val="36,00"/>
        <filter val="4 026,48"/>
        <filter val="42,00"/>
        <filter val="48,00"/>
        <filter val="554,40"/>
        <filter val="56,00"/>
        <filter val="60,00"/>
        <filter val="70,00"/>
        <filter val="72,00"/>
        <filter val="84,00"/>
        <filter val="916,00"/>
        <filter val="98,00"/>
      </filters>
    </filterColumn>
    <filterColumn colId="29" showButton="0"/>
    <filterColumn colId="30" showButton="0"/>
  </autoFilter>
  <mergeCells count="559">
    <mergeCell ref="V312:W312"/>
    <mergeCell ref="D291:E291"/>
    <mergeCell ref="D239:E239"/>
    <mergeCell ref="D95:E95"/>
    <mergeCell ref="A279:O280"/>
    <mergeCell ref="U17:V17"/>
    <mergeCell ref="Y17:Y18"/>
    <mergeCell ref="D57:E57"/>
    <mergeCell ref="A8:C8"/>
    <mergeCell ref="P124:T124"/>
    <mergeCell ref="P310:V310"/>
    <mergeCell ref="D293:E293"/>
    <mergeCell ref="P76:V76"/>
    <mergeCell ref="A128:Z128"/>
    <mergeCell ref="A268:O269"/>
    <mergeCell ref="A10:C10"/>
    <mergeCell ref="P69:V69"/>
    <mergeCell ref="A21:Z21"/>
    <mergeCell ref="D184:E184"/>
    <mergeCell ref="A129:Z129"/>
    <mergeCell ref="D192:E192"/>
    <mergeCell ref="A181:Z181"/>
    <mergeCell ref="D17:E18"/>
    <mergeCell ref="D173:E173"/>
    <mergeCell ref="P305:V305"/>
    <mergeCell ref="S313:S314"/>
    <mergeCell ref="U313:U314"/>
    <mergeCell ref="D171:E171"/>
    <mergeCell ref="P293:T293"/>
    <mergeCell ref="Q6:R6"/>
    <mergeCell ref="P200:T200"/>
    <mergeCell ref="P292:T292"/>
    <mergeCell ref="D102:E102"/>
    <mergeCell ref="A126:O127"/>
    <mergeCell ref="P294:T294"/>
    <mergeCell ref="P23:V23"/>
    <mergeCell ref="A231:Z231"/>
    <mergeCell ref="A35:Z35"/>
    <mergeCell ref="A206:Z206"/>
    <mergeCell ref="P308:V308"/>
    <mergeCell ref="D54:E54"/>
    <mergeCell ref="A42:O43"/>
    <mergeCell ref="P83:T83"/>
    <mergeCell ref="D271:E271"/>
    <mergeCell ref="V12:W12"/>
    <mergeCell ref="D191:E191"/>
    <mergeCell ref="D262:E262"/>
    <mergeCell ref="P43:V43"/>
    <mergeCell ref="P303:V303"/>
    <mergeCell ref="P297:T297"/>
    <mergeCell ref="D278:E278"/>
    <mergeCell ref="P291:T291"/>
    <mergeCell ref="P288:T288"/>
    <mergeCell ref="P263:T263"/>
    <mergeCell ref="A39:Z39"/>
    <mergeCell ref="A142:O143"/>
    <mergeCell ref="X17:X18"/>
    <mergeCell ref="P202:T202"/>
    <mergeCell ref="D50:E50"/>
    <mergeCell ref="D286:E286"/>
    <mergeCell ref="D301:E301"/>
    <mergeCell ref="A26:Z26"/>
    <mergeCell ref="P103:T103"/>
    <mergeCell ref="P59:V59"/>
    <mergeCell ref="D211:E211"/>
    <mergeCell ref="P255:T255"/>
    <mergeCell ref="A281:Z281"/>
    <mergeCell ref="D272:E272"/>
    <mergeCell ref="D245:E245"/>
    <mergeCell ref="AD17:AF18"/>
    <mergeCell ref="P167:V167"/>
    <mergeCell ref="D101:E101"/>
    <mergeCell ref="P142:V142"/>
    <mergeCell ref="F5:G5"/>
    <mergeCell ref="A313:A314"/>
    <mergeCell ref="A25:Z25"/>
    <mergeCell ref="AG312:AH312"/>
    <mergeCell ref="P186:T186"/>
    <mergeCell ref="A236:Z236"/>
    <mergeCell ref="P82:T82"/>
    <mergeCell ref="D221:E221"/>
    <mergeCell ref="V11:W11"/>
    <mergeCell ref="P57:T57"/>
    <mergeCell ref="D165:E165"/>
    <mergeCell ref="P146:T146"/>
    <mergeCell ref="D152:E152"/>
    <mergeCell ref="A136:O137"/>
    <mergeCell ref="A254:Z254"/>
    <mergeCell ref="D29:E29"/>
    <mergeCell ref="D216:E216"/>
    <mergeCell ref="P195:V195"/>
    <mergeCell ref="A20:Z20"/>
    <mergeCell ref="A194:O195"/>
    <mergeCell ref="P2:W3"/>
    <mergeCell ref="P298:T298"/>
    <mergeCell ref="P198:T198"/>
    <mergeCell ref="P218:V218"/>
    <mergeCell ref="P54:T54"/>
    <mergeCell ref="K313:K314"/>
    <mergeCell ref="A170:Z170"/>
    <mergeCell ref="D10:E10"/>
    <mergeCell ref="A23:O24"/>
    <mergeCell ref="F10:G10"/>
    <mergeCell ref="P135:T135"/>
    <mergeCell ref="P191:T191"/>
    <mergeCell ref="P205:V205"/>
    <mergeCell ref="V313:V314"/>
    <mergeCell ref="P137:V137"/>
    <mergeCell ref="A249:Z249"/>
    <mergeCell ref="A176:Z176"/>
    <mergeCell ref="P262:T262"/>
    <mergeCell ref="D105:E105"/>
    <mergeCell ref="D276:E276"/>
    <mergeCell ref="P132:V132"/>
    <mergeCell ref="N17:N18"/>
    <mergeCell ref="D49:E49"/>
    <mergeCell ref="Q5:R5"/>
    <mergeCell ref="A9:C9"/>
    <mergeCell ref="P125:T125"/>
    <mergeCell ref="D202:E202"/>
    <mergeCell ref="P112:T112"/>
    <mergeCell ref="D294:E294"/>
    <mergeCell ref="AE313:AE314"/>
    <mergeCell ref="P273:V273"/>
    <mergeCell ref="AG313:AG314"/>
    <mergeCell ref="A113:O114"/>
    <mergeCell ref="A116:Z116"/>
    <mergeCell ref="P70:V70"/>
    <mergeCell ref="A156:Z156"/>
    <mergeCell ref="P32:V32"/>
    <mergeCell ref="Q13:R13"/>
    <mergeCell ref="P97:V97"/>
    <mergeCell ref="A93:Z93"/>
    <mergeCell ref="A155:Z155"/>
    <mergeCell ref="P201:T201"/>
    <mergeCell ref="A220:Z220"/>
    <mergeCell ref="P268:V268"/>
    <mergeCell ref="P41:T41"/>
    <mergeCell ref="D84:E84"/>
    <mergeCell ref="D22:E22"/>
    <mergeCell ref="P301:T301"/>
    <mergeCell ref="H5:M5"/>
    <mergeCell ref="A27:Z27"/>
    <mergeCell ref="A228:O229"/>
    <mergeCell ref="A214:Z214"/>
    <mergeCell ref="D146:E146"/>
    <mergeCell ref="D6:M6"/>
    <mergeCell ref="A75:O76"/>
    <mergeCell ref="D83:E83"/>
    <mergeCell ref="P227:T227"/>
    <mergeCell ref="P106:T106"/>
    <mergeCell ref="P177:T177"/>
    <mergeCell ref="P226:T226"/>
    <mergeCell ref="P164:T164"/>
    <mergeCell ref="P120:V120"/>
    <mergeCell ref="G17:G18"/>
    <mergeCell ref="D159:E159"/>
    <mergeCell ref="D80:E80"/>
    <mergeCell ref="P121:V121"/>
    <mergeCell ref="A207:Z207"/>
    <mergeCell ref="A182:Z182"/>
    <mergeCell ref="P42:V42"/>
    <mergeCell ref="A169:Z169"/>
    <mergeCell ref="A225:Z225"/>
    <mergeCell ref="P148:V148"/>
    <mergeCell ref="AF313:AF314"/>
    <mergeCell ref="AH313:AH314"/>
    <mergeCell ref="V6:W9"/>
    <mergeCell ref="D199:E199"/>
    <mergeCell ref="P234:V234"/>
    <mergeCell ref="D186:E186"/>
    <mergeCell ref="P84:T84"/>
    <mergeCell ref="P22:T22"/>
    <mergeCell ref="P193:T193"/>
    <mergeCell ref="A61:Z61"/>
    <mergeCell ref="A88:Z88"/>
    <mergeCell ref="P80:T80"/>
    <mergeCell ref="Z17:Z18"/>
    <mergeCell ref="AB17:AB18"/>
    <mergeCell ref="P265:V265"/>
    <mergeCell ref="D299:E299"/>
    <mergeCell ref="A230:Z230"/>
    <mergeCell ref="P242:V242"/>
    <mergeCell ref="A232:Z232"/>
    <mergeCell ref="J313:J314"/>
    <mergeCell ref="L313:L314"/>
    <mergeCell ref="D288:E288"/>
    <mergeCell ref="P130:T130"/>
    <mergeCell ref="P46:T46"/>
    <mergeCell ref="AC17:AC18"/>
    <mergeCell ref="P107:V107"/>
    <mergeCell ref="A122:Z122"/>
    <mergeCell ref="D89:E89"/>
    <mergeCell ref="A224:Z224"/>
    <mergeCell ref="A72:Z72"/>
    <mergeCell ref="P147:V147"/>
    <mergeCell ref="P111:T111"/>
    <mergeCell ref="D200:E200"/>
    <mergeCell ref="A178:O179"/>
    <mergeCell ref="P48:T48"/>
    <mergeCell ref="P105:T105"/>
    <mergeCell ref="A64:O65"/>
    <mergeCell ref="P49:T49"/>
    <mergeCell ref="A166:O167"/>
    <mergeCell ref="P36:T36"/>
    <mergeCell ref="P101:T101"/>
    <mergeCell ref="P194:V194"/>
    <mergeCell ref="M17:M18"/>
    <mergeCell ref="O17:O18"/>
    <mergeCell ref="P131:V131"/>
    <mergeCell ref="P187:V187"/>
    <mergeCell ref="F17:F18"/>
    <mergeCell ref="A58:O59"/>
    <mergeCell ref="P159:T159"/>
    <mergeCell ref="D140:E140"/>
    <mergeCell ref="A275:Z275"/>
    <mergeCell ref="D267:E267"/>
    <mergeCell ref="P96:T96"/>
    <mergeCell ref="H17:H18"/>
    <mergeCell ref="P261:T261"/>
    <mergeCell ref="H10:M10"/>
    <mergeCell ref="AA17:AA18"/>
    <mergeCell ref="P199:T199"/>
    <mergeCell ref="P247:V247"/>
    <mergeCell ref="P241:V241"/>
    <mergeCell ref="A66:Z66"/>
    <mergeCell ref="D298:E298"/>
    <mergeCell ref="P252:V252"/>
    <mergeCell ref="D313:D314"/>
    <mergeCell ref="P251:T251"/>
    <mergeCell ref="J9:M9"/>
    <mergeCell ref="D112:E112"/>
    <mergeCell ref="D283:E283"/>
    <mergeCell ref="A90:O91"/>
    <mergeCell ref="D62:E62"/>
    <mergeCell ref="P141:T141"/>
    <mergeCell ref="D56:E56"/>
    <mergeCell ref="D193:E193"/>
    <mergeCell ref="P233:T233"/>
    <mergeCell ref="A273:O274"/>
    <mergeCell ref="D51:E51"/>
    <mergeCell ref="P86:V86"/>
    <mergeCell ref="P213:V213"/>
    <mergeCell ref="A131:O132"/>
    <mergeCell ref="A40:Z40"/>
    <mergeCell ref="A67:Z67"/>
    <mergeCell ref="D203:E203"/>
    <mergeCell ref="P276:T276"/>
    <mergeCell ref="P278:T278"/>
    <mergeCell ref="P174:V174"/>
    <mergeCell ref="P223:V223"/>
    <mergeCell ref="A248:Z248"/>
    <mergeCell ref="P102:T102"/>
    <mergeCell ref="T313:T314"/>
    <mergeCell ref="A13:M13"/>
    <mergeCell ref="A196:Z196"/>
    <mergeCell ref="A15:M15"/>
    <mergeCell ref="D48:E48"/>
    <mergeCell ref="Z313:Z314"/>
    <mergeCell ref="A153:O154"/>
    <mergeCell ref="B313:B314"/>
    <mergeCell ref="A133:Z133"/>
    <mergeCell ref="D125:E125"/>
    <mergeCell ref="D285:E285"/>
    <mergeCell ref="P299:T299"/>
    <mergeCell ref="W313:W314"/>
    <mergeCell ref="Y313:Y314"/>
    <mergeCell ref="D198:E198"/>
    <mergeCell ref="D296:E296"/>
    <mergeCell ref="A222:O223"/>
    <mergeCell ref="M313:M314"/>
    <mergeCell ref="A14:M14"/>
    <mergeCell ref="T5:U5"/>
    <mergeCell ref="D119:E119"/>
    <mergeCell ref="V5:W5"/>
    <mergeCell ref="P203:T203"/>
    <mergeCell ref="D46:E46"/>
    <mergeCell ref="D111:E111"/>
    <mergeCell ref="D233:E233"/>
    <mergeCell ref="P212:V212"/>
    <mergeCell ref="Q8:R8"/>
    <mergeCell ref="P140:T140"/>
    <mergeCell ref="D183:E183"/>
    <mergeCell ref="D104:E104"/>
    <mergeCell ref="T6:U9"/>
    <mergeCell ref="Q10:R10"/>
    <mergeCell ref="D185:E185"/>
    <mergeCell ref="D41:E41"/>
    <mergeCell ref="P85:V85"/>
    <mergeCell ref="A145:Z145"/>
    <mergeCell ref="A139:Z139"/>
    <mergeCell ref="P216:T216"/>
    <mergeCell ref="D74:E74"/>
    <mergeCell ref="D130:E130"/>
    <mergeCell ref="A217:O218"/>
    <mergeCell ref="AI313:AI314"/>
    <mergeCell ref="P306:V306"/>
    <mergeCell ref="D52:E52"/>
    <mergeCell ref="P208:T208"/>
    <mergeCell ref="P15:T16"/>
    <mergeCell ref="A69:O70"/>
    <mergeCell ref="P272:T272"/>
    <mergeCell ref="P210:T210"/>
    <mergeCell ref="D106:E106"/>
    <mergeCell ref="P185:T185"/>
    <mergeCell ref="P283:T283"/>
    <mergeCell ref="P277:T277"/>
    <mergeCell ref="P65:V65"/>
    <mergeCell ref="D157:E157"/>
    <mergeCell ref="P136:V136"/>
    <mergeCell ref="P285:T285"/>
    <mergeCell ref="A259:Z259"/>
    <mergeCell ref="P228:V228"/>
    <mergeCell ref="A109:Z109"/>
    <mergeCell ref="D251:E251"/>
    <mergeCell ref="A180:Z180"/>
    <mergeCell ref="P74:T74"/>
    <mergeCell ref="A19:Z19"/>
    <mergeCell ref="A190:Z190"/>
    <mergeCell ref="P304:V304"/>
    <mergeCell ref="D96:E96"/>
    <mergeCell ref="D282:E282"/>
    <mergeCell ref="P267:T267"/>
    <mergeCell ref="X313:X314"/>
    <mergeCell ref="Y312:AE312"/>
    <mergeCell ref="P296:T296"/>
    <mergeCell ref="D277:E277"/>
    <mergeCell ref="P256:V256"/>
    <mergeCell ref="A252:O253"/>
    <mergeCell ref="D201:E201"/>
    <mergeCell ref="A204:O205"/>
    <mergeCell ref="C313:C314"/>
    <mergeCell ref="P211:T211"/>
    <mergeCell ref="E313:E314"/>
    <mergeCell ref="D295:E295"/>
    <mergeCell ref="D172:E172"/>
    <mergeCell ref="A138:Z138"/>
    <mergeCell ref="P307:V307"/>
    <mergeCell ref="A241:O242"/>
    <mergeCell ref="P282:T282"/>
    <mergeCell ref="D292:E292"/>
    <mergeCell ref="D227:E227"/>
    <mergeCell ref="P295:T295"/>
    <mergeCell ref="AJ313:AJ314"/>
    <mergeCell ref="P178:V178"/>
    <mergeCell ref="Q9:R9"/>
    <mergeCell ref="D255:E255"/>
    <mergeCell ref="A37:O38"/>
    <mergeCell ref="A219:Z219"/>
    <mergeCell ref="Q11:R11"/>
    <mergeCell ref="A6:C6"/>
    <mergeCell ref="P118:T118"/>
    <mergeCell ref="P117:T117"/>
    <mergeCell ref="P55:T55"/>
    <mergeCell ref="Q12:R12"/>
    <mergeCell ref="D261:E261"/>
    <mergeCell ref="C312:U312"/>
    <mergeCell ref="P119:T119"/>
    <mergeCell ref="P127:V127"/>
    <mergeCell ref="A123:Z123"/>
    <mergeCell ref="A250:Z250"/>
    <mergeCell ref="A107:O108"/>
    <mergeCell ref="A110:Z110"/>
    <mergeCell ref="A237:Z237"/>
    <mergeCell ref="P64:V64"/>
    <mergeCell ref="A17:A18"/>
    <mergeCell ref="K17:K18"/>
    <mergeCell ref="I17:I18"/>
    <mergeCell ref="D141:E141"/>
    <mergeCell ref="D135:E135"/>
    <mergeCell ref="P114:V114"/>
    <mergeCell ref="A246:O247"/>
    <mergeCell ref="P287:T287"/>
    <mergeCell ref="A189:Z189"/>
    <mergeCell ref="C17:C18"/>
    <mergeCell ref="P300:T300"/>
    <mergeCell ref="P289:T289"/>
    <mergeCell ref="P68:T68"/>
    <mergeCell ref="P239:T239"/>
    <mergeCell ref="P204:V204"/>
    <mergeCell ref="P253:V253"/>
    <mergeCell ref="A134:Z134"/>
    <mergeCell ref="A44:Z44"/>
    <mergeCell ref="P75:V75"/>
    <mergeCell ref="D63:E63"/>
    <mergeCell ref="D68:E68"/>
    <mergeCell ref="P89:T89"/>
    <mergeCell ref="P51:T51"/>
    <mergeCell ref="A92:Z92"/>
    <mergeCell ref="D36:E36"/>
    <mergeCell ref="P58:V58"/>
    <mergeCell ref="A5:C5"/>
    <mergeCell ref="D103:E103"/>
    <mergeCell ref="A238:Z238"/>
    <mergeCell ref="D9:E9"/>
    <mergeCell ref="D118:E118"/>
    <mergeCell ref="F9:G9"/>
    <mergeCell ref="P53:T53"/>
    <mergeCell ref="A12:M12"/>
    <mergeCell ref="A45:Z45"/>
    <mergeCell ref="A87:Z87"/>
    <mergeCell ref="D210:E210"/>
    <mergeCell ref="D209:E209"/>
    <mergeCell ref="P188:V188"/>
    <mergeCell ref="A187:O188"/>
    <mergeCell ref="A115:Z115"/>
    <mergeCell ref="P192:T192"/>
    <mergeCell ref="P17:T18"/>
    <mergeCell ref="A77:Z77"/>
    <mergeCell ref="P63:T63"/>
    <mergeCell ref="P50:T50"/>
    <mergeCell ref="D31:E31"/>
    <mergeCell ref="D158:E158"/>
    <mergeCell ref="P52:T52"/>
    <mergeCell ref="A168:Z168"/>
    <mergeCell ref="H1:Q1"/>
    <mergeCell ref="P38:V38"/>
    <mergeCell ref="P280:V280"/>
    <mergeCell ref="I313:I314"/>
    <mergeCell ref="A243:Z243"/>
    <mergeCell ref="P274:V274"/>
    <mergeCell ref="A99:Z99"/>
    <mergeCell ref="P222:V222"/>
    <mergeCell ref="D284:E284"/>
    <mergeCell ref="P246:V246"/>
    <mergeCell ref="D28:E28"/>
    <mergeCell ref="A163:Z163"/>
    <mergeCell ref="P257:V257"/>
    <mergeCell ref="P184:T184"/>
    <mergeCell ref="A174:O175"/>
    <mergeCell ref="D117:E117"/>
    <mergeCell ref="D1:F1"/>
    <mergeCell ref="A71:Z71"/>
    <mergeCell ref="P47:T47"/>
    <mergeCell ref="J17:J18"/>
    <mergeCell ref="D82:E82"/>
    <mergeCell ref="L17:L18"/>
    <mergeCell ref="A85:O86"/>
    <mergeCell ref="D240:E240"/>
    <mergeCell ref="D30:E30"/>
    <mergeCell ref="A305:O310"/>
    <mergeCell ref="D5:E5"/>
    <mergeCell ref="A32:O33"/>
    <mergeCell ref="D290:E290"/>
    <mergeCell ref="AD313:AD314"/>
    <mergeCell ref="A144:Z144"/>
    <mergeCell ref="A215:Z215"/>
    <mergeCell ref="A120:O121"/>
    <mergeCell ref="D7:M7"/>
    <mergeCell ref="P91:V91"/>
    <mergeCell ref="D79:E79"/>
    <mergeCell ref="D302:E302"/>
    <mergeCell ref="P173:T173"/>
    <mergeCell ref="P29:T29"/>
    <mergeCell ref="A97:O98"/>
    <mergeCell ref="P271:T271"/>
    <mergeCell ref="D81:E81"/>
    <mergeCell ref="P94:T94"/>
    <mergeCell ref="D208:E208"/>
    <mergeCell ref="D8:M8"/>
    <mergeCell ref="D300:E300"/>
    <mergeCell ref="P245:T245"/>
    <mergeCell ref="P126:V126"/>
    <mergeCell ref="A212:O213"/>
    <mergeCell ref="AA313:AA314"/>
    <mergeCell ref="AC313:AC314"/>
    <mergeCell ref="P81:T81"/>
    <mergeCell ref="P56:T56"/>
    <mergeCell ref="AB313:AB314"/>
    <mergeCell ref="P302:T302"/>
    <mergeCell ref="P171:T171"/>
    <mergeCell ref="D55:E55"/>
    <mergeCell ref="D177:E177"/>
    <mergeCell ref="P183:T183"/>
    <mergeCell ref="D226:E226"/>
    <mergeCell ref="D164:E164"/>
    <mergeCell ref="P62:T62"/>
    <mergeCell ref="G313:G314"/>
    <mergeCell ref="A244:Z244"/>
    <mergeCell ref="A100:Z100"/>
    <mergeCell ref="O313:O314"/>
    <mergeCell ref="Q313:Q314"/>
    <mergeCell ref="P284:T284"/>
    <mergeCell ref="P286:T286"/>
    <mergeCell ref="D160:E160"/>
    <mergeCell ref="P313:P314"/>
    <mergeCell ref="R313:R314"/>
    <mergeCell ref="D53:E53"/>
    <mergeCell ref="D47:E47"/>
    <mergeCell ref="D289:E289"/>
    <mergeCell ref="P160:T160"/>
    <mergeCell ref="A149:Z149"/>
    <mergeCell ref="P209:T209"/>
    <mergeCell ref="W17:W18"/>
    <mergeCell ref="A264:O265"/>
    <mergeCell ref="P90:V90"/>
    <mergeCell ref="P161:V161"/>
    <mergeCell ref="P217:V217"/>
    <mergeCell ref="A151:Z151"/>
    <mergeCell ref="P154:V154"/>
    <mergeCell ref="A150:Z150"/>
    <mergeCell ref="P79:T79"/>
    <mergeCell ref="P73:T73"/>
    <mergeCell ref="A34:Z34"/>
    <mergeCell ref="A270:Z270"/>
    <mergeCell ref="P108:V108"/>
    <mergeCell ref="P279:V279"/>
    <mergeCell ref="A161:O162"/>
    <mergeCell ref="P31:T31"/>
    <mergeCell ref="P158:T158"/>
    <mergeCell ref="P95:T95"/>
    <mergeCell ref="R1:T1"/>
    <mergeCell ref="P172:T172"/>
    <mergeCell ref="F313:F314"/>
    <mergeCell ref="P28:T28"/>
    <mergeCell ref="P221:T221"/>
    <mergeCell ref="H313:H314"/>
    <mergeCell ref="P165:T165"/>
    <mergeCell ref="P229:V229"/>
    <mergeCell ref="P30:T30"/>
    <mergeCell ref="P152:T152"/>
    <mergeCell ref="A147:O148"/>
    <mergeCell ref="P179:V179"/>
    <mergeCell ref="P166:V166"/>
    <mergeCell ref="P290:T290"/>
    <mergeCell ref="A258:Z258"/>
    <mergeCell ref="P37:V37"/>
    <mergeCell ref="A234:O235"/>
    <mergeCell ref="P104:T104"/>
    <mergeCell ref="B17:B18"/>
    <mergeCell ref="P143:V143"/>
    <mergeCell ref="A266:Z266"/>
    <mergeCell ref="P235:V235"/>
    <mergeCell ref="A60:Z60"/>
    <mergeCell ref="A260:Z260"/>
    <mergeCell ref="H9:I9"/>
    <mergeCell ref="P24:V24"/>
    <mergeCell ref="P309:V309"/>
    <mergeCell ref="D297:E297"/>
    <mergeCell ref="A256:O257"/>
    <mergeCell ref="A78:Z78"/>
    <mergeCell ref="P153:V153"/>
    <mergeCell ref="D263:E263"/>
    <mergeCell ref="P157:T157"/>
    <mergeCell ref="D73:E73"/>
    <mergeCell ref="D94:E94"/>
    <mergeCell ref="P98:V98"/>
    <mergeCell ref="A303:O304"/>
    <mergeCell ref="P175:V175"/>
    <mergeCell ref="P240:T240"/>
    <mergeCell ref="P162:V162"/>
    <mergeCell ref="P33:V33"/>
    <mergeCell ref="P264:V264"/>
    <mergeCell ref="P269:V269"/>
    <mergeCell ref="V10:W10"/>
    <mergeCell ref="D124:E124"/>
    <mergeCell ref="A197:Z197"/>
    <mergeCell ref="D287:E287"/>
    <mergeCell ref="P113:V113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:X30 X53:X55 X57 X62 X68 X79 X81:X83 X89 X111:X112 X118:X119 X130 X135 X146 X152 X157:X158 X160 X164:X165 X177 X183:X186 X192:X193 X198 X200 X202 X208 X210 X216 X221 X226:X227 X233 X240 X245 X251 X255 X272 X278 X282 X284 X286 X288:X289 X291:X292 X296:X30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31 X36 X41 X46:X52 X56 X73:X74 X80 X84 X94:X96 X101 X104 X117 X124:X125 X140:X141 X173 X191 X199 X201 X203 X209 X211 X261:X263 X267 X276 X283 X285 X287 X293:X29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63 X102:X103 X105:X106 X159 X171:X172 X239 X271 X277 X290" xr:uid="{00000000-0002-0000-0000-000013000000}">
      <formula1>IF(AK63&gt;0,OR(X63=0,AND(IF(X63-AK63&gt;=0,TRUE,FALSE),X63&gt;0,IF(X63/J63=ROUND(X63/J63,0),TRUE,FALSE))),FALSE)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493</v>
      </c>
      <c r="H1" s="52"/>
    </row>
    <row r="3" spans="2:8" x14ac:dyDescent="0.2">
      <c r="B3" s="47" t="s">
        <v>494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495</v>
      </c>
      <c r="D6" s="47" t="s">
        <v>496</v>
      </c>
      <c r="E6" s="47"/>
    </row>
    <row r="8" spans="2:8" x14ac:dyDescent="0.2">
      <c r="B8" s="47" t="s">
        <v>19</v>
      </c>
      <c r="C8" s="47" t="s">
        <v>495</v>
      </c>
      <c r="D8" s="47"/>
      <c r="E8" s="47"/>
    </row>
    <row r="10" spans="2:8" x14ac:dyDescent="0.2">
      <c r="B10" s="47" t="s">
        <v>497</v>
      </c>
      <c r="C10" s="47"/>
      <c r="D10" s="47"/>
      <c r="E10" s="47"/>
    </row>
    <row r="11" spans="2:8" x14ac:dyDescent="0.2">
      <c r="B11" s="47" t="s">
        <v>498</v>
      </c>
      <c r="C11" s="47"/>
      <c r="D11" s="47"/>
      <c r="E11" s="47"/>
    </row>
    <row r="12" spans="2:8" x14ac:dyDescent="0.2">
      <c r="B12" s="47" t="s">
        <v>499</v>
      </c>
      <c r="C12" s="47"/>
      <c r="D12" s="47"/>
      <c r="E12" s="47"/>
    </row>
    <row r="13" spans="2:8" x14ac:dyDescent="0.2">
      <c r="B13" s="47" t="s">
        <v>500</v>
      </c>
      <c r="C13" s="47"/>
      <c r="D13" s="47"/>
      <c r="E13" s="47"/>
    </row>
    <row r="14" spans="2:8" x14ac:dyDescent="0.2">
      <c r="B14" s="47" t="s">
        <v>501</v>
      </c>
      <c r="C14" s="47"/>
      <c r="D14" s="47"/>
      <c r="E14" s="47"/>
    </row>
    <row r="15" spans="2:8" x14ac:dyDescent="0.2">
      <c r="B15" s="47" t="s">
        <v>502</v>
      </c>
      <c r="C15" s="47"/>
      <c r="D15" s="47"/>
      <c r="E15" s="47"/>
    </row>
    <row r="16" spans="2:8" x14ac:dyDescent="0.2">
      <c r="B16" s="47" t="s">
        <v>503</v>
      </c>
      <c r="C16" s="47"/>
      <c r="D16" s="47"/>
      <c r="E16" s="47"/>
    </row>
    <row r="17" spans="2:5" x14ac:dyDescent="0.2">
      <c r="B17" s="47" t="s">
        <v>504</v>
      </c>
      <c r="C17" s="47"/>
      <c r="D17" s="47"/>
      <c r="E17" s="47"/>
    </row>
    <row r="18" spans="2:5" x14ac:dyDescent="0.2">
      <c r="B18" s="47" t="s">
        <v>505</v>
      </c>
      <c r="C18" s="47"/>
      <c r="D18" s="47"/>
      <c r="E18" s="47"/>
    </row>
    <row r="19" spans="2:5" x14ac:dyDescent="0.2">
      <c r="B19" s="47" t="s">
        <v>506</v>
      </c>
      <c r="C19" s="47"/>
      <c r="D19" s="47"/>
      <c r="E19" s="47"/>
    </row>
    <row r="20" spans="2:5" x14ac:dyDescent="0.2">
      <c r="B20" s="47" t="s">
        <v>507</v>
      </c>
      <c r="C20" s="47"/>
      <c r="D20" s="47"/>
      <c r="E20" s="47"/>
    </row>
  </sheetData>
  <sheetProtection algorithmName="SHA-512" hashValue="Om1vkJuC2cvfORqJN/uMxjFrS32DVw9NyZKuE0PQ01c3CtfSPhjchraTFeEC23DVNQkbyO9jo8YmkynV8nopuA==" saltValue="dPRHPhF+ugBQ73yQYrQRL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2025-01-03T11:49:54Z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