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FF5EC0-5B99-47C5-BCCE-9655BF336C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N302" i="1" s="1"/>
  <c r="BO301" i="1"/>
  <c r="BN301" i="1"/>
  <c r="BM301" i="1"/>
  <c r="Z301" i="1"/>
  <c r="Y301" i="1"/>
  <c r="BP301" i="1" s="1"/>
  <c r="BO300" i="1"/>
  <c r="BM300" i="1"/>
  <c r="Z300" i="1"/>
  <c r="Y300" i="1"/>
  <c r="BN300" i="1" s="1"/>
  <c r="BO299" i="1"/>
  <c r="BM299" i="1"/>
  <c r="Z299" i="1"/>
  <c r="Y299" i="1"/>
  <c r="BP299" i="1" s="1"/>
  <c r="BO298" i="1"/>
  <c r="BM298" i="1"/>
  <c r="Z298" i="1"/>
  <c r="Y298" i="1"/>
  <c r="BN298" i="1" s="1"/>
  <c r="BO297" i="1"/>
  <c r="BM297" i="1"/>
  <c r="Z297" i="1"/>
  <c r="Y297" i="1"/>
  <c r="BP297" i="1" s="1"/>
  <c r="BO296" i="1"/>
  <c r="BM296" i="1"/>
  <c r="Z296" i="1"/>
  <c r="Y296" i="1"/>
  <c r="BN296" i="1" s="1"/>
  <c r="BO295" i="1"/>
  <c r="BM295" i="1"/>
  <c r="Z295" i="1"/>
  <c r="Y295" i="1"/>
  <c r="BP295" i="1" s="1"/>
  <c r="BO294" i="1"/>
  <c r="BM294" i="1"/>
  <c r="Z294" i="1"/>
  <c r="Y294" i="1"/>
  <c r="BN294" i="1" s="1"/>
  <c r="BO293" i="1"/>
  <c r="BM293" i="1"/>
  <c r="Z293" i="1"/>
  <c r="Y293" i="1"/>
  <c r="BP293" i="1" s="1"/>
  <c r="BO292" i="1"/>
  <c r="BM292" i="1"/>
  <c r="Z292" i="1"/>
  <c r="Y292" i="1"/>
  <c r="BN292" i="1" s="1"/>
  <c r="BO291" i="1"/>
  <c r="BM291" i="1"/>
  <c r="Z291" i="1"/>
  <c r="Y291" i="1"/>
  <c r="BP291" i="1" s="1"/>
  <c r="BO290" i="1"/>
  <c r="BM290" i="1"/>
  <c r="Z290" i="1"/>
  <c r="Y290" i="1"/>
  <c r="BN290" i="1" s="1"/>
  <c r="BO289" i="1"/>
  <c r="BM289" i="1"/>
  <c r="Z289" i="1"/>
  <c r="Y289" i="1"/>
  <c r="BP289" i="1" s="1"/>
  <c r="BO288" i="1"/>
  <c r="BM288" i="1"/>
  <c r="Z288" i="1"/>
  <c r="Y288" i="1"/>
  <c r="BN288" i="1" s="1"/>
  <c r="BO287" i="1"/>
  <c r="BM287" i="1"/>
  <c r="Z287" i="1"/>
  <c r="Y287" i="1"/>
  <c r="BP287" i="1" s="1"/>
  <c r="BO286" i="1"/>
  <c r="BM286" i="1"/>
  <c r="Z286" i="1"/>
  <c r="Y286" i="1"/>
  <c r="BN286" i="1" s="1"/>
  <c r="BO285" i="1"/>
  <c r="BN285" i="1"/>
  <c r="BM285" i="1"/>
  <c r="Z285" i="1"/>
  <c r="Y285" i="1"/>
  <c r="BP285" i="1" s="1"/>
  <c r="BO284" i="1"/>
  <c r="BM284" i="1"/>
  <c r="Z284" i="1"/>
  <c r="Y284" i="1"/>
  <c r="BN284" i="1" s="1"/>
  <c r="BO283" i="1"/>
  <c r="BM283" i="1"/>
  <c r="Z283" i="1"/>
  <c r="Y283" i="1"/>
  <c r="BP283" i="1" s="1"/>
  <c r="BO282" i="1"/>
  <c r="BM282" i="1"/>
  <c r="Z282" i="1"/>
  <c r="Z303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BP277" i="1" s="1"/>
  <c r="BO276" i="1"/>
  <c r="BM276" i="1"/>
  <c r="Z276" i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N263" i="1" s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N255" i="1"/>
  <c r="BM255" i="1"/>
  <c r="Z255" i="1"/>
  <c r="Z256" i="1" s="1"/>
  <c r="Y255" i="1"/>
  <c r="BP255" i="1" s="1"/>
  <c r="P255" i="1"/>
  <c r="X253" i="1"/>
  <c r="Y252" i="1"/>
  <c r="X252" i="1"/>
  <c r="BO251" i="1"/>
  <c r="BM251" i="1"/>
  <c r="Z251" i="1"/>
  <c r="Z252" i="1" s="1"/>
  <c r="Y251" i="1"/>
  <c r="X247" i="1"/>
  <c r="X246" i="1"/>
  <c r="BO245" i="1"/>
  <c r="BM245" i="1"/>
  <c r="Z245" i="1"/>
  <c r="Z246" i="1" s="1"/>
  <c r="Y245" i="1"/>
  <c r="P245" i="1"/>
  <c r="X242" i="1"/>
  <c r="X241" i="1"/>
  <c r="BO240" i="1"/>
  <c r="BM240" i="1"/>
  <c r="Z240" i="1"/>
  <c r="Y240" i="1"/>
  <c r="P240" i="1"/>
  <c r="BO239" i="1"/>
  <c r="BM239" i="1"/>
  <c r="Z239" i="1"/>
  <c r="Z241" i="1" s="1"/>
  <c r="Y239" i="1"/>
  <c r="BN239" i="1" s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N227" i="1" s="1"/>
  <c r="P227" i="1"/>
  <c r="BO226" i="1"/>
  <c r="BM226" i="1"/>
  <c r="Z226" i="1"/>
  <c r="Y226" i="1"/>
  <c r="P226" i="1"/>
  <c r="X223" i="1"/>
  <c r="X222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O211" i="1"/>
  <c r="BM211" i="1"/>
  <c r="Z211" i="1"/>
  <c r="Y211" i="1"/>
  <c r="BN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N203" i="1" s="1"/>
  <c r="P203" i="1"/>
  <c r="BO202" i="1"/>
  <c r="BM202" i="1"/>
  <c r="Z202" i="1"/>
  <c r="Y202" i="1"/>
  <c r="BN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BN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N185" i="1" s="1"/>
  <c r="P185" i="1"/>
  <c r="BO184" i="1"/>
  <c r="BN184" i="1"/>
  <c r="BM184" i="1"/>
  <c r="Z184" i="1"/>
  <c r="Y184" i="1"/>
  <c r="BP184" i="1" s="1"/>
  <c r="P184" i="1"/>
  <c r="BO183" i="1"/>
  <c r="BM183" i="1"/>
  <c r="Z183" i="1"/>
  <c r="Y183" i="1"/>
  <c r="BP183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N173" i="1" s="1"/>
  <c r="P173" i="1"/>
  <c r="BO172" i="1"/>
  <c r="BM172" i="1"/>
  <c r="Z172" i="1"/>
  <c r="Y172" i="1"/>
  <c r="P172" i="1"/>
  <c r="BO171" i="1"/>
  <c r="BM171" i="1"/>
  <c r="Z171" i="1"/>
  <c r="Y171" i="1"/>
  <c r="BN171" i="1" s="1"/>
  <c r="P171" i="1"/>
  <c r="X167" i="1"/>
  <c r="X166" i="1"/>
  <c r="BO165" i="1"/>
  <c r="BM165" i="1"/>
  <c r="Z165" i="1"/>
  <c r="Z166" i="1" s="1"/>
  <c r="Y165" i="1"/>
  <c r="BP165" i="1" s="1"/>
  <c r="P165" i="1"/>
  <c r="BO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N159" i="1" s="1"/>
  <c r="P159" i="1"/>
  <c r="BO158" i="1"/>
  <c r="BM158" i="1"/>
  <c r="Z158" i="1"/>
  <c r="Y158" i="1"/>
  <c r="BO157" i="1"/>
  <c r="BM157" i="1"/>
  <c r="Z157" i="1"/>
  <c r="Y157" i="1"/>
  <c r="X154" i="1"/>
  <c r="X153" i="1"/>
  <c r="BO152" i="1"/>
  <c r="BM152" i="1"/>
  <c r="Z152" i="1"/>
  <c r="Z153" i="1" s="1"/>
  <c r="Y152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BN140" i="1" s="1"/>
  <c r="P140" i="1"/>
  <c r="X137" i="1"/>
  <c r="X136" i="1"/>
  <c r="BO135" i="1"/>
  <c r="BM135" i="1"/>
  <c r="Z135" i="1"/>
  <c r="Z136" i="1" s="1"/>
  <c r="Y135" i="1"/>
  <c r="BP135" i="1" s="1"/>
  <c r="Y132" i="1"/>
  <c r="X132" i="1"/>
  <c r="Y131" i="1"/>
  <c r="X131" i="1"/>
  <c r="BP130" i="1"/>
  <c r="BO130" i="1"/>
  <c r="BN130" i="1"/>
  <c r="BM130" i="1"/>
  <c r="Z130" i="1"/>
  <c r="Z131" i="1" s="1"/>
  <c r="Y130" i="1"/>
  <c r="X127" i="1"/>
  <c r="X126" i="1"/>
  <c r="BO125" i="1"/>
  <c r="BM125" i="1"/>
  <c r="Z125" i="1"/>
  <c r="Y125" i="1"/>
  <c r="BN125" i="1" s="1"/>
  <c r="P125" i="1"/>
  <c r="BO124" i="1"/>
  <c r="BM124" i="1"/>
  <c r="Z124" i="1"/>
  <c r="Y124" i="1"/>
  <c r="P124" i="1"/>
  <c r="X121" i="1"/>
  <c r="X120" i="1"/>
  <c r="BO119" i="1"/>
  <c r="BM119" i="1"/>
  <c r="Z119" i="1"/>
  <c r="Y119" i="1"/>
  <c r="BN119" i="1" s="1"/>
  <c r="P119" i="1"/>
  <c r="BO118" i="1"/>
  <c r="BM118" i="1"/>
  <c r="Z118" i="1"/>
  <c r="Y118" i="1"/>
  <c r="P118" i="1"/>
  <c r="BP117" i="1"/>
  <c r="BO117" i="1"/>
  <c r="BN117" i="1"/>
  <c r="BM117" i="1"/>
  <c r="Z117" i="1"/>
  <c r="Z120" i="1" s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N106" i="1" s="1"/>
  <c r="P106" i="1"/>
  <c r="BO105" i="1"/>
  <c r="BM105" i="1"/>
  <c r="Z105" i="1"/>
  <c r="Y105" i="1"/>
  <c r="BN105" i="1" s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N102" i="1" s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BN84" i="1" s="1"/>
  <c r="P84" i="1"/>
  <c r="BO83" i="1"/>
  <c r="BM83" i="1"/>
  <c r="Z83" i="1"/>
  <c r="Y83" i="1"/>
  <c r="BN83" i="1" s="1"/>
  <c r="P83" i="1"/>
  <c r="BO82" i="1"/>
  <c r="BN82" i="1"/>
  <c r="BM82" i="1"/>
  <c r="Z82" i="1"/>
  <c r="Y82" i="1"/>
  <c r="BP82" i="1" s="1"/>
  <c r="P82" i="1"/>
  <c r="BO81" i="1"/>
  <c r="BM81" i="1"/>
  <c r="Z81" i="1"/>
  <c r="Y81" i="1"/>
  <c r="BO80" i="1"/>
  <c r="BM80" i="1"/>
  <c r="Z80" i="1"/>
  <c r="Y80" i="1"/>
  <c r="BN80" i="1" s="1"/>
  <c r="P80" i="1"/>
  <c r="BO79" i="1"/>
  <c r="BM79" i="1"/>
  <c r="Z79" i="1"/>
  <c r="Y79" i="1"/>
  <c r="BN79" i="1" s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Y69" i="1" s="1"/>
  <c r="X65" i="1"/>
  <c r="X64" i="1"/>
  <c r="BO63" i="1"/>
  <c r="BM63" i="1"/>
  <c r="Z63" i="1"/>
  <c r="Y63" i="1"/>
  <c r="BN63" i="1" s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BN55" i="1" s="1"/>
  <c r="P55" i="1"/>
  <c r="BO54" i="1"/>
  <c r="BM54" i="1"/>
  <c r="Z54" i="1"/>
  <c r="Y54" i="1"/>
  <c r="BN54" i="1" s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BN51" i="1" s="1"/>
  <c r="P51" i="1"/>
  <c r="BO50" i="1"/>
  <c r="BM50" i="1"/>
  <c r="Z50" i="1"/>
  <c r="Y50" i="1"/>
  <c r="BN50" i="1" s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BN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2" i="1" s="1"/>
  <c r="P41" i="1"/>
  <c r="X38" i="1"/>
  <c r="X37" i="1"/>
  <c r="BO36" i="1"/>
  <c r="BM36" i="1"/>
  <c r="Z36" i="1"/>
  <c r="Z37" i="1" s="1"/>
  <c r="Y36" i="1"/>
  <c r="Y37" i="1" s="1"/>
  <c r="P36" i="1"/>
  <c r="X33" i="1"/>
  <c r="X32" i="1"/>
  <c r="BO31" i="1"/>
  <c r="BM31" i="1"/>
  <c r="Z31" i="1"/>
  <c r="Y31" i="1"/>
  <c r="BN31" i="1" s="1"/>
  <c r="P31" i="1"/>
  <c r="BO30" i="1"/>
  <c r="BM30" i="1"/>
  <c r="Z30" i="1"/>
  <c r="Y30" i="1"/>
  <c r="BP30" i="1" s="1"/>
  <c r="BO29" i="1"/>
  <c r="BM29" i="1"/>
  <c r="Z29" i="1"/>
  <c r="Y29" i="1"/>
  <c r="BN29" i="1" s="1"/>
  <c r="BO28" i="1"/>
  <c r="BN28" i="1"/>
  <c r="BM28" i="1"/>
  <c r="Z28" i="1"/>
  <c r="Y28" i="1"/>
  <c r="P28" i="1"/>
  <c r="X24" i="1"/>
  <c r="Z23" i="1"/>
  <c r="X23" i="1"/>
  <c r="BO22" i="1"/>
  <c r="BM22" i="1"/>
  <c r="Z22" i="1"/>
  <c r="Y22" i="1"/>
  <c r="Y24" i="1" s="1"/>
  <c r="P22" i="1"/>
  <c r="H10" i="1"/>
  <c r="A9" i="1"/>
  <c r="D7" i="1"/>
  <c r="Q6" i="1"/>
  <c r="P2" i="1"/>
  <c r="Y70" i="1" l="1"/>
  <c r="Y142" i="1"/>
  <c r="BN22" i="1"/>
  <c r="BN30" i="1"/>
  <c r="Y59" i="1"/>
  <c r="Z75" i="1"/>
  <c r="BN89" i="1"/>
  <c r="BP89" i="1"/>
  <c r="Y90" i="1"/>
  <c r="BN95" i="1"/>
  <c r="BN112" i="1"/>
  <c r="Z142" i="1"/>
  <c r="BN200" i="1"/>
  <c r="Z212" i="1"/>
  <c r="BN210" i="1"/>
  <c r="Z228" i="1"/>
  <c r="Z279" i="1"/>
  <c r="BN293" i="1"/>
  <c r="F10" i="1"/>
  <c r="H9" i="1"/>
  <c r="BP29" i="1"/>
  <c r="Y64" i="1"/>
  <c r="BN62" i="1"/>
  <c r="BP81" i="1"/>
  <c r="BN81" i="1"/>
  <c r="Z85" i="1"/>
  <c r="Z107" i="1"/>
  <c r="BP104" i="1"/>
  <c r="BN104" i="1"/>
  <c r="BP118" i="1"/>
  <c r="BN118" i="1"/>
  <c r="BP157" i="1"/>
  <c r="BN157" i="1"/>
  <c r="Y162" i="1"/>
  <c r="BN158" i="1"/>
  <c r="Y179" i="1"/>
  <c r="Y178" i="1"/>
  <c r="BP177" i="1"/>
  <c r="BN177" i="1"/>
  <c r="BP186" i="1"/>
  <c r="BN186" i="1"/>
  <c r="BP202" i="1"/>
  <c r="BP209" i="1"/>
  <c r="BN209" i="1"/>
  <c r="BP240" i="1"/>
  <c r="BN240" i="1"/>
  <c r="BP262" i="1"/>
  <c r="BN262" i="1"/>
  <c r="BP263" i="1"/>
  <c r="BP271" i="1"/>
  <c r="BN271" i="1"/>
  <c r="J9" i="1"/>
  <c r="BP49" i="1"/>
  <c r="BN49" i="1"/>
  <c r="BP53" i="1"/>
  <c r="BN53" i="1"/>
  <c r="BP57" i="1"/>
  <c r="BN57" i="1"/>
  <c r="BN73" i="1"/>
  <c r="Y76" i="1"/>
  <c r="Y75" i="1"/>
  <c r="BP73" i="1"/>
  <c r="BP74" i="1"/>
  <c r="BN74" i="1"/>
  <c r="BP94" i="1"/>
  <c r="BN94" i="1"/>
  <c r="BN111" i="1"/>
  <c r="Y114" i="1"/>
  <c r="BP119" i="1"/>
  <c r="BP124" i="1"/>
  <c r="BN124" i="1"/>
  <c r="BP141" i="1"/>
  <c r="BN141" i="1"/>
  <c r="BP164" i="1"/>
  <c r="BN164" i="1"/>
  <c r="BP172" i="1"/>
  <c r="BN172" i="1"/>
  <c r="BP201" i="1"/>
  <c r="BN201" i="1"/>
  <c r="Y247" i="1"/>
  <c r="Y246" i="1"/>
  <c r="BP245" i="1"/>
  <c r="BN245" i="1"/>
  <c r="BP251" i="1"/>
  <c r="Y253" i="1"/>
  <c r="BN251" i="1"/>
  <c r="Y273" i="1"/>
  <c r="Y279" i="1"/>
  <c r="X306" i="1"/>
  <c r="Y23" i="1"/>
  <c r="Y32" i="1"/>
  <c r="Z32" i="1"/>
  <c r="Z58" i="1"/>
  <c r="BP47" i="1"/>
  <c r="BP51" i="1"/>
  <c r="BP55" i="1"/>
  <c r="BP68" i="1"/>
  <c r="BP83" i="1"/>
  <c r="Z97" i="1"/>
  <c r="BP96" i="1"/>
  <c r="Z126" i="1"/>
  <c r="Z161" i="1"/>
  <c r="Z174" i="1"/>
  <c r="Z187" i="1"/>
  <c r="Z204" i="1"/>
  <c r="BP211" i="1"/>
  <c r="Y222" i="1"/>
  <c r="Y228" i="1"/>
  <c r="Y241" i="1"/>
  <c r="Y265" i="1"/>
  <c r="BP261" i="1"/>
  <c r="BN278" i="1"/>
  <c r="BN289" i="1"/>
  <c r="BN297" i="1"/>
  <c r="Y175" i="1"/>
  <c r="Y213" i="1"/>
  <c r="BN208" i="1"/>
  <c r="BP208" i="1"/>
  <c r="A10" i="1"/>
  <c r="X307" i="1"/>
  <c r="BP31" i="1"/>
  <c r="BP36" i="1"/>
  <c r="BP41" i="1"/>
  <c r="BP46" i="1"/>
  <c r="BP50" i="1"/>
  <c r="BP54" i="1"/>
  <c r="BP63" i="1"/>
  <c r="Y85" i="1"/>
  <c r="BP80" i="1"/>
  <c r="BP102" i="1"/>
  <c r="BP105" i="1"/>
  <c r="BP111" i="1"/>
  <c r="BP125" i="1"/>
  <c r="Y127" i="1"/>
  <c r="Y137" i="1"/>
  <c r="BP146" i="1"/>
  <c r="Y161" i="1"/>
  <c r="Y167" i="1"/>
  <c r="Y187" i="1"/>
  <c r="Y195" i="1"/>
  <c r="Y194" i="1"/>
  <c r="Y204" i="1"/>
  <c r="BP226" i="1"/>
  <c r="Y234" i="1"/>
  <c r="BN233" i="1"/>
  <c r="BP233" i="1"/>
  <c r="Y235" i="1"/>
  <c r="Y268" i="1"/>
  <c r="BN267" i="1"/>
  <c r="BP267" i="1"/>
  <c r="Y269" i="1"/>
  <c r="BP272" i="1"/>
  <c r="BP284" i="1"/>
  <c r="BP288" i="1"/>
  <c r="BP292" i="1"/>
  <c r="BP296" i="1"/>
  <c r="BP300" i="1"/>
  <c r="F9" i="1"/>
  <c r="BP22" i="1"/>
  <c r="X305" i="1"/>
  <c r="BP28" i="1"/>
  <c r="Y33" i="1"/>
  <c r="Y38" i="1"/>
  <c r="Y43" i="1"/>
  <c r="BP62" i="1"/>
  <c r="Y65" i="1"/>
  <c r="BN68" i="1"/>
  <c r="BP79" i="1"/>
  <c r="BP84" i="1"/>
  <c r="Y86" i="1"/>
  <c r="Y98" i="1"/>
  <c r="Y97" i="1"/>
  <c r="Y107" i="1"/>
  <c r="Z113" i="1"/>
  <c r="Y113" i="1"/>
  <c r="Y121" i="1"/>
  <c r="Y120" i="1"/>
  <c r="Y126" i="1"/>
  <c r="Y136" i="1"/>
  <c r="Y153" i="1"/>
  <c r="BN152" i="1"/>
  <c r="BP152" i="1"/>
  <c r="Y154" i="1"/>
  <c r="BP158" i="1"/>
  <c r="Y166" i="1"/>
  <c r="BN183" i="1"/>
  <c r="BP198" i="1"/>
  <c r="BP203" i="1"/>
  <c r="Y205" i="1"/>
  <c r="Y212" i="1"/>
  <c r="BP221" i="1"/>
  <c r="Y242" i="1"/>
  <c r="Y257" i="1"/>
  <c r="BN261" i="1"/>
  <c r="Y264" i="1"/>
  <c r="Y274" i="1"/>
  <c r="Y280" i="1"/>
  <c r="BN276" i="1"/>
  <c r="BP276" i="1"/>
  <c r="BN277" i="1"/>
  <c r="Y58" i="1"/>
  <c r="BP159" i="1"/>
  <c r="BP173" i="1"/>
  <c r="BP185" i="1"/>
  <c r="BP199" i="1"/>
  <c r="X309" i="1"/>
  <c r="BN36" i="1"/>
  <c r="BN41" i="1"/>
  <c r="BN46" i="1"/>
  <c r="BP106" i="1"/>
  <c r="Y108" i="1"/>
  <c r="BN135" i="1"/>
  <c r="Y143" i="1"/>
  <c r="BP140" i="1"/>
  <c r="BN146" i="1"/>
  <c r="Y147" i="1"/>
  <c r="BN165" i="1"/>
  <c r="Y174" i="1"/>
  <c r="BP171" i="1"/>
  <c r="Y188" i="1"/>
  <c r="BN192" i="1"/>
  <c r="BN226" i="1"/>
  <c r="BP227" i="1"/>
  <c r="Y229" i="1"/>
  <c r="BP239" i="1"/>
  <c r="Y256" i="1"/>
  <c r="BN272" i="1"/>
  <c r="Y303" i="1"/>
  <c r="BN282" i="1"/>
  <c r="BP282" i="1"/>
  <c r="BN283" i="1"/>
  <c r="BP286" i="1"/>
  <c r="BN287" i="1"/>
  <c r="BP290" i="1"/>
  <c r="BN291" i="1"/>
  <c r="BP294" i="1"/>
  <c r="BN295" i="1"/>
  <c r="BP298" i="1"/>
  <c r="BN299" i="1"/>
  <c r="BP302" i="1"/>
  <c r="Y304" i="1"/>
  <c r="Y309" i="1" l="1"/>
  <c r="Y306" i="1"/>
  <c r="Z310" i="1"/>
  <c r="Y305" i="1"/>
  <c r="X308" i="1"/>
  <c r="Y307" i="1"/>
  <c r="Y308" i="1" s="1"/>
  <c r="C318" i="1" l="1"/>
  <c r="B318" i="1"/>
  <c r="A318" i="1"/>
</calcChain>
</file>

<file path=xl/sharedStrings.xml><?xml version="1.0" encoding="utf-8"?>
<sst xmlns="http://schemas.openxmlformats.org/spreadsheetml/2006/main" count="1516" uniqueCount="509">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</sst>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6" xfId="0" applyBorder="1" applyProtection="1">
      <protection hidden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0" borderId="25" xfId="0" applyBorder="1" applyProtection="1">
      <protection hidden="1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1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topLeftCell="A3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495" t="s">
        <v>0</v>
      </c>
      <c r="E1" s="358"/>
      <c r="F1" s="358"/>
      <c r="G1" s="12" t="s">
        <v>1</v>
      </c>
      <c r="H1" s="495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522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78" t="s">
        <v>8</v>
      </c>
      <c r="B5" s="342"/>
      <c r="C5" s="332"/>
      <c r="D5" s="399"/>
      <c r="E5" s="401"/>
      <c r="F5" s="372" t="s">
        <v>9</v>
      </c>
      <c r="G5" s="332"/>
      <c r="H5" s="399" t="s">
        <v>508</v>
      </c>
      <c r="I5" s="400"/>
      <c r="J5" s="400"/>
      <c r="K5" s="400"/>
      <c r="L5" s="400"/>
      <c r="M5" s="401"/>
      <c r="N5" s="61"/>
      <c r="P5" s="24" t="s">
        <v>10</v>
      </c>
      <c r="Q5" s="392">
        <v>45663</v>
      </c>
      <c r="R5" s="393"/>
      <c r="T5" s="449" t="s">
        <v>11</v>
      </c>
      <c r="U5" s="450"/>
      <c r="V5" s="451" t="s">
        <v>12</v>
      </c>
      <c r="W5" s="393"/>
      <c r="AB5" s="51"/>
      <c r="AC5" s="51"/>
      <c r="AD5" s="51"/>
      <c r="AE5" s="51"/>
    </row>
    <row r="6" spans="1:32" s="317" customFormat="1" ht="24" customHeight="1" x14ac:dyDescent="0.2">
      <c r="A6" s="478" t="s">
        <v>13</v>
      </c>
      <c r="B6" s="342"/>
      <c r="C6" s="332"/>
      <c r="D6" s="402" t="s">
        <v>14</v>
      </c>
      <c r="E6" s="403"/>
      <c r="F6" s="403"/>
      <c r="G6" s="403"/>
      <c r="H6" s="403"/>
      <c r="I6" s="403"/>
      <c r="J6" s="403"/>
      <c r="K6" s="403"/>
      <c r="L6" s="403"/>
      <c r="M6" s="393"/>
      <c r="N6" s="62"/>
      <c r="P6" s="24" t="s">
        <v>15</v>
      </c>
      <c r="Q6" s="353" t="str">
        <f>IF(Q5=0," ",CHOOSE(WEEKDAY(Q5,2),"Понедельник","Вторник","Среда","Четверг","Пятница","Суббота","Воскресенье"))</f>
        <v>Понедельник</v>
      </c>
      <c r="R6" s="327"/>
      <c r="T6" s="456" t="s">
        <v>16</v>
      </c>
      <c r="U6" s="450"/>
      <c r="V6" s="409" t="s">
        <v>17</v>
      </c>
      <c r="W6" s="410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6"/>
      <c r="M7" s="454"/>
      <c r="N7" s="63"/>
      <c r="P7" s="24"/>
      <c r="Q7" s="42"/>
      <c r="R7" s="42"/>
      <c r="T7" s="329"/>
      <c r="U7" s="450"/>
      <c r="V7" s="411"/>
      <c r="W7" s="412"/>
      <c r="AB7" s="51"/>
      <c r="AC7" s="51"/>
      <c r="AD7" s="51"/>
      <c r="AE7" s="51"/>
    </row>
    <row r="8" spans="1:32" s="317" customFormat="1" ht="25.5" customHeight="1" x14ac:dyDescent="0.2">
      <c r="A8" s="335" t="s">
        <v>18</v>
      </c>
      <c r="B8" s="336"/>
      <c r="C8" s="337"/>
      <c r="D8" s="511" t="s">
        <v>19</v>
      </c>
      <c r="E8" s="512"/>
      <c r="F8" s="512"/>
      <c r="G8" s="512"/>
      <c r="H8" s="512"/>
      <c r="I8" s="512"/>
      <c r="J8" s="512"/>
      <c r="K8" s="512"/>
      <c r="L8" s="512"/>
      <c r="M8" s="513"/>
      <c r="N8" s="64"/>
      <c r="P8" s="24" t="s">
        <v>20</v>
      </c>
      <c r="Q8" s="453">
        <v>0.45833333333333331</v>
      </c>
      <c r="R8" s="454"/>
      <c r="T8" s="329"/>
      <c r="U8" s="450"/>
      <c r="V8" s="411"/>
      <c r="W8" s="412"/>
      <c r="AB8" s="51"/>
      <c r="AC8" s="51"/>
      <c r="AD8" s="51"/>
      <c r="AE8" s="51"/>
    </row>
    <row r="9" spans="1:32" s="31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87"/>
      <c r="E9" s="388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88"/>
      <c r="N9" s="318"/>
      <c r="P9" s="26" t="s">
        <v>21</v>
      </c>
      <c r="Q9" s="476"/>
      <c r="R9" s="380"/>
      <c r="T9" s="329"/>
      <c r="U9" s="450"/>
      <c r="V9" s="413"/>
      <c r="W9" s="414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87"/>
      <c r="E10" s="388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24" t="str">
        <f>IFERROR(VLOOKUP($D$10,Proxy,2,FALSE),"")</f>
        <v/>
      </c>
      <c r="I10" s="329"/>
      <c r="J10" s="329"/>
      <c r="K10" s="329"/>
      <c r="L10" s="329"/>
      <c r="M10" s="329"/>
      <c r="N10" s="316"/>
      <c r="P10" s="26" t="s">
        <v>22</v>
      </c>
      <c r="Q10" s="457"/>
      <c r="R10" s="458"/>
      <c r="U10" s="24" t="s">
        <v>23</v>
      </c>
      <c r="V10" s="519" t="s">
        <v>24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7"/>
      <c r="R11" s="393"/>
      <c r="U11" s="24" t="s">
        <v>27</v>
      </c>
      <c r="V11" s="379" t="s">
        <v>28</v>
      </c>
      <c r="W11" s="38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7" t="s">
        <v>29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32"/>
      <c r="N12" s="65"/>
      <c r="P12" s="24" t="s">
        <v>30</v>
      </c>
      <c r="Q12" s="453"/>
      <c r="R12" s="454"/>
      <c r="S12" s="23"/>
      <c r="U12" s="24"/>
      <c r="V12" s="358"/>
      <c r="W12" s="329"/>
      <c r="AB12" s="51"/>
      <c r="AC12" s="51"/>
      <c r="AD12" s="51"/>
      <c r="AE12" s="51"/>
    </row>
    <row r="13" spans="1:32" s="317" customFormat="1" ht="23.25" customHeight="1" x14ac:dyDescent="0.2">
      <c r="A13" s="437" t="s">
        <v>31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32"/>
      <c r="N13" s="65"/>
      <c r="O13" s="26"/>
      <c r="P13" s="26" t="s">
        <v>32</v>
      </c>
      <c r="Q13" s="379"/>
      <c r="R13" s="3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7" t="s">
        <v>33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3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38" t="s">
        <v>34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32"/>
      <c r="N15" s="66"/>
      <c r="P15" s="46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2"/>
      <c r="Q16" s="462"/>
      <c r="R16" s="462"/>
      <c r="S16" s="462"/>
      <c r="T16" s="4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92" t="s">
        <v>38</v>
      </c>
      <c r="D17" s="347" t="s">
        <v>39</v>
      </c>
      <c r="E17" s="348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485"/>
      <c r="R17" s="485"/>
      <c r="S17" s="485"/>
      <c r="T17" s="348"/>
      <c r="U17" s="331" t="s">
        <v>51</v>
      </c>
      <c r="V17" s="332"/>
      <c r="W17" s="347" t="s">
        <v>52</v>
      </c>
      <c r="X17" s="347" t="s">
        <v>53</v>
      </c>
      <c r="Y17" s="333" t="s">
        <v>54</v>
      </c>
      <c r="Z17" s="419" t="s">
        <v>55</v>
      </c>
      <c r="AA17" s="366" t="s">
        <v>56</v>
      </c>
      <c r="AB17" s="366" t="s">
        <v>57</v>
      </c>
      <c r="AC17" s="366" t="s">
        <v>58</v>
      </c>
      <c r="AD17" s="366" t="s">
        <v>59</v>
      </c>
      <c r="AE17" s="367"/>
      <c r="AF17" s="368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349"/>
      <c r="E18" s="350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49"/>
      <c r="Q18" s="486"/>
      <c r="R18" s="486"/>
      <c r="S18" s="486"/>
      <c r="T18" s="350"/>
      <c r="U18" s="70" t="s">
        <v>61</v>
      </c>
      <c r="V18" s="70" t="s">
        <v>62</v>
      </c>
      <c r="W18" s="359"/>
      <c r="X18" s="359"/>
      <c r="Y18" s="334"/>
      <c r="Z18" s="420"/>
      <c r="AA18" s="421"/>
      <c r="AB18" s="421"/>
      <c r="AC18" s="421"/>
      <c r="AD18" s="369"/>
      <c r="AE18" s="370"/>
      <c r="AF18" s="371"/>
      <c r="AG18" s="69"/>
      <c r="BD18" s="68"/>
    </row>
    <row r="19" spans="1:68" ht="27.75" hidden="1" customHeight="1" x14ac:dyDescent="0.2">
      <c r="A19" s="375" t="s">
        <v>63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44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46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43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43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75" t="s">
        <v>75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44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46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6">
        <v>4607111036605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5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4301132186</v>
      </c>
      <c r="D29" s="326">
        <v>4607111036520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08" t="s">
        <v>87</v>
      </c>
      <c r="Q29" s="339"/>
      <c r="R29" s="339"/>
      <c r="S29" s="339"/>
      <c r="T29" s="34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26">
        <v>4607111036537</v>
      </c>
      <c r="E30" s="327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527" t="s">
        <v>90</v>
      </c>
      <c r="Q30" s="339"/>
      <c r="R30" s="339"/>
      <c r="S30" s="339"/>
      <c r="T30" s="340"/>
      <c r="U30" s="34"/>
      <c r="V30" s="34"/>
      <c r="W30" s="35" t="s">
        <v>70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6">
        <v>4607111036599</v>
      </c>
      <c r="E31" s="327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5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43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70</v>
      </c>
      <c r="Y32" s="322">
        <f>IFERROR(SUM(Y28:Y31),"0")</f>
        <v>70</v>
      </c>
      <c r="Z32" s="322">
        <f>IFERROR(IF(Z28="",0,Z28),"0")+IFERROR(IF(Z29="",0,Z29),"0")+IFERROR(IF(Z30="",0,Z30),"0")+IFERROR(IF(Z31="",0,Z31),"0")</f>
        <v>0.65869999999999995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43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105</v>
      </c>
      <c r="Y33" s="322">
        <f>IFERROR(SUMPRODUCT(Y28:Y31*H28:H31),"0")</f>
        <v>105</v>
      </c>
      <c r="Z33" s="37"/>
      <c r="AA33" s="323"/>
      <c r="AB33" s="323"/>
      <c r="AC33" s="323"/>
    </row>
    <row r="34" spans="1:68" ht="16.5" hidden="1" customHeight="1" x14ac:dyDescent="0.25">
      <c r="A34" s="344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46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6">
        <v>4607111036315</v>
      </c>
      <c r="E36" s="327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30"/>
      <c r="P37" s="343" t="s">
        <v>73</v>
      </c>
      <c r="Q37" s="336"/>
      <c r="R37" s="336"/>
      <c r="S37" s="336"/>
      <c r="T37" s="336"/>
      <c r="U37" s="336"/>
      <c r="V37" s="337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hidden="1" x14ac:dyDescent="0.2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30"/>
      <c r="P38" s="343" t="s">
        <v>73</v>
      </c>
      <c r="Q38" s="336"/>
      <c r="R38" s="336"/>
      <c r="S38" s="336"/>
      <c r="T38" s="336"/>
      <c r="U38" s="336"/>
      <c r="V38" s="337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hidden="1" customHeight="1" x14ac:dyDescent="0.25">
      <c r="A39" s="344" t="s">
        <v>97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29"/>
      <c r="Z39" s="329"/>
      <c r="AA39" s="315"/>
      <c r="AB39" s="315"/>
      <c r="AC39" s="315"/>
    </row>
    <row r="40" spans="1:68" ht="14.25" hidden="1" customHeight="1" x14ac:dyDescent="0.25">
      <c r="A40" s="346" t="s">
        <v>98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4"/>
      <c r="AB40" s="314"/>
      <c r="AC40" s="314"/>
    </row>
    <row r="41" spans="1:68" ht="27" hidden="1" customHeight="1" x14ac:dyDescent="0.25">
      <c r="A41" s="54" t="s">
        <v>99</v>
      </c>
      <c r="B41" s="54" t="s">
        <v>100</v>
      </c>
      <c r="C41" s="31">
        <v>4301190022</v>
      </c>
      <c r="D41" s="326">
        <v>4607111037053</v>
      </c>
      <c r="E41" s="327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39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9"/>
      <c r="R41" s="339"/>
      <c r="S41" s="339"/>
      <c r="T41" s="340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30"/>
      <c r="P42" s="343" t="s">
        <v>73</v>
      </c>
      <c r="Q42" s="336"/>
      <c r="R42" s="336"/>
      <c r="S42" s="336"/>
      <c r="T42" s="336"/>
      <c r="U42" s="336"/>
      <c r="V42" s="337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29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30"/>
      <c r="P43" s="343" t="s">
        <v>73</v>
      </c>
      <c r="Q43" s="336"/>
      <c r="R43" s="336"/>
      <c r="S43" s="336"/>
      <c r="T43" s="336"/>
      <c r="U43" s="336"/>
      <c r="V43" s="337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44" t="s">
        <v>103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15"/>
      <c r="AB44" s="315"/>
      <c r="AC44" s="315"/>
    </row>
    <row r="45" spans="1:68" ht="14.25" hidden="1" customHeight="1" x14ac:dyDescent="0.25">
      <c r="A45" s="346" t="s">
        <v>64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4"/>
      <c r="AB45" s="314"/>
      <c r="AC45" s="314"/>
    </row>
    <row r="46" spans="1:68" ht="27" hidden="1" customHeight="1" x14ac:dyDescent="0.25">
      <c r="A46" s="54" t="s">
        <v>104</v>
      </c>
      <c r="B46" s="54" t="s">
        <v>105</v>
      </c>
      <c r="C46" s="31">
        <v>4301070989</v>
      </c>
      <c r="D46" s="326">
        <v>4607111037190</v>
      </c>
      <c r="E46" s="327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2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107</v>
      </c>
      <c r="B47" s="54" t="s">
        <v>108</v>
      </c>
      <c r="C47" s="31">
        <v>4301071032</v>
      </c>
      <c r="D47" s="326">
        <v>4607111038999</v>
      </c>
      <c r="E47" s="327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4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4301070972</v>
      </c>
      <c r="D48" s="326">
        <v>4607111037183</v>
      </c>
      <c r="E48" s="327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4301071044</v>
      </c>
      <c r="D49" s="326">
        <v>4607111039385</v>
      </c>
      <c r="E49" s="327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4301070970</v>
      </c>
      <c r="D50" s="326">
        <v>4607111037091</v>
      </c>
      <c r="E50" s="327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9"/>
      <c r="R50" s="339"/>
      <c r="S50" s="339"/>
      <c r="T50" s="340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4301071045</v>
      </c>
      <c r="D51" s="326">
        <v>4607111039392</v>
      </c>
      <c r="E51" s="327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9"/>
      <c r="R51" s="339"/>
      <c r="S51" s="339"/>
      <c r="T51" s="340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4301070971</v>
      </c>
      <c r="D52" s="326">
        <v>4607111036902</v>
      </c>
      <c r="E52" s="327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9"/>
      <c r="R52" s="339"/>
      <c r="S52" s="339"/>
      <c r="T52" s="340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4301071031</v>
      </c>
      <c r="D53" s="326">
        <v>4607111038982</v>
      </c>
      <c r="E53" s="327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9"/>
      <c r="R53" s="339"/>
      <c r="S53" s="339"/>
      <c r="T53" s="340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4301070969</v>
      </c>
      <c r="D54" s="326">
        <v>4607111036858</v>
      </c>
      <c r="E54" s="327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4301071046</v>
      </c>
      <c r="D55" s="326">
        <v>4607111039354</v>
      </c>
      <c r="E55" s="327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9"/>
      <c r="R55" s="339"/>
      <c r="S55" s="339"/>
      <c r="T55" s="340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126</v>
      </c>
      <c r="B56" s="54" t="s">
        <v>127</v>
      </c>
      <c r="C56" s="31">
        <v>4301070968</v>
      </c>
      <c r="D56" s="326">
        <v>4607111036889</v>
      </c>
      <c r="E56" s="327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5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9"/>
      <c r="R56" s="339"/>
      <c r="S56" s="339"/>
      <c r="T56" s="340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128</v>
      </c>
      <c r="B57" s="54" t="s">
        <v>129</v>
      </c>
      <c r="C57" s="31">
        <v>4301071047</v>
      </c>
      <c r="D57" s="326">
        <v>4607111039330</v>
      </c>
      <c r="E57" s="327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9"/>
      <c r="R57" s="339"/>
      <c r="S57" s="339"/>
      <c r="T57" s="340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idden="1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43" t="s">
        <v>73</v>
      </c>
      <c r="Q58" s="336"/>
      <c r="R58" s="336"/>
      <c r="S58" s="336"/>
      <c r="T58" s="336"/>
      <c r="U58" s="336"/>
      <c r="V58" s="337"/>
      <c r="W58" s="37" t="s">
        <v>70</v>
      </c>
      <c r="X58" s="322">
        <f>IFERROR(SUM(X46:X57),"0")</f>
        <v>0</v>
      </c>
      <c r="Y58" s="322">
        <f>IFERROR(SUM(Y46:Y57),"0")</f>
        <v>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323"/>
      <c r="AB58" s="323"/>
      <c r="AC58" s="323"/>
    </row>
    <row r="59" spans="1:68" hidden="1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43" t="s">
        <v>73</v>
      </c>
      <c r="Q59" s="336"/>
      <c r="R59" s="336"/>
      <c r="S59" s="336"/>
      <c r="T59" s="336"/>
      <c r="U59" s="336"/>
      <c r="V59" s="337"/>
      <c r="W59" s="37" t="s">
        <v>74</v>
      </c>
      <c r="X59" s="322">
        <f>IFERROR(SUMPRODUCT(X46:X57*H46:H57),"0")</f>
        <v>0</v>
      </c>
      <c r="Y59" s="322">
        <f>IFERROR(SUMPRODUCT(Y46:Y57*H46:H57),"0")</f>
        <v>0</v>
      </c>
      <c r="Z59" s="37"/>
      <c r="AA59" s="323"/>
      <c r="AB59" s="323"/>
      <c r="AC59" s="323"/>
    </row>
    <row r="60" spans="1:68" ht="16.5" hidden="1" customHeight="1" x14ac:dyDescent="0.25">
      <c r="A60" s="344" t="s">
        <v>130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15"/>
      <c r="AB60" s="315"/>
      <c r="AC60" s="315"/>
    </row>
    <row r="61" spans="1:68" ht="14.25" hidden="1" customHeight="1" x14ac:dyDescent="0.25">
      <c r="A61" s="346" t="s">
        <v>64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4"/>
      <c r="AB61" s="314"/>
      <c r="AC61" s="314"/>
    </row>
    <row r="62" spans="1:68" ht="27" hidden="1" customHeight="1" x14ac:dyDescent="0.25">
      <c r="A62" s="54" t="s">
        <v>131</v>
      </c>
      <c r="B62" s="54" t="s">
        <v>132</v>
      </c>
      <c r="C62" s="31">
        <v>4301070977</v>
      </c>
      <c r="D62" s="326">
        <v>4607111037411</v>
      </c>
      <c r="E62" s="327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5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9"/>
      <c r="R62" s="339"/>
      <c r="S62" s="339"/>
      <c r="T62" s="340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26">
        <v>4607111036728</v>
      </c>
      <c r="E63" s="327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4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9"/>
      <c r="R63" s="339"/>
      <c r="S63" s="339"/>
      <c r="T63" s="340"/>
      <c r="U63" s="34"/>
      <c r="V63" s="34"/>
      <c r="W63" s="35" t="s">
        <v>70</v>
      </c>
      <c r="X63" s="320">
        <v>36</v>
      </c>
      <c r="Y63" s="321">
        <f>IFERROR(IF(X63="","",X63),"")</f>
        <v>36</v>
      </c>
      <c r="Z63" s="36">
        <f>IFERROR(IF(X63="","",X63*0.00866),"")</f>
        <v>0.31175999999999998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187.67519999999999</v>
      </c>
      <c r="BN63" s="67">
        <f>IFERROR(Y63*I63,"0")</f>
        <v>187.67519999999999</v>
      </c>
      <c r="BO63" s="67">
        <f>IFERROR(X63/J63,"0")</f>
        <v>0.25</v>
      </c>
      <c r="BP63" s="67">
        <f>IFERROR(Y63/J63,"0")</f>
        <v>0.25</v>
      </c>
    </row>
    <row r="64" spans="1:68" x14ac:dyDescent="0.2">
      <c r="A64" s="328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43" t="s">
        <v>73</v>
      </c>
      <c r="Q64" s="336"/>
      <c r="R64" s="336"/>
      <c r="S64" s="336"/>
      <c r="T64" s="336"/>
      <c r="U64" s="336"/>
      <c r="V64" s="337"/>
      <c r="W64" s="37" t="s">
        <v>70</v>
      </c>
      <c r="X64" s="322">
        <f>IFERROR(SUM(X62:X63),"0")</f>
        <v>36</v>
      </c>
      <c r="Y64" s="322">
        <f>IFERROR(SUM(Y62:Y63),"0")</f>
        <v>36</v>
      </c>
      <c r="Z64" s="322">
        <f>IFERROR(IF(Z62="",0,Z62),"0")+IFERROR(IF(Z63="",0,Z63),"0")</f>
        <v>0.31175999999999998</v>
      </c>
      <c r="AA64" s="323"/>
      <c r="AB64" s="323"/>
      <c r="AC64" s="323"/>
    </row>
    <row r="65" spans="1:68" x14ac:dyDescent="0.2">
      <c r="A65" s="329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30"/>
      <c r="P65" s="343" t="s">
        <v>73</v>
      </c>
      <c r="Q65" s="336"/>
      <c r="R65" s="336"/>
      <c r="S65" s="336"/>
      <c r="T65" s="336"/>
      <c r="U65" s="336"/>
      <c r="V65" s="337"/>
      <c r="W65" s="37" t="s">
        <v>74</v>
      </c>
      <c r="X65" s="322">
        <f>IFERROR(SUMPRODUCT(X62:X63*H62:H63),"0")</f>
        <v>180</v>
      </c>
      <c r="Y65" s="322">
        <f>IFERROR(SUMPRODUCT(Y62:Y63*H62:H63),"0")</f>
        <v>180</v>
      </c>
      <c r="Z65" s="37"/>
      <c r="AA65" s="323"/>
      <c r="AB65" s="323"/>
      <c r="AC65" s="323"/>
    </row>
    <row r="66" spans="1:68" ht="16.5" hidden="1" customHeight="1" x14ac:dyDescent="0.25">
      <c r="A66" s="344" t="s">
        <v>139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5"/>
      <c r="AB66" s="315"/>
      <c r="AC66" s="315"/>
    </row>
    <row r="67" spans="1:68" ht="14.25" hidden="1" customHeight="1" x14ac:dyDescent="0.25">
      <c r="A67" s="346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4"/>
      <c r="AB67" s="314"/>
      <c r="AC67" s="314"/>
    </row>
    <row r="68" spans="1:68" ht="27" hidden="1" customHeight="1" x14ac:dyDescent="0.25">
      <c r="A68" s="54" t="s">
        <v>141</v>
      </c>
      <c r="B68" s="54" t="s">
        <v>142</v>
      </c>
      <c r="C68" s="31">
        <v>4301135584</v>
      </c>
      <c r="D68" s="326">
        <v>4607111033659</v>
      </c>
      <c r="E68" s="327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71" t="s">
        <v>143</v>
      </c>
      <c r="Q68" s="339"/>
      <c r="R68" s="339"/>
      <c r="S68" s="339"/>
      <c r="T68" s="34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43" t="s">
        <v>73</v>
      </c>
      <c r="Q69" s="336"/>
      <c r="R69" s="336"/>
      <c r="S69" s="336"/>
      <c r="T69" s="336"/>
      <c r="U69" s="336"/>
      <c r="V69" s="337"/>
      <c r="W69" s="37" t="s">
        <v>70</v>
      </c>
      <c r="X69" s="322">
        <f>IFERROR(SUM(X68:X68),"0")</f>
        <v>0</v>
      </c>
      <c r="Y69" s="322">
        <f>IFERROR(SUM(Y68:Y68),"0")</f>
        <v>0</v>
      </c>
      <c r="Z69" s="322">
        <f>IFERROR(IF(Z68="",0,Z68),"0")</f>
        <v>0</v>
      </c>
      <c r="AA69" s="323"/>
      <c r="AB69" s="323"/>
      <c r="AC69" s="323"/>
    </row>
    <row r="70" spans="1:68" hidden="1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43" t="s">
        <v>73</v>
      </c>
      <c r="Q70" s="336"/>
      <c r="R70" s="336"/>
      <c r="S70" s="336"/>
      <c r="T70" s="336"/>
      <c r="U70" s="336"/>
      <c r="V70" s="337"/>
      <c r="W70" s="37" t="s">
        <v>74</v>
      </c>
      <c r="X70" s="322">
        <f>IFERROR(SUMPRODUCT(X68:X68*H68:H68),"0")</f>
        <v>0</v>
      </c>
      <c r="Y70" s="322">
        <f>IFERROR(SUMPRODUCT(Y68:Y68*H68:H68),"0")</f>
        <v>0</v>
      </c>
      <c r="Z70" s="37"/>
      <c r="AA70" s="323"/>
      <c r="AB70" s="323"/>
      <c r="AC70" s="323"/>
    </row>
    <row r="71" spans="1:68" ht="16.5" hidden="1" customHeight="1" x14ac:dyDescent="0.25">
      <c r="A71" s="344" t="s">
        <v>145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15"/>
      <c r="AB71" s="315"/>
      <c r="AC71" s="315"/>
    </row>
    <row r="72" spans="1:68" ht="14.25" hidden="1" customHeight="1" x14ac:dyDescent="0.25">
      <c r="A72" s="346" t="s">
        <v>146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26">
        <v>4607111034137</v>
      </c>
      <c r="E73" s="327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5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9"/>
      <c r="R73" s="339"/>
      <c r="S73" s="339"/>
      <c r="T73" s="340"/>
      <c r="U73" s="34"/>
      <c r="V73" s="34"/>
      <c r="W73" s="35" t="s">
        <v>70</v>
      </c>
      <c r="X73" s="320">
        <v>56</v>
      </c>
      <c r="Y73" s="321">
        <f>IFERROR(IF(X73="","",X73),"")</f>
        <v>56</v>
      </c>
      <c r="Z73" s="36">
        <f>IFERROR(IF(X73="","",X73*0.01788),"")</f>
        <v>1.0012799999999999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241.00160000000002</v>
      </c>
      <c r="BN73" s="67">
        <f>IFERROR(Y73*I73,"0")</f>
        <v>241.00160000000002</v>
      </c>
      <c r="BO73" s="67">
        <f>IFERROR(X73/J73,"0")</f>
        <v>0.8</v>
      </c>
      <c r="BP73" s="67">
        <f>IFERROR(Y73/J73,"0")</f>
        <v>0.8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26">
        <v>4607111034120</v>
      </c>
      <c r="E74" s="327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6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9"/>
      <c r="R74" s="339"/>
      <c r="S74" s="339"/>
      <c r="T74" s="340"/>
      <c r="U74" s="34"/>
      <c r="V74" s="34"/>
      <c r="W74" s="35" t="s">
        <v>70</v>
      </c>
      <c r="X74" s="320">
        <v>14</v>
      </c>
      <c r="Y74" s="321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328"/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30"/>
      <c r="P75" s="343" t="s">
        <v>73</v>
      </c>
      <c r="Q75" s="336"/>
      <c r="R75" s="336"/>
      <c r="S75" s="336"/>
      <c r="T75" s="336"/>
      <c r="U75" s="336"/>
      <c r="V75" s="337"/>
      <c r="W75" s="37" t="s">
        <v>70</v>
      </c>
      <c r="X75" s="322">
        <f>IFERROR(SUM(X73:X74),"0")</f>
        <v>70</v>
      </c>
      <c r="Y75" s="322">
        <f>IFERROR(SUM(Y73:Y74),"0")</f>
        <v>70</v>
      </c>
      <c r="Z75" s="322">
        <f>IFERROR(IF(Z73="",0,Z73),"0")+IFERROR(IF(Z74="",0,Z74),"0")</f>
        <v>1.2515999999999998</v>
      </c>
      <c r="AA75" s="323"/>
      <c r="AB75" s="323"/>
      <c r="AC75" s="323"/>
    </row>
    <row r="76" spans="1:68" x14ac:dyDescent="0.2">
      <c r="A76" s="329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30"/>
      <c r="P76" s="343" t="s">
        <v>73</v>
      </c>
      <c r="Q76" s="336"/>
      <c r="R76" s="336"/>
      <c r="S76" s="336"/>
      <c r="T76" s="336"/>
      <c r="U76" s="336"/>
      <c r="V76" s="337"/>
      <c r="W76" s="37" t="s">
        <v>74</v>
      </c>
      <c r="X76" s="322">
        <f>IFERROR(SUMPRODUCT(X73:X74*H73:H74),"0")</f>
        <v>252</v>
      </c>
      <c r="Y76" s="322">
        <f>IFERROR(SUMPRODUCT(Y73:Y74*H73:H74),"0")</f>
        <v>252</v>
      </c>
      <c r="Z76" s="37"/>
      <c r="AA76" s="323"/>
      <c r="AB76" s="323"/>
      <c r="AC76" s="323"/>
    </row>
    <row r="77" spans="1:68" ht="16.5" hidden="1" customHeight="1" x14ac:dyDescent="0.25">
      <c r="A77" s="344" t="s">
        <v>153</v>
      </c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15"/>
      <c r="AB77" s="315"/>
      <c r="AC77" s="315"/>
    </row>
    <row r="78" spans="1:68" ht="14.25" hidden="1" customHeight="1" x14ac:dyDescent="0.25">
      <c r="A78" s="346" t="s">
        <v>140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26">
        <v>4607111035141</v>
      </c>
      <c r="E79" s="327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531" t="s">
        <v>156</v>
      </c>
      <c r="Q79" s="339"/>
      <c r="R79" s="339"/>
      <c r="S79" s="339"/>
      <c r="T79" s="340"/>
      <c r="U79" s="34"/>
      <c r="V79" s="34"/>
      <c r="W79" s="35" t="s">
        <v>70</v>
      </c>
      <c r="X79" s="320">
        <v>28</v>
      </c>
      <c r="Y79" s="321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158</v>
      </c>
      <c r="B80" s="54" t="s">
        <v>159</v>
      </c>
      <c r="C80" s="31">
        <v>4301135285</v>
      </c>
      <c r="D80" s="326">
        <v>4607111036407</v>
      </c>
      <c r="E80" s="327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9"/>
      <c r="R80" s="339"/>
      <c r="S80" s="339"/>
      <c r="T80" s="340"/>
      <c r="U80" s="34"/>
      <c r="V80" s="34"/>
      <c r="W80" s="35" t="s">
        <v>70</v>
      </c>
      <c r="X80" s="320">
        <v>14</v>
      </c>
      <c r="Y80" s="321">
        <f t="shared" si="6"/>
        <v>14</v>
      </c>
      <c r="Z80" s="36">
        <f t="shared" si="7"/>
        <v>0.25031999999999999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ht="27" hidden="1" customHeight="1" x14ac:dyDescent="0.25">
      <c r="A81" s="54" t="s">
        <v>161</v>
      </c>
      <c r="B81" s="54" t="s">
        <v>162</v>
      </c>
      <c r="C81" s="31">
        <v>4301135569</v>
      </c>
      <c r="D81" s="326">
        <v>4607111033628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517" t="s">
        <v>163</v>
      </c>
      <c r="Q81" s="339"/>
      <c r="R81" s="339"/>
      <c r="S81" s="339"/>
      <c r="T81" s="340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26">
        <v>4607111033451</v>
      </c>
      <c r="E82" s="327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7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9"/>
      <c r="R82" s="339"/>
      <c r="S82" s="339"/>
      <c r="T82" s="340"/>
      <c r="U82" s="34"/>
      <c r="V82" s="34"/>
      <c r="W82" s="35" t="s">
        <v>70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26">
        <v>4607111033444</v>
      </c>
      <c r="E83" s="327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35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9"/>
      <c r="R83" s="339"/>
      <c r="S83" s="339"/>
      <c r="T83" s="340"/>
      <c r="U83" s="34"/>
      <c r="V83" s="34"/>
      <c r="W83" s="35" t="s">
        <v>70</v>
      </c>
      <c r="X83" s="320">
        <v>126</v>
      </c>
      <c r="Y83" s="321">
        <f t="shared" si="6"/>
        <v>126</v>
      </c>
      <c r="Z83" s="36">
        <f t="shared" si="7"/>
        <v>2.2528800000000002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542.25360000000001</v>
      </c>
      <c r="BN83" s="67">
        <f t="shared" si="9"/>
        <v>542.25360000000001</v>
      </c>
      <c r="BO83" s="67">
        <f t="shared" si="10"/>
        <v>1.8</v>
      </c>
      <c r="BP83" s="67">
        <f t="shared" si="11"/>
        <v>1.8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4301135290</v>
      </c>
      <c r="D84" s="326">
        <v>4607111035028</v>
      </c>
      <c r="E84" s="327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9"/>
      <c r="R84" s="339"/>
      <c r="S84" s="339"/>
      <c r="T84" s="340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8"/>
      <c r="B85" s="329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30"/>
      <c r="P85" s="343" t="s">
        <v>73</v>
      </c>
      <c r="Q85" s="336"/>
      <c r="R85" s="336"/>
      <c r="S85" s="336"/>
      <c r="T85" s="336"/>
      <c r="U85" s="336"/>
      <c r="V85" s="337"/>
      <c r="W85" s="37" t="s">
        <v>70</v>
      </c>
      <c r="X85" s="322">
        <f>IFERROR(SUM(X79:X84),"0")</f>
        <v>224</v>
      </c>
      <c r="Y85" s="322">
        <f>IFERROR(SUM(Y79:Y84),"0")</f>
        <v>224</v>
      </c>
      <c r="Z85" s="322">
        <f>IFERROR(IF(Z79="",0,Z79),"0")+IFERROR(IF(Z80="",0,Z80),"0")+IFERROR(IF(Z81="",0,Z81),"0")+IFERROR(IF(Z82="",0,Z82),"0")+IFERROR(IF(Z83="",0,Z83),"0")+IFERROR(IF(Z84="",0,Z84),"0")</f>
        <v>4.0051199999999998</v>
      </c>
      <c r="AA85" s="323"/>
      <c r="AB85" s="323"/>
      <c r="AC85" s="323"/>
    </row>
    <row r="86" spans="1:68" x14ac:dyDescent="0.2">
      <c r="A86" s="329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43" t="s">
        <v>73</v>
      </c>
      <c r="Q86" s="336"/>
      <c r="R86" s="336"/>
      <c r="S86" s="336"/>
      <c r="T86" s="336"/>
      <c r="U86" s="336"/>
      <c r="V86" s="337"/>
      <c r="W86" s="37" t="s">
        <v>74</v>
      </c>
      <c r="X86" s="322">
        <f>IFERROR(SUMPRODUCT(X79:X84*H79:H84),"0")</f>
        <v>814.8</v>
      </c>
      <c r="Y86" s="322">
        <f>IFERROR(SUMPRODUCT(Y79:Y84*H79:H84),"0")</f>
        <v>814.8</v>
      </c>
      <c r="Z86" s="37"/>
      <c r="AA86" s="323"/>
      <c r="AB86" s="323"/>
      <c r="AC86" s="323"/>
    </row>
    <row r="87" spans="1:68" ht="16.5" hidden="1" customHeight="1" x14ac:dyDescent="0.25">
      <c r="A87" s="344" t="s">
        <v>170</v>
      </c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  <c r="X87" s="329"/>
      <c r="Y87" s="329"/>
      <c r="Z87" s="329"/>
      <c r="AA87" s="315"/>
      <c r="AB87" s="315"/>
      <c r="AC87" s="315"/>
    </row>
    <row r="88" spans="1:68" ht="14.25" hidden="1" customHeight="1" x14ac:dyDescent="0.25">
      <c r="A88" s="346" t="s">
        <v>98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26">
        <v>4620207490365</v>
      </c>
      <c r="E89" s="327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2" t="s">
        <v>173</v>
      </c>
      <c r="Q89" s="339"/>
      <c r="R89" s="339"/>
      <c r="S89" s="339"/>
      <c r="T89" s="340"/>
      <c r="U89" s="34"/>
      <c r="V89" s="34"/>
      <c r="W89" s="35" t="s">
        <v>70</v>
      </c>
      <c r="X89" s="320">
        <v>10</v>
      </c>
      <c r="Y89" s="321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30"/>
      <c r="P90" s="343" t="s">
        <v>73</v>
      </c>
      <c r="Q90" s="336"/>
      <c r="R90" s="336"/>
      <c r="S90" s="336"/>
      <c r="T90" s="336"/>
      <c r="U90" s="336"/>
      <c r="V90" s="337"/>
      <c r="W90" s="37" t="s">
        <v>70</v>
      </c>
      <c r="X90" s="322">
        <f>IFERROR(SUM(X89:X89),"0")</f>
        <v>10</v>
      </c>
      <c r="Y90" s="322">
        <f>IFERROR(SUM(Y89:Y89),"0")</f>
        <v>10</v>
      </c>
      <c r="Z90" s="322">
        <f>IFERROR(IF(Z89="",0,Z89),"0")</f>
        <v>9.5000000000000001E-2</v>
      </c>
      <c r="AA90" s="323"/>
      <c r="AB90" s="323"/>
      <c r="AC90" s="323"/>
    </row>
    <row r="91" spans="1:68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30"/>
      <c r="P91" s="343" t="s">
        <v>73</v>
      </c>
      <c r="Q91" s="336"/>
      <c r="R91" s="336"/>
      <c r="S91" s="336"/>
      <c r="T91" s="336"/>
      <c r="U91" s="336"/>
      <c r="V91" s="337"/>
      <c r="W91" s="37" t="s">
        <v>74</v>
      </c>
      <c r="X91" s="322">
        <f>IFERROR(SUMPRODUCT(X89:X89*H89:H89),"0")</f>
        <v>21</v>
      </c>
      <c r="Y91" s="322">
        <f>IFERROR(SUMPRODUCT(Y89:Y89*H89:H89),"0")</f>
        <v>21</v>
      </c>
      <c r="Z91" s="37"/>
      <c r="AA91" s="323"/>
      <c r="AB91" s="323"/>
      <c r="AC91" s="323"/>
    </row>
    <row r="92" spans="1:68" ht="16.5" hidden="1" customHeight="1" x14ac:dyDescent="0.25">
      <c r="A92" s="344" t="s">
        <v>175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29"/>
      <c r="Z92" s="329"/>
      <c r="AA92" s="315"/>
      <c r="AB92" s="315"/>
      <c r="AC92" s="315"/>
    </row>
    <row r="93" spans="1:68" ht="14.25" hidden="1" customHeight="1" x14ac:dyDescent="0.25">
      <c r="A93" s="346" t="s">
        <v>176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  <c r="AA93" s="314"/>
      <c r="AB93" s="314"/>
      <c r="AC93" s="314"/>
    </row>
    <row r="94" spans="1:68" ht="27" hidden="1" customHeight="1" x14ac:dyDescent="0.25">
      <c r="A94" s="54" t="s">
        <v>177</v>
      </c>
      <c r="B94" s="54" t="s">
        <v>178</v>
      </c>
      <c r="C94" s="31">
        <v>4301136042</v>
      </c>
      <c r="D94" s="326">
        <v>4607025784012</v>
      </c>
      <c r="E94" s="327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9"/>
      <c r="R94" s="339"/>
      <c r="S94" s="339"/>
      <c r="T94" s="340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26">
        <v>4607025784319</v>
      </c>
      <c r="E95" s="327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9"/>
      <c r="R95" s="339"/>
      <c r="S95" s="339"/>
      <c r="T95" s="340"/>
      <c r="U95" s="34"/>
      <c r="V95" s="34"/>
      <c r="W95" s="35" t="s">
        <v>70</v>
      </c>
      <c r="X95" s="320">
        <v>84</v>
      </c>
      <c r="Y95" s="321">
        <f>IFERROR(IF(X95="","",X95),"")</f>
        <v>84</v>
      </c>
      <c r="Z95" s="36">
        <f>IFERROR(IF(X95="","",X95*0.01788),"")</f>
        <v>1.5019199999999999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356.49599999999998</v>
      </c>
      <c r="BN95" s="67">
        <f>IFERROR(Y95*I95,"0")</f>
        <v>356.49599999999998</v>
      </c>
      <c r="BO95" s="67">
        <f>IFERROR(X95/J95,"0")</f>
        <v>1.2</v>
      </c>
      <c r="BP95" s="67">
        <f>IFERROR(Y95/J95,"0")</f>
        <v>1.2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26">
        <v>4607111035370</v>
      </c>
      <c r="E96" s="327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9"/>
      <c r="R96" s="339"/>
      <c r="S96" s="339"/>
      <c r="T96" s="340"/>
      <c r="U96" s="34"/>
      <c r="V96" s="34"/>
      <c r="W96" s="35" t="s">
        <v>70</v>
      </c>
      <c r="X96" s="320">
        <v>60</v>
      </c>
      <c r="Y96" s="321">
        <f>IFERROR(IF(X96="","",X96),"")</f>
        <v>60</v>
      </c>
      <c r="Z96" s="36">
        <f>IFERROR(IF(X96="","",X96*0.0155),"")</f>
        <v>0.92999999999999994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207.84</v>
      </c>
      <c r="BN96" s="67">
        <f>IFERROR(Y96*I96,"0")</f>
        <v>207.84</v>
      </c>
      <c r="BO96" s="67">
        <f>IFERROR(X96/J96,"0")</f>
        <v>0.7142857142857143</v>
      </c>
      <c r="BP96" s="67">
        <f>IFERROR(Y96/J96,"0")</f>
        <v>0.7142857142857143</v>
      </c>
    </row>
    <row r="97" spans="1:68" x14ac:dyDescent="0.2">
      <c r="A97" s="328"/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30"/>
      <c r="P97" s="343" t="s">
        <v>73</v>
      </c>
      <c r="Q97" s="336"/>
      <c r="R97" s="336"/>
      <c r="S97" s="336"/>
      <c r="T97" s="336"/>
      <c r="U97" s="336"/>
      <c r="V97" s="337"/>
      <c r="W97" s="37" t="s">
        <v>70</v>
      </c>
      <c r="X97" s="322">
        <f>IFERROR(SUM(X94:X96),"0")</f>
        <v>144</v>
      </c>
      <c r="Y97" s="322">
        <f>IFERROR(SUM(Y94:Y96),"0")</f>
        <v>144</v>
      </c>
      <c r="Z97" s="322">
        <f>IFERROR(IF(Z94="",0,Z94),"0")+IFERROR(IF(Z95="",0,Z95),"0")+IFERROR(IF(Z96="",0,Z96),"0")</f>
        <v>2.4319199999999999</v>
      </c>
      <c r="AA97" s="323"/>
      <c r="AB97" s="323"/>
      <c r="AC97" s="323"/>
    </row>
    <row r="98" spans="1:68" x14ac:dyDescent="0.2">
      <c r="A98" s="329"/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30"/>
      <c r="P98" s="343" t="s">
        <v>73</v>
      </c>
      <c r="Q98" s="336"/>
      <c r="R98" s="336"/>
      <c r="S98" s="336"/>
      <c r="T98" s="336"/>
      <c r="U98" s="336"/>
      <c r="V98" s="337"/>
      <c r="W98" s="37" t="s">
        <v>74</v>
      </c>
      <c r="X98" s="322">
        <f>IFERROR(SUMPRODUCT(X94:X96*H94:H96),"0")</f>
        <v>487.20000000000005</v>
      </c>
      <c r="Y98" s="322">
        <f>IFERROR(SUMPRODUCT(Y94:Y96*H94:H96),"0")</f>
        <v>487.20000000000005</v>
      </c>
      <c r="Z98" s="37"/>
      <c r="AA98" s="323"/>
      <c r="AB98" s="323"/>
      <c r="AC98" s="323"/>
    </row>
    <row r="99" spans="1:68" ht="16.5" hidden="1" customHeight="1" x14ac:dyDescent="0.25">
      <c r="A99" s="344" t="s">
        <v>186</v>
      </c>
      <c r="B99" s="329"/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29"/>
      <c r="Z99" s="329"/>
      <c r="AA99" s="315"/>
      <c r="AB99" s="315"/>
      <c r="AC99" s="315"/>
    </row>
    <row r="100" spans="1:68" ht="14.25" hidden="1" customHeight="1" x14ac:dyDescent="0.25">
      <c r="A100" s="346" t="s">
        <v>64</v>
      </c>
      <c r="B100" s="329"/>
      <c r="C100" s="329"/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29"/>
      <c r="W100" s="329"/>
      <c r="X100" s="329"/>
      <c r="Y100" s="329"/>
      <c r="Z100" s="329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26">
        <v>4607111039262</v>
      </c>
      <c r="E101" s="327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9"/>
      <c r="R101" s="339"/>
      <c r="S101" s="339"/>
      <c r="T101" s="340"/>
      <c r="U101" s="34"/>
      <c r="V101" s="34"/>
      <c r="W101" s="35" t="s">
        <v>70</v>
      </c>
      <c r="X101" s="320">
        <v>12</v>
      </c>
      <c r="Y101" s="321">
        <f t="shared" ref="Y101:Y106" si="12">IFERROR(IF(X101="","",X101),"")</f>
        <v>12</v>
      </c>
      <c r="Z101" s="36">
        <f t="shared" ref="Z101:Z106" si="13">IFERROR(IF(X101="","",X101*0.0155),"")</f>
        <v>0.186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80.635199999999998</v>
      </c>
      <c r="BN101" s="67">
        <f t="shared" ref="BN101:BN106" si="15">IFERROR(Y101*I101,"0")</f>
        <v>80.635199999999998</v>
      </c>
      <c r="BO101" s="67">
        <f t="shared" ref="BO101:BO106" si="16">IFERROR(X101/J101,"0")</f>
        <v>0.14285714285714285</v>
      </c>
      <c r="BP101" s="67">
        <f t="shared" ref="BP101:BP106" si="17">IFERROR(Y101/J101,"0")</f>
        <v>0.14285714285714285</v>
      </c>
    </row>
    <row r="102" spans="1:68" ht="27" hidden="1" customHeight="1" x14ac:dyDescent="0.25">
      <c r="A102" s="54" t="s">
        <v>189</v>
      </c>
      <c r="B102" s="54" t="s">
        <v>190</v>
      </c>
      <c r="C102" s="31">
        <v>4301070976</v>
      </c>
      <c r="D102" s="326">
        <v>4607111034144</v>
      </c>
      <c r="E102" s="327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4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9"/>
      <c r="R102" s="339"/>
      <c r="S102" s="339"/>
      <c r="T102" s="340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191</v>
      </c>
      <c r="B103" s="54" t="s">
        <v>192</v>
      </c>
      <c r="C103" s="31">
        <v>4301071038</v>
      </c>
      <c r="D103" s="326">
        <v>4607111039248</v>
      </c>
      <c r="E103" s="327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4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9"/>
      <c r="R103" s="339"/>
      <c r="S103" s="339"/>
      <c r="T103" s="340"/>
      <c r="U103" s="34"/>
      <c r="V103" s="34"/>
      <c r="W103" s="35" t="s">
        <v>70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4301070973</v>
      </c>
      <c r="D104" s="326">
        <v>4607111033987</v>
      </c>
      <c r="E104" s="327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53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9"/>
      <c r="R104" s="339"/>
      <c r="S104" s="339"/>
      <c r="T104" s="340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196</v>
      </c>
      <c r="B105" s="54" t="s">
        <v>197</v>
      </c>
      <c r="C105" s="31">
        <v>4301071049</v>
      </c>
      <c r="D105" s="326">
        <v>4607111039293</v>
      </c>
      <c r="E105" s="327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9"/>
      <c r="R105" s="339"/>
      <c r="S105" s="339"/>
      <c r="T105" s="340"/>
      <c r="U105" s="34"/>
      <c r="V105" s="34"/>
      <c r="W105" s="35" t="s">
        <v>70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26">
        <v>4607111039279</v>
      </c>
      <c r="E106" s="327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0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20">
        <v>24</v>
      </c>
      <c r="Y106" s="321">
        <f t="shared" si="12"/>
        <v>24</v>
      </c>
      <c r="Z106" s="36">
        <f t="shared" si="13"/>
        <v>0.372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175.2</v>
      </c>
      <c r="BN106" s="67">
        <f t="shared" si="15"/>
        <v>175.2</v>
      </c>
      <c r="BO106" s="67">
        <f t="shared" si="16"/>
        <v>0.2857142857142857</v>
      </c>
      <c r="BP106" s="67">
        <f t="shared" si="17"/>
        <v>0.2857142857142857</v>
      </c>
    </row>
    <row r="107" spans="1:68" x14ac:dyDescent="0.2">
      <c r="A107" s="328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43" t="s">
        <v>73</v>
      </c>
      <c r="Q107" s="336"/>
      <c r="R107" s="336"/>
      <c r="S107" s="336"/>
      <c r="T107" s="336"/>
      <c r="U107" s="336"/>
      <c r="V107" s="337"/>
      <c r="W107" s="37" t="s">
        <v>70</v>
      </c>
      <c r="X107" s="322">
        <f>IFERROR(SUM(X101:X106),"0")</f>
        <v>36</v>
      </c>
      <c r="Y107" s="322">
        <f>IFERROR(SUM(Y101:Y106),"0")</f>
        <v>36</v>
      </c>
      <c r="Z107" s="322">
        <f>IFERROR(IF(Z101="",0,Z101),"0")+IFERROR(IF(Z102="",0,Z102),"0")+IFERROR(IF(Z103="",0,Z103),"0")+IFERROR(IF(Z104="",0,Z104),"0")+IFERROR(IF(Z105="",0,Z105),"0")+IFERROR(IF(Z106="",0,Z106),"0")</f>
        <v>0.55800000000000005</v>
      </c>
      <c r="AA107" s="323"/>
      <c r="AB107" s="323"/>
      <c r="AC107" s="323"/>
    </row>
    <row r="108" spans="1:68" x14ac:dyDescent="0.2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43" t="s">
        <v>73</v>
      </c>
      <c r="Q108" s="336"/>
      <c r="R108" s="336"/>
      <c r="S108" s="336"/>
      <c r="T108" s="336"/>
      <c r="U108" s="336"/>
      <c r="V108" s="337"/>
      <c r="W108" s="37" t="s">
        <v>74</v>
      </c>
      <c r="X108" s="322">
        <f>IFERROR(SUMPRODUCT(X101:X106*H101:H106),"0")</f>
        <v>244.8</v>
      </c>
      <c r="Y108" s="322">
        <f>IFERROR(SUMPRODUCT(Y101:Y106*H101:H106),"0")</f>
        <v>244.8</v>
      </c>
      <c r="Z108" s="37"/>
      <c r="AA108" s="323"/>
      <c r="AB108" s="323"/>
      <c r="AC108" s="323"/>
    </row>
    <row r="109" spans="1:68" ht="16.5" hidden="1" customHeight="1" x14ac:dyDescent="0.25">
      <c r="A109" s="344" t="s">
        <v>200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15"/>
      <c r="AB109" s="315"/>
      <c r="AC109" s="315"/>
    </row>
    <row r="110" spans="1:68" ht="14.25" hidden="1" customHeight="1" x14ac:dyDescent="0.25">
      <c r="A110" s="346" t="s">
        <v>140</v>
      </c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26">
        <v>4607111034014</v>
      </c>
      <c r="E111" s="327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9"/>
      <c r="R111" s="339"/>
      <c r="S111" s="339"/>
      <c r="T111" s="340"/>
      <c r="U111" s="34"/>
      <c r="V111" s="34"/>
      <c r="W111" s="35" t="s">
        <v>70</v>
      </c>
      <c r="X111" s="320">
        <v>154</v>
      </c>
      <c r="Y111" s="321">
        <f>IFERROR(IF(X111="","",X111),"")</f>
        <v>154</v>
      </c>
      <c r="Z111" s="36">
        <f>IFERROR(IF(X111="","",X111*0.01788),"")</f>
        <v>2.75352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570.35439999999994</v>
      </c>
      <c r="BN111" s="67">
        <f>IFERROR(Y111*I111,"0")</f>
        <v>570.35439999999994</v>
      </c>
      <c r="BO111" s="67">
        <f>IFERROR(X111/J111,"0")</f>
        <v>2.2000000000000002</v>
      </c>
      <c r="BP111" s="67">
        <f>IFERROR(Y111/J111,"0")</f>
        <v>2.2000000000000002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26">
        <v>4607111033994</v>
      </c>
      <c r="E112" s="327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9"/>
      <c r="R112" s="339"/>
      <c r="S112" s="339"/>
      <c r="T112" s="340"/>
      <c r="U112" s="34"/>
      <c r="V112" s="34"/>
      <c r="W112" s="35" t="s">
        <v>70</v>
      </c>
      <c r="X112" s="320">
        <v>224</v>
      </c>
      <c r="Y112" s="321">
        <f>IFERROR(IF(X112="","",X112),"")</f>
        <v>224</v>
      </c>
      <c r="Z112" s="36">
        <f>IFERROR(IF(X112="","",X112*0.01788),"")</f>
        <v>4.0051199999999998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829.60639999999989</v>
      </c>
      <c r="BN112" s="67">
        <f>IFERROR(Y112*I112,"0")</f>
        <v>829.60639999999989</v>
      </c>
      <c r="BO112" s="67">
        <f>IFERROR(X112/J112,"0")</f>
        <v>3.2</v>
      </c>
      <c r="BP112" s="67">
        <f>IFERROR(Y112/J112,"0")</f>
        <v>3.2</v>
      </c>
    </row>
    <row r="113" spans="1:68" x14ac:dyDescent="0.2">
      <c r="A113" s="328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43" t="s">
        <v>73</v>
      </c>
      <c r="Q113" s="336"/>
      <c r="R113" s="336"/>
      <c r="S113" s="336"/>
      <c r="T113" s="336"/>
      <c r="U113" s="336"/>
      <c r="V113" s="337"/>
      <c r="W113" s="37" t="s">
        <v>70</v>
      </c>
      <c r="X113" s="322">
        <f>IFERROR(SUM(X111:X112),"0")</f>
        <v>378</v>
      </c>
      <c r="Y113" s="322">
        <f>IFERROR(SUM(Y111:Y112),"0")</f>
        <v>378</v>
      </c>
      <c r="Z113" s="322">
        <f>IFERROR(IF(Z111="",0,Z111),"0")+IFERROR(IF(Z112="",0,Z112),"0")</f>
        <v>6.7586399999999998</v>
      </c>
      <c r="AA113" s="323"/>
      <c r="AB113" s="323"/>
      <c r="AC113" s="323"/>
    </row>
    <row r="114" spans="1:68" x14ac:dyDescent="0.2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43" t="s">
        <v>73</v>
      </c>
      <c r="Q114" s="336"/>
      <c r="R114" s="336"/>
      <c r="S114" s="336"/>
      <c r="T114" s="336"/>
      <c r="U114" s="336"/>
      <c r="V114" s="337"/>
      <c r="W114" s="37" t="s">
        <v>74</v>
      </c>
      <c r="X114" s="322">
        <f>IFERROR(SUMPRODUCT(X111:X112*H111:H112),"0")</f>
        <v>1134</v>
      </c>
      <c r="Y114" s="322">
        <f>IFERROR(SUMPRODUCT(Y111:Y112*H111:H112),"0")</f>
        <v>1134</v>
      </c>
      <c r="Z114" s="37"/>
      <c r="AA114" s="323"/>
      <c r="AB114" s="323"/>
      <c r="AC114" s="323"/>
    </row>
    <row r="115" spans="1:68" ht="16.5" hidden="1" customHeight="1" x14ac:dyDescent="0.25">
      <c r="A115" s="344" t="s">
        <v>206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15"/>
      <c r="AB115" s="315"/>
      <c r="AC115" s="315"/>
    </row>
    <row r="116" spans="1:68" ht="14.25" hidden="1" customHeight="1" x14ac:dyDescent="0.25">
      <c r="A116" s="346" t="s">
        <v>140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14"/>
      <c r="AB116" s="314"/>
      <c r="AC116" s="314"/>
    </row>
    <row r="117" spans="1:68" ht="27" hidden="1" customHeight="1" x14ac:dyDescent="0.25">
      <c r="A117" s="54" t="s">
        <v>207</v>
      </c>
      <c r="B117" s="54" t="s">
        <v>208</v>
      </c>
      <c r="C117" s="31">
        <v>4301135311</v>
      </c>
      <c r="D117" s="326">
        <v>4607111039095</v>
      </c>
      <c r="E117" s="327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210</v>
      </c>
      <c r="B118" s="54" t="s">
        <v>211</v>
      </c>
      <c r="C118" s="31">
        <v>4301135300</v>
      </c>
      <c r="D118" s="326">
        <v>4607111039101</v>
      </c>
      <c r="E118" s="327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79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9"/>
      <c r="R118" s="339"/>
      <c r="S118" s="339"/>
      <c r="T118" s="34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hidden="1" customHeight="1" x14ac:dyDescent="0.25">
      <c r="A119" s="54" t="s">
        <v>212</v>
      </c>
      <c r="B119" s="54" t="s">
        <v>213</v>
      </c>
      <c r="C119" s="31">
        <v>4301135534</v>
      </c>
      <c r="D119" s="326">
        <v>4607111034199</v>
      </c>
      <c r="E119" s="327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8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9"/>
      <c r="R119" s="339"/>
      <c r="S119" s="339"/>
      <c r="T119" s="340"/>
      <c r="U119" s="34"/>
      <c r="V119" s="34"/>
      <c r="W119" s="35" t="s">
        <v>70</v>
      </c>
      <c r="X119" s="320">
        <v>0</v>
      </c>
      <c r="Y119" s="321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28"/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30"/>
      <c r="P120" s="343" t="s">
        <v>73</v>
      </c>
      <c r="Q120" s="336"/>
      <c r="R120" s="336"/>
      <c r="S120" s="336"/>
      <c r="T120" s="336"/>
      <c r="U120" s="336"/>
      <c r="V120" s="337"/>
      <c r="W120" s="37" t="s">
        <v>70</v>
      </c>
      <c r="X120" s="322">
        <f>IFERROR(SUM(X117:X119),"0")</f>
        <v>0</v>
      </c>
      <c r="Y120" s="322">
        <f>IFERROR(SUM(Y117:Y119),"0")</f>
        <v>0</v>
      </c>
      <c r="Z120" s="322">
        <f>IFERROR(IF(Z117="",0,Z117),"0")+IFERROR(IF(Z118="",0,Z118),"0")+IFERROR(IF(Z119="",0,Z119),"0")</f>
        <v>0</v>
      </c>
      <c r="AA120" s="323"/>
      <c r="AB120" s="323"/>
      <c r="AC120" s="323"/>
    </row>
    <row r="121" spans="1:68" hidden="1" x14ac:dyDescent="0.2">
      <c r="A121" s="329"/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30"/>
      <c r="P121" s="343" t="s">
        <v>73</v>
      </c>
      <c r="Q121" s="336"/>
      <c r="R121" s="336"/>
      <c r="S121" s="336"/>
      <c r="T121" s="336"/>
      <c r="U121" s="336"/>
      <c r="V121" s="337"/>
      <c r="W121" s="37" t="s">
        <v>74</v>
      </c>
      <c r="X121" s="322">
        <f>IFERROR(SUMPRODUCT(X117:X119*H117:H119),"0")</f>
        <v>0</v>
      </c>
      <c r="Y121" s="322">
        <f>IFERROR(SUMPRODUCT(Y117:Y119*H117:H119),"0")</f>
        <v>0</v>
      </c>
      <c r="Z121" s="37"/>
      <c r="AA121" s="323"/>
      <c r="AB121" s="323"/>
      <c r="AC121" s="323"/>
    </row>
    <row r="122" spans="1:68" ht="16.5" hidden="1" customHeight="1" x14ac:dyDescent="0.25">
      <c r="A122" s="344" t="s">
        <v>215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29"/>
      <c r="S122" s="329"/>
      <c r="T122" s="329"/>
      <c r="U122" s="329"/>
      <c r="V122" s="329"/>
      <c r="W122" s="329"/>
      <c r="X122" s="329"/>
      <c r="Y122" s="329"/>
      <c r="Z122" s="329"/>
      <c r="AA122" s="315"/>
      <c r="AB122" s="315"/>
      <c r="AC122" s="315"/>
    </row>
    <row r="123" spans="1:68" ht="14.25" hidden="1" customHeight="1" x14ac:dyDescent="0.25">
      <c r="A123" s="346" t="s">
        <v>140</v>
      </c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  <c r="AA123" s="314"/>
      <c r="AB123" s="314"/>
      <c r="AC123" s="314"/>
    </row>
    <row r="124" spans="1:68" ht="27" hidden="1" customHeight="1" x14ac:dyDescent="0.25">
      <c r="A124" s="54" t="s">
        <v>216</v>
      </c>
      <c r="B124" s="54" t="s">
        <v>217</v>
      </c>
      <c r="C124" s="31">
        <v>4301135275</v>
      </c>
      <c r="D124" s="326">
        <v>4607111034380</v>
      </c>
      <c r="E124" s="327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3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9"/>
      <c r="R124" s="339"/>
      <c r="S124" s="339"/>
      <c r="T124" s="340"/>
      <c r="U124" s="34"/>
      <c r="V124" s="34"/>
      <c r="W124" s="35" t="s">
        <v>70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219</v>
      </c>
      <c r="B125" s="54" t="s">
        <v>220</v>
      </c>
      <c r="C125" s="31">
        <v>4301135277</v>
      </c>
      <c r="D125" s="326">
        <v>4607111034397</v>
      </c>
      <c r="E125" s="327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39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9"/>
      <c r="R125" s="339"/>
      <c r="S125" s="339"/>
      <c r="T125" s="340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28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30"/>
      <c r="P126" s="343" t="s">
        <v>73</v>
      </c>
      <c r="Q126" s="336"/>
      <c r="R126" s="336"/>
      <c r="S126" s="336"/>
      <c r="T126" s="336"/>
      <c r="U126" s="336"/>
      <c r="V126" s="337"/>
      <c r="W126" s="37" t="s">
        <v>70</v>
      </c>
      <c r="X126" s="322">
        <f>IFERROR(SUM(X124:X125),"0")</f>
        <v>0</v>
      </c>
      <c r="Y126" s="322">
        <f>IFERROR(SUM(Y124:Y125),"0")</f>
        <v>0</v>
      </c>
      <c r="Z126" s="322">
        <f>IFERROR(IF(Z124="",0,Z124),"0")+IFERROR(IF(Z125="",0,Z125),"0")</f>
        <v>0</v>
      </c>
      <c r="AA126" s="323"/>
      <c r="AB126" s="323"/>
      <c r="AC126" s="323"/>
    </row>
    <row r="127" spans="1:68" hidden="1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30"/>
      <c r="P127" s="343" t="s">
        <v>73</v>
      </c>
      <c r="Q127" s="336"/>
      <c r="R127" s="336"/>
      <c r="S127" s="336"/>
      <c r="T127" s="336"/>
      <c r="U127" s="336"/>
      <c r="V127" s="337"/>
      <c r="W127" s="37" t="s">
        <v>74</v>
      </c>
      <c r="X127" s="322">
        <f>IFERROR(SUMPRODUCT(X124:X125*H124:H125),"0")</f>
        <v>0</v>
      </c>
      <c r="Y127" s="322">
        <f>IFERROR(SUMPRODUCT(Y124:Y125*H124:H125),"0")</f>
        <v>0</v>
      </c>
      <c r="Z127" s="37"/>
      <c r="AA127" s="323"/>
      <c r="AB127" s="323"/>
      <c r="AC127" s="323"/>
    </row>
    <row r="128" spans="1:68" ht="16.5" hidden="1" customHeight="1" x14ac:dyDescent="0.25">
      <c r="A128" s="344" t="s">
        <v>221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29"/>
      <c r="Z128" s="329"/>
      <c r="AA128" s="315"/>
      <c r="AB128" s="315"/>
      <c r="AC128" s="315"/>
    </row>
    <row r="129" spans="1:68" ht="14.25" hidden="1" customHeight="1" x14ac:dyDescent="0.25">
      <c r="A129" s="346" t="s">
        <v>140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4"/>
      <c r="AB129" s="314"/>
      <c r="AC129" s="314"/>
    </row>
    <row r="130" spans="1:68" ht="27" hidden="1" customHeight="1" x14ac:dyDescent="0.25">
      <c r="A130" s="54" t="s">
        <v>222</v>
      </c>
      <c r="B130" s="54" t="s">
        <v>223</v>
      </c>
      <c r="C130" s="31">
        <v>4301135570</v>
      </c>
      <c r="D130" s="326">
        <v>4607111035806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2" t="s">
        <v>224</v>
      </c>
      <c r="Q130" s="339"/>
      <c r="R130" s="339"/>
      <c r="S130" s="339"/>
      <c r="T130" s="340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28"/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30"/>
      <c r="P131" s="343" t="s">
        <v>73</v>
      </c>
      <c r="Q131" s="336"/>
      <c r="R131" s="336"/>
      <c r="S131" s="336"/>
      <c r="T131" s="336"/>
      <c r="U131" s="336"/>
      <c r="V131" s="337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29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30"/>
      <c r="P132" s="343" t="s">
        <v>73</v>
      </c>
      <c r="Q132" s="336"/>
      <c r="R132" s="336"/>
      <c r="S132" s="336"/>
      <c r="T132" s="336"/>
      <c r="U132" s="336"/>
      <c r="V132" s="337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44" t="s">
        <v>226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329"/>
      <c r="Y133" s="329"/>
      <c r="Z133" s="329"/>
      <c r="AA133" s="315"/>
      <c r="AB133" s="315"/>
      <c r="AC133" s="315"/>
    </row>
    <row r="134" spans="1:68" ht="14.25" hidden="1" customHeight="1" x14ac:dyDescent="0.25">
      <c r="A134" s="346" t="s">
        <v>140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26">
        <v>4607111039613</v>
      </c>
      <c r="E135" s="327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89" t="s">
        <v>229</v>
      </c>
      <c r="Q135" s="339"/>
      <c r="R135" s="339"/>
      <c r="S135" s="339"/>
      <c r="T135" s="340"/>
      <c r="U135" s="34"/>
      <c r="V135" s="34"/>
      <c r="W135" s="35" t="s">
        <v>70</v>
      </c>
      <c r="X135" s="320">
        <v>28</v>
      </c>
      <c r="Y135" s="321">
        <f>IFERROR(IF(X135="","",X135),"")</f>
        <v>28</v>
      </c>
      <c r="Z135" s="36">
        <f>IFERROR(IF(X135="","",X135*0.00936),"")</f>
        <v>0.26207999999999998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86.52</v>
      </c>
      <c r="BN135" s="67">
        <f>IFERROR(Y135*I135,"0")</f>
        <v>86.52</v>
      </c>
      <c r="BO135" s="67">
        <f>IFERROR(X135/J135,"0")</f>
        <v>0.22222222222222221</v>
      </c>
      <c r="BP135" s="67">
        <f>IFERROR(Y135/J135,"0")</f>
        <v>0.22222222222222221</v>
      </c>
    </row>
    <row r="136" spans="1:68" x14ac:dyDescent="0.2">
      <c r="A136" s="328"/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30"/>
      <c r="P136" s="343" t="s">
        <v>73</v>
      </c>
      <c r="Q136" s="336"/>
      <c r="R136" s="336"/>
      <c r="S136" s="336"/>
      <c r="T136" s="336"/>
      <c r="U136" s="336"/>
      <c r="V136" s="337"/>
      <c r="W136" s="37" t="s">
        <v>70</v>
      </c>
      <c r="X136" s="322">
        <f>IFERROR(SUM(X135:X135),"0")</f>
        <v>28</v>
      </c>
      <c r="Y136" s="322">
        <f>IFERROR(SUM(Y135:Y135),"0")</f>
        <v>28</v>
      </c>
      <c r="Z136" s="322">
        <f>IFERROR(IF(Z135="",0,Z135),"0")</f>
        <v>0.26207999999999998</v>
      </c>
      <c r="AA136" s="323"/>
      <c r="AB136" s="323"/>
      <c r="AC136" s="323"/>
    </row>
    <row r="137" spans="1:68" x14ac:dyDescent="0.2">
      <c r="A137" s="329"/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30"/>
      <c r="P137" s="343" t="s">
        <v>73</v>
      </c>
      <c r="Q137" s="336"/>
      <c r="R137" s="336"/>
      <c r="S137" s="336"/>
      <c r="T137" s="336"/>
      <c r="U137" s="336"/>
      <c r="V137" s="337"/>
      <c r="W137" s="37" t="s">
        <v>74</v>
      </c>
      <c r="X137" s="322">
        <f>IFERROR(SUMPRODUCT(X135:X135*H135:H135),"0")</f>
        <v>75.600000000000009</v>
      </c>
      <c r="Y137" s="322">
        <f>IFERROR(SUMPRODUCT(Y135:Y135*H135:H135),"0")</f>
        <v>75.600000000000009</v>
      </c>
      <c r="Z137" s="37"/>
      <c r="AA137" s="323"/>
      <c r="AB137" s="323"/>
      <c r="AC137" s="323"/>
    </row>
    <row r="138" spans="1:68" ht="16.5" hidden="1" customHeight="1" x14ac:dyDescent="0.25">
      <c r="A138" s="344" t="s">
        <v>230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5"/>
      <c r="AB138" s="315"/>
      <c r="AC138" s="315"/>
    </row>
    <row r="139" spans="1:68" ht="14.25" hidden="1" customHeight="1" x14ac:dyDescent="0.25">
      <c r="A139" s="346" t="s">
        <v>231</v>
      </c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  <c r="Y139" s="329"/>
      <c r="Z139" s="329"/>
      <c r="AA139" s="314"/>
      <c r="AB139" s="314"/>
      <c r="AC139" s="314"/>
    </row>
    <row r="140" spans="1:68" ht="27" hidden="1" customHeight="1" x14ac:dyDescent="0.25">
      <c r="A140" s="54" t="s">
        <v>232</v>
      </c>
      <c r="B140" s="54" t="s">
        <v>233</v>
      </c>
      <c r="C140" s="31">
        <v>4301071054</v>
      </c>
      <c r="D140" s="326">
        <v>4607111035639</v>
      </c>
      <c r="E140" s="327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5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9"/>
      <c r="R140" s="339"/>
      <c r="S140" s="339"/>
      <c r="T140" s="340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236</v>
      </c>
      <c r="B141" s="54" t="s">
        <v>237</v>
      </c>
      <c r="C141" s="31">
        <v>4301135540</v>
      </c>
      <c r="D141" s="326">
        <v>4607111035646</v>
      </c>
      <c r="E141" s="327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3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9"/>
      <c r="R141" s="339"/>
      <c r="S141" s="339"/>
      <c r="T141" s="340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30"/>
      <c r="P142" s="343" t="s">
        <v>73</v>
      </c>
      <c r="Q142" s="336"/>
      <c r="R142" s="336"/>
      <c r="S142" s="336"/>
      <c r="T142" s="336"/>
      <c r="U142" s="336"/>
      <c r="V142" s="337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29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30"/>
      <c r="P143" s="343" t="s">
        <v>73</v>
      </c>
      <c r="Q143" s="336"/>
      <c r="R143" s="336"/>
      <c r="S143" s="336"/>
      <c r="T143" s="336"/>
      <c r="U143" s="336"/>
      <c r="V143" s="337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44" t="s">
        <v>238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29"/>
      <c r="Z144" s="329"/>
      <c r="AA144" s="315"/>
      <c r="AB144" s="315"/>
      <c r="AC144" s="315"/>
    </row>
    <row r="145" spans="1:68" ht="14.25" hidden="1" customHeight="1" x14ac:dyDescent="0.25">
      <c r="A145" s="346" t="s">
        <v>140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329"/>
      <c r="Y145" s="329"/>
      <c r="Z145" s="329"/>
      <c r="AA145" s="314"/>
      <c r="AB145" s="314"/>
      <c r="AC145" s="314"/>
    </row>
    <row r="146" spans="1:68" ht="27" hidden="1" customHeight="1" x14ac:dyDescent="0.25">
      <c r="A146" s="54" t="s">
        <v>239</v>
      </c>
      <c r="B146" s="54" t="s">
        <v>240</v>
      </c>
      <c r="C146" s="31">
        <v>4301135281</v>
      </c>
      <c r="D146" s="326">
        <v>4607111036568</v>
      </c>
      <c r="E146" s="327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9"/>
      <c r="R146" s="339"/>
      <c r="S146" s="339"/>
      <c r="T146" s="34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30"/>
      <c r="P147" s="343" t="s">
        <v>73</v>
      </c>
      <c r="Q147" s="336"/>
      <c r="R147" s="336"/>
      <c r="S147" s="336"/>
      <c r="T147" s="336"/>
      <c r="U147" s="336"/>
      <c r="V147" s="337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9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30"/>
      <c r="P148" s="343" t="s">
        <v>73</v>
      </c>
      <c r="Q148" s="336"/>
      <c r="R148" s="336"/>
      <c r="S148" s="336"/>
      <c r="T148" s="336"/>
      <c r="U148" s="336"/>
      <c r="V148" s="337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hidden="1" customHeight="1" x14ac:dyDescent="0.2">
      <c r="A149" s="375" t="s">
        <v>242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  <c r="AA149" s="48"/>
      <c r="AB149" s="48"/>
      <c r="AC149" s="48"/>
    </row>
    <row r="150" spans="1:68" ht="16.5" hidden="1" customHeight="1" x14ac:dyDescent="0.25">
      <c r="A150" s="344" t="s">
        <v>243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5"/>
      <c r="AB150" s="315"/>
      <c r="AC150" s="315"/>
    </row>
    <row r="151" spans="1:68" ht="14.25" hidden="1" customHeight="1" x14ac:dyDescent="0.25">
      <c r="A151" s="346" t="s">
        <v>140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4"/>
      <c r="AB151" s="314"/>
      <c r="AC151" s="314"/>
    </row>
    <row r="152" spans="1:68" ht="27" hidden="1" customHeight="1" x14ac:dyDescent="0.25">
      <c r="A152" s="54" t="s">
        <v>244</v>
      </c>
      <c r="B152" s="54" t="s">
        <v>245</v>
      </c>
      <c r="C152" s="31">
        <v>4301135317</v>
      </c>
      <c r="D152" s="326">
        <v>4607111039057</v>
      </c>
      <c r="E152" s="327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528" t="s">
        <v>246</v>
      </c>
      <c r="Q152" s="339"/>
      <c r="R152" s="339"/>
      <c r="S152" s="339"/>
      <c r="T152" s="340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43" t="s">
        <v>73</v>
      </c>
      <c r="Q153" s="336"/>
      <c r="R153" s="336"/>
      <c r="S153" s="336"/>
      <c r="T153" s="336"/>
      <c r="U153" s="336"/>
      <c r="V153" s="337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30"/>
      <c r="P154" s="343" t="s">
        <v>73</v>
      </c>
      <c r="Q154" s="336"/>
      <c r="R154" s="336"/>
      <c r="S154" s="336"/>
      <c r="T154" s="336"/>
      <c r="U154" s="336"/>
      <c r="V154" s="337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44" t="s">
        <v>247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29"/>
      <c r="Z155" s="329"/>
      <c r="AA155" s="315"/>
      <c r="AB155" s="315"/>
      <c r="AC155" s="315"/>
    </row>
    <row r="156" spans="1:68" ht="14.25" hidden="1" customHeight="1" x14ac:dyDescent="0.25">
      <c r="A156" s="346" t="s">
        <v>64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  <c r="AA156" s="314"/>
      <c r="AB156" s="314"/>
      <c r="AC156" s="314"/>
    </row>
    <row r="157" spans="1:68" ht="16.5" hidden="1" customHeight="1" x14ac:dyDescent="0.25">
      <c r="A157" s="54" t="s">
        <v>248</v>
      </c>
      <c r="B157" s="54" t="s">
        <v>249</v>
      </c>
      <c r="C157" s="31">
        <v>4301071062</v>
      </c>
      <c r="D157" s="326">
        <v>4607111036384</v>
      </c>
      <c r="E157" s="327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534" t="s">
        <v>250</v>
      </c>
      <c r="Q157" s="339"/>
      <c r="R157" s="339"/>
      <c r="S157" s="339"/>
      <c r="T157" s="340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252</v>
      </c>
      <c r="B158" s="54" t="s">
        <v>253</v>
      </c>
      <c r="C158" s="31">
        <v>4301071056</v>
      </c>
      <c r="D158" s="326">
        <v>4640242180250</v>
      </c>
      <c r="E158" s="327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515" t="s">
        <v>254</v>
      </c>
      <c r="Q158" s="339"/>
      <c r="R158" s="339"/>
      <c r="S158" s="339"/>
      <c r="T158" s="340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256</v>
      </c>
      <c r="B159" s="54" t="s">
        <v>257</v>
      </c>
      <c r="C159" s="31">
        <v>4301071050</v>
      </c>
      <c r="D159" s="326">
        <v>4607111036216</v>
      </c>
      <c r="E159" s="327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9"/>
      <c r="R159" s="339"/>
      <c r="S159" s="339"/>
      <c r="T159" s="340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4301071061</v>
      </c>
      <c r="D160" s="326">
        <v>4607111036278</v>
      </c>
      <c r="E160" s="327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5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9"/>
      <c r="R160" s="339"/>
      <c r="S160" s="339"/>
      <c r="T160" s="340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43" t="s">
        <v>73</v>
      </c>
      <c r="Q161" s="336"/>
      <c r="R161" s="336"/>
      <c r="S161" s="336"/>
      <c r="T161" s="336"/>
      <c r="U161" s="336"/>
      <c r="V161" s="337"/>
      <c r="W161" s="37" t="s">
        <v>70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hidden="1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43" t="s">
        <v>73</v>
      </c>
      <c r="Q162" s="336"/>
      <c r="R162" s="336"/>
      <c r="S162" s="336"/>
      <c r="T162" s="336"/>
      <c r="U162" s="336"/>
      <c r="V162" s="337"/>
      <c r="W162" s="37" t="s">
        <v>74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hidden="1" customHeight="1" x14ac:dyDescent="0.25">
      <c r="A163" s="346" t="s">
        <v>262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  <c r="AA163" s="314"/>
      <c r="AB163" s="314"/>
      <c r="AC163" s="314"/>
    </row>
    <row r="164" spans="1:68" ht="27" hidden="1" customHeight="1" x14ac:dyDescent="0.25">
      <c r="A164" s="54" t="s">
        <v>263</v>
      </c>
      <c r="B164" s="54" t="s">
        <v>264</v>
      </c>
      <c r="C164" s="31">
        <v>4301080153</v>
      </c>
      <c r="D164" s="326">
        <v>4607111036827</v>
      </c>
      <c r="E164" s="327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9"/>
      <c r="R164" s="339"/>
      <c r="S164" s="339"/>
      <c r="T164" s="340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4301080154</v>
      </c>
      <c r="D165" s="326">
        <v>4607111036834</v>
      </c>
      <c r="E165" s="327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9"/>
      <c r="R165" s="339"/>
      <c r="S165" s="339"/>
      <c r="T165" s="340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28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43" t="s">
        <v>73</v>
      </c>
      <c r="Q166" s="336"/>
      <c r="R166" s="336"/>
      <c r="S166" s="336"/>
      <c r="T166" s="336"/>
      <c r="U166" s="336"/>
      <c r="V166" s="337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hidden="1" x14ac:dyDescent="0.2">
      <c r="A167" s="329"/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30"/>
      <c r="P167" s="343" t="s">
        <v>73</v>
      </c>
      <c r="Q167" s="336"/>
      <c r="R167" s="336"/>
      <c r="S167" s="336"/>
      <c r="T167" s="336"/>
      <c r="U167" s="336"/>
      <c r="V167" s="337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hidden="1" customHeight="1" x14ac:dyDescent="0.2">
      <c r="A168" s="375" t="s">
        <v>268</v>
      </c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  <c r="AA168" s="48"/>
      <c r="AB168" s="48"/>
      <c r="AC168" s="48"/>
    </row>
    <row r="169" spans="1:68" ht="16.5" hidden="1" customHeight="1" x14ac:dyDescent="0.25">
      <c r="A169" s="344" t="s">
        <v>269</v>
      </c>
      <c r="B169" s="329"/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  <c r="Y169" s="329"/>
      <c r="Z169" s="329"/>
      <c r="AA169" s="315"/>
      <c r="AB169" s="315"/>
      <c r="AC169" s="315"/>
    </row>
    <row r="170" spans="1:68" ht="14.25" hidden="1" customHeight="1" x14ac:dyDescent="0.25">
      <c r="A170" s="346" t="s">
        <v>77</v>
      </c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  <c r="Y170" s="329"/>
      <c r="Z170" s="329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26">
        <v>4607111035721</v>
      </c>
      <c r="E171" s="327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50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9"/>
      <c r="R171" s="339"/>
      <c r="S171" s="339"/>
      <c r="T171" s="340"/>
      <c r="U171" s="34"/>
      <c r="V171" s="34"/>
      <c r="W171" s="35" t="s">
        <v>70</v>
      </c>
      <c r="X171" s="320">
        <v>14</v>
      </c>
      <c r="Y171" s="321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hidden="1" customHeight="1" x14ac:dyDescent="0.25">
      <c r="A172" s="54" t="s">
        <v>273</v>
      </c>
      <c r="B172" s="54" t="s">
        <v>274</v>
      </c>
      <c r="C172" s="31">
        <v>4301132100</v>
      </c>
      <c r="D172" s="326">
        <v>4607111035691</v>
      </c>
      <c r="E172" s="327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52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9"/>
      <c r="R172" s="339"/>
      <c r="S172" s="339"/>
      <c r="T172" s="340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276</v>
      </c>
      <c r="B173" s="54" t="s">
        <v>277</v>
      </c>
      <c r="C173" s="31">
        <v>4301132079</v>
      </c>
      <c r="D173" s="326">
        <v>4607111038487</v>
      </c>
      <c r="E173" s="327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50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9"/>
      <c r="R173" s="339"/>
      <c r="S173" s="339"/>
      <c r="T173" s="340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28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30"/>
      <c r="P174" s="343" t="s">
        <v>73</v>
      </c>
      <c r="Q174" s="336"/>
      <c r="R174" s="336"/>
      <c r="S174" s="336"/>
      <c r="T174" s="336"/>
      <c r="U174" s="336"/>
      <c r="V174" s="337"/>
      <c r="W174" s="37" t="s">
        <v>70</v>
      </c>
      <c r="X174" s="322">
        <f>IFERROR(SUM(X171:X173),"0")</f>
        <v>14</v>
      </c>
      <c r="Y174" s="322">
        <f>IFERROR(SUM(Y171:Y173),"0")</f>
        <v>14</v>
      </c>
      <c r="Z174" s="322">
        <f>IFERROR(IF(Z171="",0,Z171),"0")+IFERROR(IF(Z172="",0,Z172),"0")+IFERROR(IF(Z173="",0,Z173),"0")</f>
        <v>0.25031999999999999</v>
      </c>
      <c r="AA174" s="323"/>
      <c r="AB174" s="323"/>
      <c r="AC174" s="323"/>
    </row>
    <row r="175" spans="1:68" x14ac:dyDescent="0.2">
      <c r="A175" s="329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30"/>
      <c r="P175" s="343" t="s">
        <v>73</v>
      </c>
      <c r="Q175" s="336"/>
      <c r="R175" s="336"/>
      <c r="S175" s="336"/>
      <c r="T175" s="336"/>
      <c r="U175" s="336"/>
      <c r="V175" s="337"/>
      <c r="W175" s="37" t="s">
        <v>74</v>
      </c>
      <c r="X175" s="322">
        <f>IFERROR(SUMPRODUCT(X171:X173*H171:H173),"0")</f>
        <v>42</v>
      </c>
      <c r="Y175" s="322">
        <f>IFERROR(SUMPRODUCT(Y171:Y173*H171:H173),"0")</f>
        <v>42</v>
      </c>
      <c r="Z175" s="37"/>
      <c r="AA175" s="323"/>
      <c r="AB175" s="323"/>
      <c r="AC175" s="323"/>
    </row>
    <row r="176" spans="1:68" ht="14.25" hidden="1" customHeight="1" x14ac:dyDescent="0.25">
      <c r="A176" s="346" t="s">
        <v>279</v>
      </c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29"/>
      <c r="P176" s="329"/>
      <c r="Q176" s="329"/>
      <c r="R176" s="329"/>
      <c r="S176" s="329"/>
      <c r="T176" s="329"/>
      <c r="U176" s="329"/>
      <c r="V176" s="329"/>
      <c r="W176" s="329"/>
      <c r="X176" s="329"/>
      <c r="Y176" s="329"/>
      <c r="Z176" s="329"/>
      <c r="AA176" s="314"/>
      <c r="AB176" s="314"/>
      <c r="AC176" s="314"/>
    </row>
    <row r="177" spans="1:68" ht="27" hidden="1" customHeight="1" x14ac:dyDescent="0.25">
      <c r="A177" s="54" t="s">
        <v>280</v>
      </c>
      <c r="B177" s="54" t="s">
        <v>281</v>
      </c>
      <c r="C177" s="31">
        <v>4301051855</v>
      </c>
      <c r="D177" s="326">
        <v>4680115885875</v>
      </c>
      <c r="E177" s="327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06" t="s">
        <v>284</v>
      </c>
      <c r="Q177" s="339"/>
      <c r="R177" s="339"/>
      <c r="S177" s="339"/>
      <c r="T177" s="340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28"/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30"/>
      <c r="P178" s="343" t="s">
        <v>73</v>
      </c>
      <c r="Q178" s="336"/>
      <c r="R178" s="336"/>
      <c r="S178" s="336"/>
      <c r="T178" s="336"/>
      <c r="U178" s="336"/>
      <c r="V178" s="337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29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30"/>
      <c r="P179" s="343" t="s">
        <v>73</v>
      </c>
      <c r="Q179" s="336"/>
      <c r="R179" s="336"/>
      <c r="S179" s="336"/>
      <c r="T179" s="336"/>
      <c r="U179" s="336"/>
      <c r="V179" s="337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75" t="s">
        <v>287</v>
      </c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76"/>
      <c r="V180" s="376"/>
      <c r="W180" s="376"/>
      <c r="X180" s="376"/>
      <c r="Y180" s="376"/>
      <c r="Z180" s="376"/>
      <c r="AA180" s="48"/>
      <c r="AB180" s="48"/>
      <c r="AC180" s="48"/>
    </row>
    <row r="181" spans="1:68" ht="16.5" hidden="1" customHeight="1" x14ac:dyDescent="0.25">
      <c r="A181" s="344" t="s">
        <v>288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15"/>
      <c r="AB181" s="315"/>
      <c r="AC181" s="315"/>
    </row>
    <row r="182" spans="1:68" ht="14.25" hidden="1" customHeight="1" x14ac:dyDescent="0.25">
      <c r="A182" s="346" t="s">
        <v>140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  <c r="AA182" s="314"/>
      <c r="AB182" s="314"/>
      <c r="AC182" s="314"/>
    </row>
    <row r="183" spans="1:68" ht="27" hidden="1" customHeight="1" x14ac:dyDescent="0.25">
      <c r="A183" s="54" t="s">
        <v>289</v>
      </c>
      <c r="B183" s="54" t="s">
        <v>290</v>
      </c>
      <c r="C183" s="31">
        <v>4301135681</v>
      </c>
      <c r="D183" s="326">
        <v>4620207490143</v>
      </c>
      <c r="E183" s="327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00" t="s">
        <v>291</v>
      </c>
      <c r="Q183" s="339"/>
      <c r="R183" s="339"/>
      <c r="S183" s="339"/>
      <c r="T183" s="340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294</v>
      </c>
      <c r="B184" s="54" t="s">
        <v>295</v>
      </c>
      <c r="C184" s="31">
        <v>4301135707</v>
      </c>
      <c r="D184" s="326">
        <v>4620207490198</v>
      </c>
      <c r="E184" s="327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9"/>
      <c r="R184" s="339"/>
      <c r="S184" s="339"/>
      <c r="T184" s="340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297</v>
      </c>
      <c r="B185" s="54" t="s">
        <v>298</v>
      </c>
      <c r="C185" s="31">
        <v>4301135719</v>
      </c>
      <c r="D185" s="326">
        <v>4620207490235</v>
      </c>
      <c r="E185" s="327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6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9"/>
      <c r="R185" s="339"/>
      <c r="S185" s="339"/>
      <c r="T185" s="340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4301135697</v>
      </c>
      <c r="D186" s="326">
        <v>4620207490259</v>
      </c>
      <c r="E186" s="327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9"/>
      <c r="R186" s="339"/>
      <c r="S186" s="339"/>
      <c r="T186" s="340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28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43" t="s">
        <v>73</v>
      </c>
      <c r="Q187" s="336"/>
      <c r="R187" s="336"/>
      <c r="S187" s="336"/>
      <c r="T187" s="336"/>
      <c r="U187" s="336"/>
      <c r="V187" s="337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29"/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30"/>
      <c r="P188" s="343" t="s">
        <v>73</v>
      </c>
      <c r="Q188" s="336"/>
      <c r="R188" s="336"/>
      <c r="S188" s="336"/>
      <c r="T188" s="336"/>
      <c r="U188" s="336"/>
      <c r="V188" s="337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44" t="s">
        <v>302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5"/>
      <c r="AB189" s="315"/>
      <c r="AC189" s="315"/>
    </row>
    <row r="190" spans="1:68" ht="14.25" hidden="1" customHeight="1" x14ac:dyDescent="0.25">
      <c r="A190" s="346" t="s">
        <v>64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329"/>
      <c r="Z190" s="329"/>
      <c r="AA190" s="314"/>
      <c r="AB190" s="314"/>
      <c r="AC190" s="314"/>
    </row>
    <row r="191" spans="1:68" ht="16.5" hidden="1" customHeight="1" x14ac:dyDescent="0.25">
      <c r="A191" s="54" t="s">
        <v>303</v>
      </c>
      <c r="B191" s="54" t="s">
        <v>304</v>
      </c>
      <c r="C191" s="31">
        <v>4301070948</v>
      </c>
      <c r="D191" s="326">
        <v>4607111037022</v>
      </c>
      <c r="E191" s="327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9"/>
      <c r="R191" s="339"/>
      <c r="S191" s="339"/>
      <c r="T191" s="340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4301070990</v>
      </c>
      <c r="D192" s="326">
        <v>4607111038494</v>
      </c>
      <c r="E192" s="327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9"/>
      <c r="R192" s="339"/>
      <c r="S192" s="339"/>
      <c r="T192" s="340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4301070966</v>
      </c>
      <c r="D193" s="326">
        <v>4607111038135</v>
      </c>
      <c r="E193" s="327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9"/>
      <c r="R193" s="339"/>
      <c r="S193" s="339"/>
      <c r="T193" s="34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28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30"/>
      <c r="P194" s="343" t="s">
        <v>73</v>
      </c>
      <c r="Q194" s="336"/>
      <c r="R194" s="336"/>
      <c r="S194" s="336"/>
      <c r="T194" s="336"/>
      <c r="U194" s="336"/>
      <c r="V194" s="337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hidden="1" x14ac:dyDescent="0.2">
      <c r="A195" s="329"/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30"/>
      <c r="P195" s="343" t="s">
        <v>73</v>
      </c>
      <c r="Q195" s="336"/>
      <c r="R195" s="336"/>
      <c r="S195" s="336"/>
      <c r="T195" s="336"/>
      <c r="U195" s="336"/>
      <c r="V195" s="337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hidden="1" customHeight="1" x14ac:dyDescent="0.25">
      <c r="A196" s="344" t="s">
        <v>312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329"/>
      <c r="Z196" s="329"/>
      <c r="AA196" s="315"/>
      <c r="AB196" s="315"/>
      <c r="AC196" s="315"/>
    </row>
    <row r="197" spans="1:68" ht="14.25" hidden="1" customHeight="1" x14ac:dyDescent="0.25">
      <c r="A197" s="346" t="s">
        <v>64</v>
      </c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29"/>
      <c r="P197" s="329"/>
      <c r="Q197" s="329"/>
      <c r="R197" s="329"/>
      <c r="S197" s="329"/>
      <c r="T197" s="329"/>
      <c r="U197" s="329"/>
      <c r="V197" s="329"/>
      <c r="W197" s="329"/>
      <c r="X197" s="329"/>
      <c r="Y197" s="329"/>
      <c r="Z197" s="329"/>
      <c r="AA197" s="314"/>
      <c r="AB197" s="314"/>
      <c r="AC197" s="314"/>
    </row>
    <row r="198" spans="1:68" ht="27" hidden="1" customHeight="1" x14ac:dyDescent="0.25">
      <c r="A198" s="54" t="s">
        <v>313</v>
      </c>
      <c r="B198" s="54" t="s">
        <v>314</v>
      </c>
      <c r="C198" s="31">
        <v>4301070996</v>
      </c>
      <c r="D198" s="326">
        <v>4607111038654</v>
      </c>
      <c r="E198" s="327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4301070997</v>
      </c>
      <c r="D199" s="326">
        <v>4607111038586</v>
      </c>
      <c r="E199" s="327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3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318</v>
      </c>
      <c r="B200" s="54" t="s">
        <v>319</v>
      </c>
      <c r="C200" s="31">
        <v>4301070962</v>
      </c>
      <c r="D200" s="326">
        <v>4607111038609</v>
      </c>
      <c r="E200" s="327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4301070963</v>
      </c>
      <c r="D201" s="326">
        <v>4607111038630</v>
      </c>
      <c r="E201" s="327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9"/>
      <c r="R201" s="339"/>
      <c r="S201" s="339"/>
      <c r="T201" s="340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4301070959</v>
      </c>
      <c r="D202" s="326">
        <v>4607111038616</v>
      </c>
      <c r="E202" s="327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9"/>
      <c r="R202" s="339"/>
      <c r="S202" s="339"/>
      <c r="T202" s="340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4301070960</v>
      </c>
      <c r="D203" s="326">
        <v>4607111038623</v>
      </c>
      <c r="E203" s="327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5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9"/>
      <c r="R203" s="339"/>
      <c r="S203" s="339"/>
      <c r="T203" s="340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idden="1" x14ac:dyDescent="0.2">
      <c r="A204" s="328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43" t="s">
        <v>73</v>
      </c>
      <c r="Q204" s="336"/>
      <c r="R204" s="336"/>
      <c r="S204" s="336"/>
      <c r="T204" s="336"/>
      <c r="U204" s="336"/>
      <c r="V204" s="337"/>
      <c r="W204" s="37" t="s">
        <v>70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hidden="1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30"/>
      <c r="P205" s="343" t="s">
        <v>73</v>
      </c>
      <c r="Q205" s="336"/>
      <c r="R205" s="336"/>
      <c r="S205" s="336"/>
      <c r="T205" s="336"/>
      <c r="U205" s="336"/>
      <c r="V205" s="337"/>
      <c r="W205" s="37" t="s">
        <v>74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hidden="1" customHeight="1" x14ac:dyDescent="0.25">
      <c r="A206" s="344" t="s">
        <v>327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15"/>
      <c r="AB206" s="315"/>
      <c r="AC206" s="315"/>
    </row>
    <row r="207" spans="1:68" ht="14.25" hidden="1" customHeight="1" x14ac:dyDescent="0.25">
      <c r="A207" s="346" t="s">
        <v>64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14"/>
      <c r="AB207" s="314"/>
      <c r="AC207" s="314"/>
    </row>
    <row r="208" spans="1:68" ht="27" hidden="1" customHeight="1" x14ac:dyDescent="0.25">
      <c r="A208" s="54" t="s">
        <v>328</v>
      </c>
      <c r="B208" s="54" t="s">
        <v>329</v>
      </c>
      <c r="C208" s="31">
        <v>4301070915</v>
      </c>
      <c r="D208" s="326">
        <v>4607111035882</v>
      </c>
      <c r="E208" s="327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9"/>
      <c r="R208" s="339"/>
      <c r="S208" s="339"/>
      <c r="T208" s="340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26">
        <v>4607111035905</v>
      </c>
      <c r="E209" s="327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5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9"/>
      <c r="R209" s="339"/>
      <c r="S209" s="339"/>
      <c r="T209" s="340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333</v>
      </c>
      <c r="B210" s="54" t="s">
        <v>334</v>
      </c>
      <c r="C210" s="31">
        <v>4301070917</v>
      </c>
      <c r="D210" s="326">
        <v>4607111035912</v>
      </c>
      <c r="E210" s="327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9"/>
      <c r="R210" s="339"/>
      <c r="S210" s="339"/>
      <c r="T210" s="340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4301070920</v>
      </c>
      <c r="D211" s="326">
        <v>4607111035929</v>
      </c>
      <c r="E211" s="327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9"/>
      <c r="R211" s="339"/>
      <c r="S211" s="339"/>
      <c r="T211" s="340"/>
      <c r="U211" s="34"/>
      <c r="V211" s="34"/>
      <c r="W211" s="35" t="s">
        <v>70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28"/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30"/>
      <c r="P212" s="343" t="s">
        <v>73</v>
      </c>
      <c r="Q212" s="336"/>
      <c r="R212" s="336"/>
      <c r="S212" s="336"/>
      <c r="T212" s="336"/>
      <c r="U212" s="336"/>
      <c r="V212" s="337"/>
      <c r="W212" s="37" t="s">
        <v>70</v>
      </c>
      <c r="X212" s="322">
        <f>IFERROR(SUM(X208:X211),"0")</f>
        <v>12</v>
      </c>
      <c r="Y212" s="322">
        <f>IFERROR(SUM(Y208:Y211),"0")</f>
        <v>12</v>
      </c>
      <c r="Z212" s="322">
        <f>IFERROR(IF(Z208="",0,Z208),"0")+IFERROR(IF(Z209="",0,Z209),"0")+IFERROR(IF(Z210="",0,Z210),"0")+IFERROR(IF(Z211="",0,Z211),"0")</f>
        <v>0.186</v>
      </c>
      <c r="AA212" s="323"/>
      <c r="AB212" s="323"/>
      <c r="AC212" s="323"/>
    </row>
    <row r="213" spans="1:68" x14ac:dyDescent="0.2">
      <c r="A213" s="329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30"/>
      <c r="P213" s="343" t="s">
        <v>73</v>
      </c>
      <c r="Q213" s="336"/>
      <c r="R213" s="336"/>
      <c r="S213" s="336"/>
      <c r="T213" s="336"/>
      <c r="U213" s="336"/>
      <c r="V213" s="337"/>
      <c r="W213" s="37" t="s">
        <v>74</v>
      </c>
      <c r="X213" s="322">
        <f>IFERROR(SUMPRODUCT(X208:X211*H208:H211),"0")</f>
        <v>86.4</v>
      </c>
      <c r="Y213" s="322">
        <f>IFERROR(SUMPRODUCT(Y208:Y211*H208:H211),"0")</f>
        <v>86.4</v>
      </c>
      <c r="Z213" s="37"/>
      <c r="AA213" s="323"/>
      <c r="AB213" s="323"/>
      <c r="AC213" s="323"/>
    </row>
    <row r="214" spans="1:68" ht="16.5" hidden="1" customHeight="1" x14ac:dyDescent="0.25">
      <c r="A214" s="344" t="s">
        <v>338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329"/>
      <c r="Z214" s="329"/>
      <c r="AA214" s="315"/>
      <c r="AB214" s="315"/>
      <c r="AC214" s="315"/>
    </row>
    <row r="215" spans="1:68" ht="14.25" hidden="1" customHeight="1" x14ac:dyDescent="0.25">
      <c r="A215" s="346" t="s">
        <v>64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4"/>
      <c r="AB215" s="314"/>
      <c r="AC215" s="314"/>
    </row>
    <row r="216" spans="1:68" ht="16.5" hidden="1" customHeight="1" x14ac:dyDescent="0.25">
      <c r="A216" s="54" t="s">
        <v>339</v>
      </c>
      <c r="B216" s="54" t="s">
        <v>340</v>
      </c>
      <c r="C216" s="31">
        <v>4301070912</v>
      </c>
      <c r="D216" s="326">
        <v>4607111037213</v>
      </c>
      <c r="E216" s="327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9"/>
      <c r="R216" s="339"/>
      <c r="S216" s="339"/>
      <c r="T216" s="340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28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30"/>
      <c r="P217" s="343" t="s">
        <v>73</v>
      </c>
      <c r="Q217" s="336"/>
      <c r="R217" s="336"/>
      <c r="S217" s="336"/>
      <c r="T217" s="336"/>
      <c r="U217" s="336"/>
      <c r="V217" s="337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29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30"/>
      <c r="P218" s="343" t="s">
        <v>73</v>
      </c>
      <c r="Q218" s="336"/>
      <c r="R218" s="336"/>
      <c r="S218" s="336"/>
      <c r="T218" s="336"/>
      <c r="U218" s="336"/>
      <c r="V218" s="337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44" t="s">
        <v>342</v>
      </c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29"/>
      <c r="P219" s="329"/>
      <c r="Q219" s="329"/>
      <c r="R219" s="329"/>
      <c r="S219" s="329"/>
      <c r="T219" s="329"/>
      <c r="U219" s="329"/>
      <c r="V219" s="329"/>
      <c r="W219" s="329"/>
      <c r="X219" s="329"/>
      <c r="Y219" s="329"/>
      <c r="Z219" s="329"/>
      <c r="AA219" s="315"/>
      <c r="AB219" s="315"/>
      <c r="AC219" s="315"/>
    </row>
    <row r="220" spans="1:68" ht="14.25" hidden="1" customHeight="1" x14ac:dyDescent="0.25">
      <c r="A220" s="346" t="s">
        <v>279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4"/>
      <c r="AB220" s="314"/>
      <c r="AC220" s="314"/>
    </row>
    <row r="221" spans="1:68" ht="27" hidden="1" customHeight="1" x14ac:dyDescent="0.25">
      <c r="A221" s="54" t="s">
        <v>343</v>
      </c>
      <c r="B221" s="54" t="s">
        <v>344</v>
      </c>
      <c r="C221" s="31">
        <v>4301051320</v>
      </c>
      <c r="D221" s="326">
        <v>4680115881334</v>
      </c>
      <c r="E221" s="327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9"/>
      <c r="R221" s="339"/>
      <c r="S221" s="339"/>
      <c r="T221" s="340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30"/>
      <c r="P222" s="343" t="s">
        <v>73</v>
      </c>
      <c r="Q222" s="336"/>
      <c r="R222" s="336"/>
      <c r="S222" s="336"/>
      <c r="T222" s="336"/>
      <c r="U222" s="336"/>
      <c r="V222" s="337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30"/>
      <c r="P223" s="343" t="s">
        <v>73</v>
      </c>
      <c r="Q223" s="336"/>
      <c r="R223" s="336"/>
      <c r="S223" s="336"/>
      <c r="T223" s="336"/>
      <c r="U223" s="336"/>
      <c r="V223" s="337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44" t="s">
        <v>346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5"/>
      <c r="AB224" s="315"/>
      <c r="AC224" s="315"/>
    </row>
    <row r="225" spans="1:68" ht="14.25" hidden="1" customHeight="1" x14ac:dyDescent="0.25">
      <c r="A225" s="346" t="s">
        <v>64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329"/>
      <c r="Z225" s="329"/>
      <c r="AA225" s="314"/>
      <c r="AB225" s="314"/>
      <c r="AC225" s="314"/>
    </row>
    <row r="226" spans="1:68" ht="16.5" hidden="1" customHeight="1" x14ac:dyDescent="0.25">
      <c r="A226" s="54" t="s">
        <v>347</v>
      </c>
      <c r="B226" s="54" t="s">
        <v>348</v>
      </c>
      <c r="C226" s="31">
        <v>4301071063</v>
      </c>
      <c r="D226" s="326">
        <v>4607111039019</v>
      </c>
      <c r="E226" s="327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9"/>
      <c r="R226" s="339"/>
      <c r="S226" s="339"/>
      <c r="T226" s="340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350</v>
      </c>
      <c r="B227" s="54" t="s">
        <v>351</v>
      </c>
      <c r="C227" s="31">
        <v>4301071000</v>
      </c>
      <c r="D227" s="326">
        <v>4607111038708</v>
      </c>
      <c r="E227" s="327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9"/>
      <c r="R227" s="339"/>
      <c r="S227" s="339"/>
      <c r="T227" s="340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28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30"/>
      <c r="P228" s="343" t="s">
        <v>73</v>
      </c>
      <c r="Q228" s="336"/>
      <c r="R228" s="336"/>
      <c r="S228" s="336"/>
      <c r="T228" s="336"/>
      <c r="U228" s="336"/>
      <c r="V228" s="337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29"/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30"/>
      <c r="P229" s="343" t="s">
        <v>73</v>
      </c>
      <c r="Q229" s="336"/>
      <c r="R229" s="336"/>
      <c r="S229" s="336"/>
      <c r="T229" s="336"/>
      <c r="U229" s="336"/>
      <c r="V229" s="337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75" t="s">
        <v>352</v>
      </c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48"/>
      <c r="AB230" s="48"/>
      <c r="AC230" s="48"/>
    </row>
    <row r="231" spans="1:68" ht="16.5" hidden="1" customHeight="1" x14ac:dyDescent="0.25">
      <c r="A231" s="344" t="s">
        <v>353</v>
      </c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29"/>
      <c r="P231" s="329"/>
      <c r="Q231" s="329"/>
      <c r="R231" s="329"/>
      <c r="S231" s="329"/>
      <c r="T231" s="329"/>
      <c r="U231" s="329"/>
      <c r="V231" s="329"/>
      <c r="W231" s="329"/>
      <c r="X231" s="329"/>
      <c r="Y231" s="329"/>
      <c r="Z231" s="329"/>
      <c r="AA231" s="315"/>
      <c r="AB231" s="315"/>
      <c r="AC231" s="315"/>
    </row>
    <row r="232" spans="1:68" ht="14.25" hidden="1" customHeight="1" x14ac:dyDescent="0.25">
      <c r="A232" s="346" t="s">
        <v>64</v>
      </c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29"/>
      <c r="N232" s="329"/>
      <c r="O232" s="329"/>
      <c r="P232" s="329"/>
      <c r="Q232" s="329"/>
      <c r="R232" s="329"/>
      <c r="S232" s="329"/>
      <c r="T232" s="329"/>
      <c r="U232" s="329"/>
      <c r="V232" s="329"/>
      <c r="W232" s="329"/>
      <c r="X232" s="329"/>
      <c r="Y232" s="329"/>
      <c r="Z232" s="329"/>
      <c r="AA232" s="314"/>
      <c r="AB232" s="314"/>
      <c r="AC232" s="314"/>
    </row>
    <row r="233" spans="1:68" ht="27" hidden="1" customHeight="1" x14ac:dyDescent="0.25">
      <c r="A233" s="54" t="s">
        <v>354</v>
      </c>
      <c r="B233" s="54" t="s">
        <v>355</v>
      </c>
      <c r="C233" s="31">
        <v>4301071036</v>
      </c>
      <c r="D233" s="326">
        <v>4607111036162</v>
      </c>
      <c r="E233" s="327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9"/>
      <c r="R233" s="339"/>
      <c r="S233" s="339"/>
      <c r="T233" s="340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28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43" t="s">
        <v>73</v>
      </c>
      <c r="Q234" s="336"/>
      <c r="R234" s="336"/>
      <c r="S234" s="336"/>
      <c r="T234" s="336"/>
      <c r="U234" s="336"/>
      <c r="V234" s="337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29"/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30"/>
      <c r="P235" s="343" t="s">
        <v>73</v>
      </c>
      <c r="Q235" s="336"/>
      <c r="R235" s="336"/>
      <c r="S235" s="336"/>
      <c r="T235" s="336"/>
      <c r="U235" s="336"/>
      <c r="V235" s="337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75" t="s">
        <v>357</v>
      </c>
      <c r="B236" s="376"/>
      <c r="C236" s="376"/>
      <c r="D236" s="376"/>
      <c r="E236" s="376"/>
      <c r="F236" s="376"/>
      <c r="G236" s="376"/>
      <c r="H236" s="376"/>
      <c r="I236" s="376"/>
      <c r="J236" s="376"/>
      <c r="K236" s="376"/>
      <c r="L236" s="376"/>
      <c r="M236" s="376"/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76"/>
      <c r="Y236" s="376"/>
      <c r="Z236" s="376"/>
      <c r="AA236" s="48"/>
      <c r="AB236" s="48"/>
      <c r="AC236" s="48"/>
    </row>
    <row r="237" spans="1:68" ht="16.5" hidden="1" customHeight="1" x14ac:dyDescent="0.25">
      <c r="A237" s="344" t="s">
        <v>358</v>
      </c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  <c r="Y237" s="329"/>
      <c r="Z237" s="329"/>
      <c r="AA237" s="315"/>
      <c r="AB237" s="315"/>
      <c r="AC237" s="315"/>
    </row>
    <row r="238" spans="1:68" ht="14.25" hidden="1" customHeight="1" x14ac:dyDescent="0.25">
      <c r="A238" s="346" t="s">
        <v>64</v>
      </c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  <c r="Y238" s="329"/>
      <c r="Z238" s="329"/>
      <c r="AA238" s="314"/>
      <c r="AB238" s="314"/>
      <c r="AC238" s="314"/>
    </row>
    <row r="239" spans="1:68" ht="27" hidden="1" customHeight="1" x14ac:dyDescent="0.25">
      <c r="A239" s="54" t="s">
        <v>359</v>
      </c>
      <c r="B239" s="54" t="s">
        <v>360</v>
      </c>
      <c r="C239" s="31">
        <v>4301071029</v>
      </c>
      <c r="D239" s="326">
        <v>4607111035899</v>
      </c>
      <c r="E239" s="327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9"/>
      <c r="R239" s="339"/>
      <c r="S239" s="339"/>
      <c r="T239" s="34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361</v>
      </c>
      <c r="B240" s="54" t="s">
        <v>362</v>
      </c>
      <c r="C240" s="31">
        <v>4301070991</v>
      </c>
      <c r="D240" s="326">
        <v>4607111038180</v>
      </c>
      <c r="E240" s="327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53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9"/>
      <c r="R240" s="339"/>
      <c r="S240" s="339"/>
      <c r="T240" s="34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28"/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30"/>
      <c r="P241" s="343" t="s">
        <v>73</v>
      </c>
      <c r="Q241" s="336"/>
      <c r="R241" s="336"/>
      <c r="S241" s="336"/>
      <c r="T241" s="336"/>
      <c r="U241" s="336"/>
      <c r="V241" s="337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29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30"/>
      <c r="P242" s="343" t="s">
        <v>73</v>
      </c>
      <c r="Q242" s="336"/>
      <c r="R242" s="336"/>
      <c r="S242" s="336"/>
      <c r="T242" s="336"/>
      <c r="U242" s="336"/>
      <c r="V242" s="337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44" t="s">
        <v>364</v>
      </c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29"/>
      <c r="P243" s="329"/>
      <c r="Q243" s="329"/>
      <c r="R243" s="329"/>
      <c r="S243" s="329"/>
      <c r="T243" s="329"/>
      <c r="U243" s="329"/>
      <c r="V243" s="329"/>
      <c r="W243" s="329"/>
      <c r="X243" s="329"/>
      <c r="Y243" s="329"/>
      <c r="Z243" s="329"/>
      <c r="AA243" s="315"/>
      <c r="AB243" s="315"/>
      <c r="AC243" s="315"/>
    </row>
    <row r="244" spans="1:68" ht="14.25" hidden="1" customHeight="1" x14ac:dyDescent="0.25">
      <c r="A244" s="346" t="s">
        <v>64</v>
      </c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29"/>
      <c r="P244" s="329"/>
      <c r="Q244" s="329"/>
      <c r="R244" s="329"/>
      <c r="S244" s="329"/>
      <c r="T244" s="329"/>
      <c r="U244" s="329"/>
      <c r="V244" s="329"/>
      <c r="W244" s="329"/>
      <c r="X244" s="329"/>
      <c r="Y244" s="329"/>
      <c r="Z244" s="329"/>
      <c r="AA244" s="314"/>
      <c r="AB244" s="314"/>
      <c r="AC244" s="314"/>
    </row>
    <row r="245" spans="1:68" ht="27" hidden="1" customHeight="1" x14ac:dyDescent="0.25">
      <c r="A245" s="54" t="s">
        <v>365</v>
      </c>
      <c r="B245" s="54" t="s">
        <v>366</v>
      </c>
      <c r="C245" s="31">
        <v>4301070870</v>
      </c>
      <c r="D245" s="326">
        <v>4607111036711</v>
      </c>
      <c r="E245" s="327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9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9"/>
      <c r="R245" s="339"/>
      <c r="S245" s="339"/>
      <c r="T245" s="340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28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30"/>
      <c r="P246" s="343" t="s">
        <v>73</v>
      </c>
      <c r="Q246" s="336"/>
      <c r="R246" s="336"/>
      <c r="S246" s="336"/>
      <c r="T246" s="336"/>
      <c r="U246" s="336"/>
      <c r="V246" s="337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9"/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30"/>
      <c r="P247" s="343" t="s">
        <v>73</v>
      </c>
      <c r="Q247" s="336"/>
      <c r="R247" s="336"/>
      <c r="S247" s="336"/>
      <c r="T247" s="336"/>
      <c r="U247" s="336"/>
      <c r="V247" s="337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75" t="s">
        <v>367</v>
      </c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  <c r="AA248" s="48"/>
      <c r="AB248" s="48"/>
      <c r="AC248" s="48"/>
    </row>
    <row r="249" spans="1:68" ht="16.5" hidden="1" customHeight="1" x14ac:dyDescent="0.25">
      <c r="A249" s="344" t="s">
        <v>368</v>
      </c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329"/>
      <c r="Z249" s="329"/>
      <c r="AA249" s="315"/>
      <c r="AB249" s="315"/>
      <c r="AC249" s="315"/>
    </row>
    <row r="250" spans="1:68" ht="14.25" hidden="1" customHeight="1" x14ac:dyDescent="0.25">
      <c r="A250" s="346" t="s">
        <v>369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4"/>
      <c r="AB250" s="314"/>
      <c r="AC250" s="314"/>
    </row>
    <row r="251" spans="1:68" ht="27" hidden="1" customHeight="1" x14ac:dyDescent="0.25">
      <c r="A251" s="54" t="s">
        <v>370</v>
      </c>
      <c r="B251" s="54" t="s">
        <v>371</v>
      </c>
      <c r="C251" s="31">
        <v>4301133004</v>
      </c>
      <c r="D251" s="326">
        <v>4607111039774</v>
      </c>
      <c r="E251" s="327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40" t="s">
        <v>372</v>
      </c>
      <c r="Q251" s="339"/>
      <c r="R251" s="339"/>
      <c r="S251" s="339"/>
      <c r="T251" s="340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30"/>
      <c r="P252" s="343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30"/>
      <c r="P253" s="343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46" t="s">
        <v>140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329"/>
      <c r="Z254" s="329"/>
      <c r="AA254" s="314"/>
      <c r="AB254" s="314"/>
      <c r="AC254" s="314"/>
    </row>
    <row r="255" spans="1:68" ht="37.5" hidden="1" customHeight="1" x14ac:dyDescent="0.25">
      <c r="A255" s="54" t="s">
        <v>374</v>
      </c>
      <c r="B255" s="54" t="s">
        <v>375</v>
      </c>
      <c r="C255" s="31">
        <v>4301135400</v>
      </c>
      <c r="D255" s="326">
        <v>4607111039361</v>
      </c>
      <c r="E255" s="327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9"/>
      <c r="R255" s="339"/>
      <c r="S255" s="339"/>
      <c r="T255" s="340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43" t="s">
        <v>73</v>
      </c>
      <c r="Q256" s="336"/>
      <c r="R256" s="336"/>
      <c r="S256" s="336"/>
      <c r="T256" s="336"/>
      <c r="U256" s="336"/>
      <c r="V256" s="337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30"/>
      <c r="P257" s="343" t="s">
        <v>73</v>
      </c>
      <c r="Q257" s="336"/>
      <c r="R257" s="336"/>
      <c r="S257" s="336"/>
      <c r="T257" s="336"/>
      <c r="U257" s="336"/>
      <c r="V257" s="337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75" t="s">
        <v>243</v>
      </c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48"/>
      <c r="AB258" s="48"/>
      <c r="AC258" s="48"/>
    </row>
    <row r="259" spans="1:68" ht="16.5" hidden="1" customHeight="1" x14ac:dyDescent="0.25">
      <c r="A259" s="344" t="s">
        <v>243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29"/>
      <c r="Z259" s="329"/>
      <c r="AA259" s="315"/>
      <c r="AB259" s="315"/>
      <c r="AC259" s="315"/>
    </row>
    <row r="260" spans="1:68" ht="14.25" hidden="1" customHeight="1" x14ac:dyDescent="0.25">
      <c r="A260" s="346" t="s">
        <v>64</v>
      </c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29"/>
      <c r="Z260" s="329"/>
      <c r="AA260" s="314"/>
      <c r="AB260" s="314"/>
      <c r="AC260" s="314"/>
    </row>
    <row r="261" spans="1:68" ht="27" hidden="1" customHeight="1" x14ac:dyDescent="0.25">
      <c r="A261" s="54" t="s">
        <v>376</v>
      </c>
      <c r="B261" s="54" t="s">
        <v>377</v>
      </c>
      <c r="C261" s="31">
        <v>4301071014</v>
      </c>
      <c r="D261" s="326">
        <v>4640242181264</v>
      </c>
      <c r="E261" s="327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36" t="s">
        <v>378</v>
      </c>
      <c r="Q261" s="339"/>
      <c r="R261" s="339"/>
      <c r="S261" s="339"/>
      <c r="T261" s="340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380</v>
      </c>
      <c r="B262" s="54" t="s">
        <v>381</v>
      </c>
      <c r="C262" s="31">
        <v>4301071021</v>
      </c>
      <c r="D262" s="326">
        <v>4640242181325</v>
      </c>
      <c r="E262" s="327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391" t="s">
        <v>382</v>
      </c>
      <c r="Q262" s="339"/>
      <c r="R262" s="339"/>
      <c r="S262" s="339"/>
      <c r="T262" s="340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383</v>
      </c>
      <c r="B263" s="54" t="s">
        <v>384</v>
      </c>
      <c r="C263" s="31">
        <v>4301070993</v>
      </c>
      <c r="D263" s="326">
        <v>4640242180670</v>
      </c>
      <c r="E263" s="327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364" t="s">
        <v>385</v>
      </c>
      <c r="Q263" s="339"/>
      <c r="R263" s="339"/>
      <c r="S263" s="339"/>
      <c r="T263" s="340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28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30"/>
      <c r="P264" s="343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43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46" t="s">
        <v>146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4"/>
      <c r="AB266" s="314"/>
      <c r="AC266" s="314"/>
    </row>
    <row r="267" spans="1:68" ht="27" hidden="1" customHeight="1" x14ac:dyDescent="0.25">
      <c r="A267" s="54" t="s">
        <v>387</v>
      </c>
      <c r="B267" s="54" t="s">
        <v>388</v>
      </c>
      <c r="C267" s="31">
        <v>4301131019</v>
      </c>
      <c r="D267" s="326">
        <v>4640242180427</v>
      </c>
      <c r="E267" s="327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73" t="s">
        <v>389</v>
      </c>
      <c r="Q267" s="339"/>
      <c r="R267" s="339"/>
      <c r="S267" s="339"/>
      <c r="T267" s="340"/>
      <c r="U267" s="34"/>
      <c r="V267" s="34"/>
      <c r="W267" s="35" t="s">
        <v>70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28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30"/>
      <c r="P268" s="343" t="s">
        <v>73</v>
      </c>
      <c r="Q268" s="336"/>
      <c r="R268" s="336"/>
      <c r="S268" s="336"/>
      <c r="T268" s="336"/>
      <c r="U268" s="336"/>
      <c r="V268" s="337"/>
      <c r="W268" s="37" t="s">
        <v>70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hidden="1" x14ac:dyDescent="0.2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30"/>
      <c r="P269" s="343" t="s">
        <v>73</v>
      </c>
      <c r="Q269" s="336"/>
      <c r="R269" s="336"/>
      <c r="S269" s="336"/>
      <c r="T269" s="336"/>
      <c r="U269" s="336"/>
      <c r="V269" s="337"/>
      <c r="W269" s="37" t="s">
        <v>74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hidden="1" customHeight="1" x14ac:dyDescent="0.25">
      <c r="A270" s="346" t="s">
        <v>77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29"/>
      <c r="Z270" s="329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26">
        <v>4640242180397</v>
      </c>
      <c r="E271" s="327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509" t="s">
        <v>393</v>
      </c>
      <c r="Q271" s="339"/>
      <c r="R271" s="339"/>
      <c r="S271" s="339"/>
      <c r="T271" s="340"/>
      <c r="U271" s="34"/>
      <c r="V271" s="34"/>
      <c r="W271" s="35" t="s">
        <v>70</v>
      </c>
      <c r="X271" s="320">
        <v>48</v>
      </c>
      <c r="Y271" s="321">
        <f>IFERROR(IF(X271="","",X271),"")</f>
        <v>48</v>
      </c>
      <c r="Z271" s="36">
        <f>IFERROR(IF(X271="","",X271*0.0155),"")</f>
        <v>0.74399999999999999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300.48</v>
      </c>
      <c r="BN271" s="67">
        <f>IFERROR(Y271*I271,"0")</f>
        <v>300.48</v>
      </c>
      <c r="BO271" s="67">
        <f>IFERROR(X271/J271,"0")</f>
        <v>0.5714285714285714</v>
      </c>
      <c r="BP271" s="67">
        <f>IFERROR(Y271/J271,"0")</f>
        <v>0.5714285714285714</v>
      </c>
    </row>
    <row r="272" spans="1:68" ht="27" hidden="1" customHeight="1" x14ac:dyDescent="0.25">
      <c r="A272" s="54" t="s">
        <v>395</v>
      </c>
      <c r="B272" s="54" t="s">
        <v>396</v>
      </c>
      <c r="C272" s="31">
        <v>4301132104</v>
      </c>
      <c r="D272" s="326">
        <v>4640242181219</v>
      </c>
      <c r="E272" s="327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63" t="s">
        <v>397</v>
      </c>
      <c r="Q272" s="339"/>
      <c r="R272" s="339"/>
      <c r="S272" s="339"/>
      <c r="T272" s="340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30"/>
      <c r="P273" s="343" t="s">
        <v>73</v>
      </c>
      <c r="Q273" s="336"/>
      <c r="R273" s="336"/>
      <c r="S273" s="336"/>
      <c r="T273" s="336"/>
      <c r="U273" s="336"/>
      <c r="V273" s="337"/>
      <c r="W273" s="37" t="s">
        <v>70</v>
      </c>
      <c r="X273" s="322">
        <f>IFERROR(SUM(X271:X272),"0")</f>
        <v>48</v>
      </c>
      <c r="Y273" s="322">
        <f>IFERROR(SUM(Y271:Y272),"0")</f>
        <v>48</v>
      </c>
      <c r="Z273" s="322">
        <f>IFERROR(IF(Z271="",0,Z271),"0")+IFERROR(IF(Z272="",0,Z272),"0")</f>
        <v>0.74399999999999999</v>
      </c>
      <c r="AA273" s="323"/>
      <c r="AB273" s="323"/>
      <c r="AC273" s="323"/>
    </row>
    <row r="274" spans="1:68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30"/>
      <c r="P274" s="343" t="s">
        <v>73</v>
      </c>
      <c r="Q274" s="336"/>
      <c r="R274" s="336"/>
      <c r="S274" s="336"/>
      <c r="T274" s="336"/>
      <c r="U274" s="336"/>
      <c r="V274" s="337"/>
      <c r="W274" s="37" t="s">
        <v>74</v>
      </c>
      <c r="X274" s="322">
        <f>IFERROR(SUMPRODUCT(X271:X272*H271:H272),"0")</f>
        <v>288</v>
      </c>
      <c r="Y274" s="322">
        <f>IFERROR(SUMPRODUCT(Y271:Y272*H271:H272),"0")</f>
        <v>288</v>
      </c>
      <c r="Z274" s="37"/>
      <c r="AA274" s="323"/>
      <c r="AB274" s="323"/>
      <c r="AC274" s="323"/>
    </row>
    <row r="275" spans="1:68" ht="14.25" hidden="1" customHeight="1" x14ac:dyDescent="0.25">
      <c r="A275" s="346" t="s">
        <v>176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29"/>
      <c r="Z275" s="329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26">
        <v>4640242180304</v>
      </c>
      <c r="E276" s="327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46" t="s">
        <v>400</v>
      </c>
      <c r="Q276" s="339"/>
      <c r="R276" s="339"/>
      <c r="S276" s="339"/>
      <c r="T276" s="340"/>
      <c r="U276" s="34"/>
      <c r="V276" s="34"/>
      <c r="W276" s="35" t="s">
        <v>70</v>
      </c>
      <c r="X276" s="320">
        <v>84</v>
      </c>
      <c r="Y276" s="321">
        <f>IFERROR(IF(X276="","",X276),"")</f>
        <v>84</v>
      </c>
      <c r="Z276" s="36">
        <f>IFERROR(IF(X276="","",X276*0.00936),"")</f>
        <v>0.78624000000000005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242.81040000000002</v>
      </c>
      <c r="BN276" s="67">
        <f>IFERROR(Y276*I276,"0")</f>
        <v>242.81040000000002</v>
      </c>
      <c r="BO276" s="67">
        <f>IFERROR(X276/J276,"0")</f>
        <v>0.66666666666666663</v>
      </c>
      <c r="BP276" s="67">
        <f>IFERROR(Y276/J276,"0")</f>
        <v>0.66666666666666663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26">
        <v>4640242180236</v>
      </c>
      <c r="E277" s="327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67" t="s">
        <v>404</v>
      </c>
      <c r="Q277" s="339"/>
      <c r="R277" s="339"/>
      <c r="S277" s="339"/>
      <c r="T277" s="340"/>
      <c r="U277" s="34"/>
      <c r="V277" s="34"/>
      <c r="W277" s="35" t="s">
        <v>70</v>
      </c>
      <c r="X277" s="320">
        <v>36</v>
      </c>
      <c r="Y277" s="321">
        <f>IFERROR(IF(X277="","",X277),"")</f>
        <v>36</v>
      </c>
      <c r="Z277" s="36">
        <f>IFERROR(IF(X277="","",X277*0.0155),"")</f>
        <v>0.55800000000000005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188.46</v>
      </c>
      <c r="BN277" s="67">
        <f>IFERROR(Y277*I277,"0")</f>
        <v>188.46</v>
      </c>
      <c r="BO277" s="67">
        <f>IFERROR(X277/J277,"0")</f>
        <v>0.42857142857142855</v>
      </c>
      <c r="BP277" s="67">
        <f>IFERROR(Y277/J277,"0")</f>
        <v>0.42857142857142855</v>
      </c>
    </row>
    <row r="278" spans="1:68" ht="27" hidden="1" customHeight="1" x14ac:dyDescent="0.25">
      <c r="A278" s="54" t="s">
        <v>405</v>
      </c>
      <c r="B278" s="54" t="s">
        <v>406</v>
      </c>
      <c r="C278" s="31">
        <v>4301136029</v>
      </c>
      <c r="D278" s="326">
        <v>4640242180410</v>
      </c>
      <c r="E278" s="327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9"/>
      <c r="R278" s="339"/>
      <c r="S278" s="339"/>
      <c r="T278" s="34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28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30"/>
      <c r="P279" s="343" t="s">
        <v>73</v>
      </c>
      <c r="Q279" s="336"/>
      <c r="R279" s="336"/>
      <c r="S279" s="336"/>
      <c r="T279" s="336"/>
      <c r="U279" s="336"/>
      <c r="V279" s="337"/>
      <c r="W279" s="37" t="s">
        <v>70</v>
      </c>
      <c r="X279" s="322">
        <f>IFERROR(SUM(X276:X278),"0")</f>
        <v>120</v>
      </c>
      <c r="Y279" s="322">
        <f>IFERROR(SUM(Y276:Y278),"0")</f>
        <v>120</v>
      </c>
      <c r="Z279" s="322">
        <f>IFERROR(IF(Z276="",0,Z276),"0")+IFERROR(IF(Z277="",0,Z277),"0")+IFERROR(IF(Z278="",0,Z278),"0")</f>
        <v>1.3442400000000001</v>
      </c>
      <c r="AA279" s="323"/>
      <c r="AB279" s="323"/>
      <c r="AC279" s="323"/>
    </row>
    <row r="280" spans="1:68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30"/>
      <c r="P280" s="343" t="s">
        <v>73</v>
      </c>
      <c r="Q280" s="336"/>
      <c r="R280" s="336"/>
      <c r="S280" s="336"/>
      <c r="T280" s="336"/>
      <c r="U280" s="336"/>
      <c r="V280" s="337"/>
      <c r="W280" s="37" t="s">
        <v>74</v>
      </c>
      <c r="X280" s="322">
        <f>IFERROR(SUMPRODUCT(X276:X278*H276:H278),"0")</f>
        <v>406.8</v>
      </c>
      <c r="Y280" s="322">
        <f>IFERROR(SUMPRODUCT(Y276:Y278*H276:H278),"0")</f>
        <v>406.8</v>
      </c>
      <c r="Z280" s="37"/>
      <c r="AA280" s="323"/>
      <c r="AB280" s="323"/>
      <c r="AC280" s="323"/>
    </row>
    <row r="281" spans="1:68" ht="14.25" hidden="1" customHeight="1" x14ac:dyDescent="0.25">
      <c r="A281" s="346" t="s">
        <v>140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29"/>
      <c r="Z281" s="329"/>
      <c r="AA281" s="314"/>
      <c r="AB281" s="314"/>
      <c r="AC281" s="314"/>
    </row>
    <row r="282" spans="1:68" ht="27" customHeight="1" x14ac:dyDescent="0.25">
      <c r="A282" s="54" t="s">
        <v>407</v>
      </c>
      <c r="B282" s="54" t="s">
        <v>408</v>
      </c>
      <c r="C282" s="31">
        <v>4301135504</v>
      </c>
      <c r="D282" s="326">
        <v>4640242181554</v>
      </c>
      <c r="E282" s="327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4" t="s">
        <v>409</v>
      </c>
      <c r="Q282" s="339"/>
      <c r="R282" s="339"/>
      <c r="S282" s="339"/>
      <c r="T282" s="340"/>
      <c r="U282" s="34"/>
      <c r="V282" s="34"/>
      <c r="W282" s="35" t="s">
        <v>70</v>
      </c>
      <c r="X282" s="320">
        <v>14</v>
      </c>
      <c r="Y282" s="321">
        <f t="shared" ref="Y282:Y302" si="24">IFERROR(IF(X282="","",X282),"")</f>
        <v>14</v>
      </c>
      <c r="Z282" s="36">
        <f>IFERROR(IF(X282="","",X282*0.00936),"")</f>
        <v>0.13103999999999999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44.688000000000002</v>
      </c>
      <c r="BN282" s="67">
        <f t="shared" ref="BN282:BN302" si="26">IFERROR(Y282*I282,"0")</f>
        <v>44.688000000000002</v>
      </c>
      <c r="BO282" s="67">
        <f t="shared" ref="BO282:BO302" si="27">IFERROR(X282/J282,"0")</f>
        <v>0.1111111111111111</v>
      </c>
      <c r="BP282" s="67">
        <f t="shared" ref="BP282:BP302" si="28">IFERROR(Y282/J282,"0")</f>
        <v>0.1111111111111111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26">
        <v>4640242181561</v>
      </c>
      <c r="E283" s="327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66" t="s">
        <v>413</v>
      </c>
      <c r="Q283" s="339"/>
      <c r="R283" s="339"/>
      <c r="S283" s="339"/>
      <c r="T283" s="340"/>
      <c r="U283" s="34"/>
      <c r="V283" s="34"/>
      <c r="W283" s="35" t="s">
        <v>70</v>
      </c>
      <c r="X283" s="320">
        <v>42</v>
      </c>
      <c r="Y283" s="321">
        <f t="shared" si="24"/>
        <v>42</v>
      </c>
      <c r="Z283" s="36">
        <f>IFERROR(IF(X283="","",X283*0.00936),"")</f>
        <v>0.39312000000000002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163.464</v>
      </c>
      <c r="BN283" s="67">
        <f t="shared" si="26"/>
        <v>163.464</v>
      </c>
      <c r="BO283" s="67">
        <f t="shared" si="27"/>
        <v>0.33333333333333331</v>
      </c>
      <c r="BP283" s="67">
        <f t="shared" si="28"/>
        <v>0.33333333333333331</v>
      </c>
    </row>
    <row r="284" spans="1:68" ht="37.5" hidden="1" customHeight="1" x14ac:dyDescent="0.25">
      <c r="A284" s="54" t="s">
        <v>415</v>
      </c>
      <c r="B284" s="54" t="s">
        <v>416</v>
      </c>
      <c r="C284" s="31">
        <v>4301135552</v>
      </c>
      <c r="D284" s="326">
        <v>4640242181431</v>
      </c>
      <c r="E284" s="327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84" t="s">
        <v>417</v>
      </c>
      <c r="Q284" s="339"/>
      <c r="R284" s="339"/>
      <c r="S284" s="339"/>
      <c r="T284" s="340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419</v>
      </c>
      <c r="B285" s="54" t="s">
        <v>420</v>
      </c>
      <c r="C285" s="31">
        <v>4301135374</v>
      </c>
      <c r="D285" s="326">
        <v>4640242181424</v>
      </c>
      <c r="E285" s="327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68" t="s">
        <v>421</v>
      </c>
      <c r="Q285" s="339"/>
      <c r="R285" s="339"/>
      <c r="S285" s="339"/>
      <c r="T285" s="340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422</v>
      </c>
      <c r="B286" s="54" t="s">
        <v>423</v>
      </c>
      <c r="C286" s="31">
        <v>4301135320</v>
      </c>
      <c r="D286" s="326">
        <v>4640242181592</v>
      </c>
      <c r="E286" s="327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89" t="s">
        <v>424</v>
      </c>
      <c r="Q286" s="339"/>
      <c r="R286" s="339"/>
      <c r="S286" s="339"/>
      <c r="T286" s="340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426</v>
      </c>
      <c r="B287" s="54" t="s">
        <v>427</v>
      </c>
      <c r="C287" s="31">
        <v>4301135405</v>
      </c>
      <c r="D287" s="326">
        <v>4640242181523</v>
      </c>
      <c r="E287" s="327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91" t="s">
        <v>428</v>
      </c>
      <c r="Q287" s="339"/>
      <c r="R287" s="339"/>
      <c r="S287" s="339"/>
      <c r="T287" s="340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429</v>
      </c>
      <c r="B288" s="54" t="s">
        <v>430</v>
      </c>
      <c r="C288" s="31">
        <v>4301135404</v>
      </c>
      <c r="D288" s="326">
        <v>4640242181516</v>
      </c>
      <c r="E288" s="327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363" t="s">
        <v>431</v>
      </c>
      <c r="Q288" s="339"/>
      <c r="R288" s="339"/>
      <c r="S288" s="339"/>
      <c r="T288" s="340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432</v>
      </c>
      <c r="B289" s="54" t="s">
        <v>433</v>
      </c>
      <c r="C289" s="31">
        <v>4301135402</v>
      </c>
      <c r="D289" s="326">
        <v>4640242181493</v>
      </c>
      <c r="E289" s="327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70" t="s">
        <v>434</v>
      </c>
      <c r="Q289" s="339"/>
      <c r="R289" s="339"/>
      <c r="S289" s="339"/>
      <c r="T289" s="340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26">
        <v>4640242181486</v>
      </c>
      <c r="E290" s="327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529" t="s">
        <v>437</v>
      </c>
      <c r="Q290" s="339"/>
      <c r="R290" s="339"/>
      <c r="S290" s="339"/>
      <c r="T290" s="340"/>
      <c r="U290" s="34"/>
      <c r="V290" s="34"/>
      <c r="W290" s="35" t="s">
        <v>70</v>
      </c>
      <c r="X290" s="320">
        <v>140</v>
      </c>
      <c r="Y290" s="321">
        <f t="shared" si="24"/>
        <v>140</v>
      </c>
      <c r="Z290" s="36">
        <f t="shared" si="29"/>
        <v>1.3104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544.88</v>
      </c>
      <c r="BN290" s="67">
        <f t="shared" si="26"/>
        <v>544.88</v>
      </c>
      <c r="BO290" s="67">
        <f t="shared" si="27"/>
        <v>1.1111111111111112</v>
      </c>
      <c r="BP290" s="67">
        <f t="shared" si="28"/>
        <v>1.1111111111111112</v>
      </c>
    </row>
    <row r="291" spans="1:68" ht="27" hidden="1" customHeight="1" x14ac:dyDescent="0.25">
      <c r="A291" s="54" t="s">
        <v>438</v>
      </c>
      <c r="B291" s="54" t="s">
        <v>439</v>
      </c>
      <c r="C291" s="31">
        <v>4301135403</v>
      </c>
      <c r="D291" s="326">
        <v>4640242181509</v>
      </c>
      <c r="E291" s="327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362" t="s">
        <v>440</v>
      </c>
      <c r="Q291" s="339"/>
      <c r="R291" s="339"/>
      <c r="S291" s="339"/>
      <c r="T291" s="340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441</v>
      </c>
      <c r="B292" s="54" t="s">
        <v>442</v>
      </c>
      <c r="C292" s="31">
        <v>4301135304</v>
      </c>
      <c r="D292" s="326">
        <v>4640242181240</v>
      </c>
      <c r="E292" s="327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355" t="s">
        <v>443</v>
      </c>
      <c r="Q292" s="339"/>
      <c r="R292" s="339"/>
      <c r="S292" s="339"/>
      <c r="T292" s="340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444</v>
      </c>
      <c r="B293" s="54" t="s">
        <v>445</v>
      </c>
      <c r="C293" s="31">
        <v>4301135310</v>
      </c>
      <c r="D293" s="326">
        <v>4640242181318</v>
      </c>
      <c r="E293" s="327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352" t="s">
        <v>446</v>
      </c>
      <c r="Q293" s="339"/>
      <c r="R293" s="339"/>
      <c r="S293" s="339"/>
      <c r="T293" s="340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447</v>
      </c>
      <c r="B294" s="54" t="s">
        <v>448</v>
      </c>
      <c r="C294" s="31">
        <v>4301135306</v>
      </c>
      <c r="D294" s="326">
        <v>4640242181578</v>
      </c>
      <c r="E294" s="327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356" t="s">
        <v>449</v>
      </c>
      <c r="Q294" s="339"/>
      <c r="R294" s="339"/>
      <c r="S294" s="339"/>
      <c r="T294" s="340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450</v>
      </c>
      <c r="B295" s="54" t="s">
        <v>451</v>
      </c>
      <c r="C295" s="31">
        <v>4301135305</v>
      </c>
      <c r="D295" s="326">
        <v>4640242181394</v>
      </c>
      <c r="E295" s="327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45" t="s">
        <v>452</v>
      </c>
      <c r="Q295" s="339"/>
      <c r="R295" s="339"/>
      <c r="S295" s="339"/>
      <c r="T295" s="340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453</v>
      </c>
      <c r="B296" s="54" t="s">
        <v>454</v>
      </c>
      <c r="C296" s="31">
        <v>4301135309</v>
      </c>
      <c r="D296" s="326">
        <v>4640242181332</v>
      </c>
      <c r="E296" s="327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75" t="s">
        <v>455</v>
      </c>
      <c r="Q296" s="339"/>
      <c r="R296" s="339"/>
      <c r="S296" s="339"/>
      <c r="T296" s="340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456</v>
      </c>
      <c r="B297" s="54" t="s">
        <v>457</v>
      </c>
      <c r="C297" s="31">
        <v>4301135308</v>
      </c>
      <c r="D297" s="326">
        <v>4640242181349</v>
      </c>
      <c r="E297" s="327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361" t="s">
        <v>458</v>
      </c>
      <c r="Q297" s="339"/>
      <c r="R297" s="339"/>
      <c r="S297" s="339"/>
      <c r="T297" s="340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459</v>
      </c>
      <c r="B298" s="54" t="s">
        <v>460</v>
      </c>
      <c r="C298" s="31">
        <v>4301135307</v>
      </c>
      <c r="D298" s="326">
        <v>4640242181370</v>
      </c>
      <c r="E298" s="327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384" t="s">
        <v>461</v>
      </c>
      <c r="Q298" s="339"/>
      <c r="R298" s="339"/>
      <c r="S298" s="339"/>
      <c r="T298" s="34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463</v>
      </c>
      <c r="B299" s="54" t="s">
        <v>464</v>
      </c>
      <c r="C299" s="31">
        <v>4301135318</v>
      </c>
      <c r="D299" s="326">
        <v>4607111037480</v>
      </c>
      <c r="E299" s="327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9" t="s">
        <v>465</v>
      </c>
      <c r="Q299" s="339"/>
      <c r="R299" s="339"/>
      <c r="S299" s="339"/>
      <c r="T299" s="34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467</v>
      </c>
      <c r="B300" s="54" t="s">
        <v>468</v>
      </c>
      <c r="C300" s="31">
        <v>4301135319</v>
      </c>
      <c r="D300" s="326">
        <v>4607111037473</v>
      </c>
      <c r="E300" s="327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93" t="s">
        <v>469</v>
      </c>
      <c r="Q300" s="339"/>
      <c r="R300" s="339"/>
      <c r="S300" s="339"/>
      <c r="T300" s="34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4301135198</v>
      </c>
      <c r="D301" s="326">
        <v>4640242180663</v>
      </c>
      <c r="E301" s="327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398" t="s">
        <v>473</v>
      </c>
      <c r="Q301" s="339"/>
      <c r="R301" s="339"/>
      <c r="S301" s="339"/>
      <c r="T301" s="34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4301135723</v>
      </c>
      <c r="D302" s="326">
        <v>4640242181783</v>
      </c>
      <c r="E302" s="327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533" t="s">
        <v>477</v>
      </c>
      <c r="Q302" s="339"/>
      <c r="R302" s="339"/>
      <c r="S302" s="339"/>
      <c r="T302" s="34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28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0"/>
      <c r="P303" s="343" t="s">
        <v>73</v>
      </c>
      <c r="Q303" s="336"/>
      <c r="R303" s="336"/>
      <c r="S303" s="336"/>
      <c r="T303" s="336"/>
      <c r="U303" s="336"/>
      <c r="V303" s="337"/>
      <c r="W303" s="37" t="s">
        <v>70</v>
      </c>
      <c r="X303" s="322">
        <f>IFERROR(SUM(X282:X302),"0")</f>
        <v>196</v>
      </c>
      <c r="Y303" s="322">
        <f>IFERROR(SUM(Y282:Y302),"0")</f>
        <v>196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1.83456</v>
      </c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30"/>
      <c r="P304" s="343" t="s">
        <v>73</v>
      </c>
      <c r="Q304" s="336"/>
      <c r="R304" s="336"/>
      <c r="S304" s="336"/>
      <c r="T304" s="336"/>
      <c r="U304" s="336"/>
      <c r="V304" s="337"/>
      <c r="W304" s="37" t="s">
        <v>74</v>
      </c>
      <c r="X304" s="322">
        <f>IFERROR(SUMPRODUCT(X282:X302*H282:H302),"0")</f>
        <v>715.4</v>
      </c>
      <c r="Y304" s="322">
        <f>IFERROR(SUMPRODUCT(Y282:Y302*H282:H302),"0")</f>
        <v>715.4</v>
      </c>
      <c r="Z304" s="37"/>
      <c r="AA304" s="323"/>
      <c r="AB304" s="323"/>
      <c r="AC304" s="323"/>
    </row>
    <row r="305" spans="1:36" ht="15" customHeight="1" x14ac:dyDescent="0.2">
      <c r="A305" s="504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50"/>
      <c r="P305" s="341" t="s">
        <v>479</v>
      </c>
      <c r="Q305" s="342"/>
      <c r="R305" s="342"/>
      <c r="S305" s="342"/>
      <c r="T305" s="342"/>
      <c r="U305" s="342"/>
      <c r="V305" s="332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4853</v>
      </c>
      <c r="Y305" s="322">
        <f>IFERROR(Y24+Y33+Y38+Y43+Y59+Y65+Y70+Y76+Y86+Y91+Y98+Y108+Y114+Y121+Y127+Y132+Y137+Y143+Y148+Y154+Y162+Y167+Y175+Y179+Y188+Y195+Y205+Y213+Y218+Y223+Y229+Y235+Y242+Y247+Y253+Y257+Y265+Y269+Y274+Y280+Y304,"0")</f>
        <v>4853</v>
      </c>
      <c r="Z305" s="37"/>
      <c r="AA305" s="323"/>
      <c r="AB305" s="323"/>
      <c r="AC305" s="323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50"/>
      <c r="P306" s="341" t="s">
        <v>480</v>
      </c>
      <c r="Q306" s="342"/>
      <c r="R306" s="342"/>
      <c r="S306" s="342"/>
      <c r="T306" s="342"/>
      <c r="U306" s="342"/>
      <c r="V306" s="332"/>
      <c r="W306" s="37" t="s">
        <v>74</v>
      </c>
      <c r="X306" s="322">
        <f>IFERROR(SUM(BM22:BM302),"0")</f>
        <v>5541.6244000000006</v>
      </c>
      <c r="Y306" s="322">
        <f>IFERROR(SUM(BN22:BN302),"0")</f>
        <v>5541.6244000000006</v>
      </c>
      <c r="Z306" s="37"/>
      <c r="AA306" s="323"/>
      <c r="AB306" s="323"/>
      <c r="AC306" s="323"/>
    </row>
    <row r="307" spans="1:36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450"/>
      <c r="P307" s="341" t="s">
        <v>481</v>
      </c>
      <c r="Q307" s="342"/>
      <c r="R307" s="342"/>
      <c r="S307" s="342"/>
      <c r="T307" s="342"/>
      <c r="U307" s="342"/>
      <c r="V307" s="332"/>
      <c r="W307" s="37" t="s">
        <v>482</v>
      </c>
      <c r="X307" s="38">
        <f>ROUNDUP(SUM(BO22:BO302),0)</f>
        <v>17</v>
      </c>
      <c r="Y307" s="38">
        <f>ROUNDUP(SUM(BP22:BP302),0)</f>
        <v>17</v>
      </c>
      <c r="Z307" s="37"/>
      <c r="AA307" s="323"/>
      <c r="AB307" s="323"/>
      <c r="AC307" s="323"/>
    </row>
    <row r="308" spans="1:36" x14ac:dyDescent="0.2">
      <c r="A308" s="329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29"/>
      <c r="N308" s="329"/>
      <c r="O308" s="450"/>
      <c r="P308" s="341" t="s">
        <v>483</v>
      </c>
      <c r="Q308" s="342"/>
      <c r="R308" s="342"/>
      <c r="S308" s="342"/>
      <c r="T308" s="342"/>
      <c r="U308" s="342"/>
      <c r="V308" s="332"/>
      <c r="W308" s="37" t="s">
        <v>74</v>
      </c>
      <c r="X308" s="322">
        <f>GrossWeightTotal+PalletQtyTotal*25</f>
        <v>5966.6244000000006</v>
      </c>
      <c r="Y308" s="322">
        <f>GrossWeightTotalR+PalletQtyTotalR*25</f>
        <v>5966.6244000000006</v>
      </c>
      <c r="Z308" s="37"/>
      <c r="AA308" s="323"/>
      <c r="AB308" s="323"/>
      <c r="AC308" s="323"/>
    </row>
    <row r="309" spans="1:36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450"/>
      <c r="P309" s="341" t="s">
        <v>484</v>
      </c>
      <c r="Q309" s="342"/>
      <c r="R309" s="342"/>
      <c r="S309" s="342"/>
      <c r="T309" s="342"/>
      <c r="U309" s="342"/>
      <c r="V309" s="332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1386</v>
      </c>
      <c r="Y309" s="322">
        <f>IFERROR(Y23+Y32+Y37+Y42+Y58+Y64+Y69+Y75+Y85+Y90+Y97+Y107+Y113+Y120+Y126+Y131+Y136+Y142+Y147+Y153+Y161+Y166+Y174+Y178+Y187+Y194+Y204+Y212+Y217+Y222+Y228+Y234+Y241+Y246+Y252+Y256+Y264+Y268+Y273+Y279+Y303,"0")</f>
        <v>1386</v>
      </c>
      <c r="Z309" s="37"/>
      <c r="AA309" s="323"/>
      <c r="AB309" s="323"/>
      <c r="AC309" s="323"/>
    </row>
    <row r="310" spans="1:36" ht="14.25" hidden="1" customHeight="1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450"/>
      <c r="P310" s="341" t="s">
        <v>485</v>
      </c>
      <c r="Q310" s="342"/>
      <c r="R310" s="342"/>
      <c r="S310" s="342"/>
      <c r="T310" s="342"/>
      <c r="U310" s="342"/>
      <c r="V310" s="332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20.691939999999999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24" t="s">
        <v>75</v>
      </c>
      <c r="D312" s="474"/>
      <c r="E312" s="474"/>
      <c r="F312" s="474"/>
      <c r="G312" s="474"/>
      <c r="H312" s="474"/>
      <c r="I312" s="474"/>
      <c r="J312" s="474"/>
      <c r="K312" s="474"/>
      <c r="L312" s="474"/>
      <c r="M312" s="474"/>
      <c r="N312" s="474"/>
      <c r="O312" s="474"/>
      <c r="P312" s="474"/>
      <c r="Q312" s="474"/>
      <c r="R312" s="474"/>
      <c r="S312" s="474"/>
      <c r="T312" s="474"/>
      <c r="U312" s="325"/>
      <c r="V312" s="324" t="s">
        <v>242</v>
      </c>
      <c r="W312" s="325"/>
      <c r="X312" s="312" t="s">
        <v>268</v>
      </c>
      <c r="Y312" s="324" t="s">
        <v>287</v>
      </c>
      <c r="Z312" s="474"/>
      <c r="AA312" s="474"/>
      <c r="AB312" s="474"/>
      <c r="AC312" s="474"/>
      <c r="AD312" s="474"/>
      <c r="AE312" s="325"/>
      <c r="AF312" s="312" t="s">
        <v>352</v>
      </c>
      <c r="AG312" s="324" t="s">
        <v>357</v>
      </c>
      <c r="AH312" s="325"/>
      <c r="AI312" s="312" t="s">
        <v>367</v>
      </c>
      <c r="AJ312" s="312" t="s">
        <v>243</v>
      </c>
    </row>
    <row r="313" spans="1:36" ht="14.25" customHeight="1" thickTop="1" x14ac:dyDescent="0.2">
      <c r="A313" s="373" t="s">
        <v>488</v>
      </c>
      <c r="B313" s="324" t="s">
        <v>63</v>
      </c>
      <c r="C313" s="324" t="s">
        <v>76</v>
      </c>
      <c r="D313" s="324" t="s">
        <v>93</v>
      </c>
      <c r="E313" s="324" t="s">
        <v>97</v>
      </c>
      <c r="F313" s="324" t="s">
        <v>103</v>
      </c>
      <c r="G313" s="324" t="s">
        <v>130</v>
      </c>
      <c r="H313" s="324" t="s">
        <v>139</v>
      </c>
      <c r="I313" s="324" t="s">
        <v>145</v>
      </c>
      <c r="J313" s="324" t="s">
        <v>153</v>
      </c>
      <c r="K313" s="324" t="s">
        <v>170</v>
      </c>
      <c r="L313" s="324" t="s">
        <v>175</v>
      </c>
      <c r="M313" s="324" t="s">
        <v>186</v>
      </c>
      <c r="N313" s="313"/>
      <c r="O313" s="324" t="s">
        <v>200</v>
      </c>
      <c r="P313" s="324" t="s">
        <v>206</v>
      </c>
      <c r="Q313" s="324" t="s">
        <v>215</v>
      </c>
      <c r="R313" s="324" t="s">
        <v>221</v>
      </c>
      <c r="S313" s="324" t="s">
        <v>226</v>
      </c>
      <c r="T313" s="324" t="s">
        <v>230</v>
      </c>
      <c r="U313" s="324" t="s">
        <v>238</v>
      </c>
      <c r="V313" s="324" t="s">
        <v>243</v>
      </c>
      <c r="W313" s="324" t="s">
        <v>247</v>
      </c>
      <c r="X313" s="324" t="s">
        <v>269</v>
      </c>
      <c r="Y313" s="324" t="s">
        <v>288</v>
      </c>
      <c r="Z313" s="324" t="s">
        <v>302</v>
      </c>
      <c r="AA313" s="324" t="s">
        <v>312</v>
      </c>
      <c r="AB313" s="324" t="s">
        <v>327</v>
      </c>
      <c r="AC313" s="324" t="s">
        <v>338</v>
      </c>
      <c r="AD313" s="324" t="s">
        <v>342</v>
      </c>
      <c r="AE313" s="324" t="s">
        <v>346</v>
      </c>
      <c r="AF313" s="324" t="s">
        <v>353</v>
      </c>
      <c r="AG313" s="324" t="s">
        <v>358</v>
      </c>
      <c r="AH313" s="324" t="s">
        <v>364</v>
      </c>
      <c r="AI313" s="324" t="s">
        <v>368</v>
      </c>
      <c r="AJ313" s="324" t="s">
        <v>243</v>
      </c>
    </row>
    <row r="314" spans="1:36" ht="13.5" customHeight="1" thickBot="1" x14ac:dyDescent="0.25">
      <c r="A314" s="374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13"/>
      <c r="O314" s="351"/>
      <c r="P314" s="351"/>
      <c r="Q314" s="351"/>
      <c r="R314" s="351"/>
      <c r="S314" s="351"/>
      <c r="T314" s="351"/>
      <c r="U314" s="351"/>
      <c r="V314" s="351"/>
      <c r="W314" s="351"/>
      <c r="X314" s="351"/>
      <c r="Y314" s="351"/>
      <c r="Z314" s="351"/>
      <c r="AA314" s="351"/>
      <c r="AB314" s="351"/>
      <c r="AC314" s="351"/>
      <c r="AD314" s="351"/>
      <c r="AE314" s="351"/>
      <c r="AF314" s="351"/>
      <c r="AG314" s="351"/>
      <c r="AH314" s="351"/>
      <c r="AI314" s="351"/>
      <c r="AJ314" s="351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105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46">
        <f>IFERROR(X62*H62,"0")+IFERROR(X63*H63,"0")</f>
        <v>180</v>
      </c>
      <c r="H315" s="46">
        <f>IFERROR(X68*H68,"0")</f>
        <v>0</v>
      </c>
      <c r="I315" s="46">
        <f>IFERROR(X73*H73,"0")+IFERROR(X74*H74,"0")</f>
        <v>252</v>
      </c>
      <c r="J315" s="46">
        <f>IFERROR(X79*H79,"0")+IFERROR(X80*H80,"0")+IFERROR(X81*H81,"0")+IFERROR(X82*H82,"0")+IFERROR(X83*H83,"0")+IFERROR(X84*H84,"0")</f>
        <v>814.8</v>
      </c>
      <c r="K315" s="46">
        <f>IFERROR(X89*H89,"0")</f>
        <v>21</v>
      </c>
      <c r="L315" s="46">
        <f>IFERROR(X94*H94,"0")+IFERROR(X95*H95,"0")+IFERROR(X96*H96,"0")</f>
        <v>487.20000000000005</v>
      </c>
      <c r="M315" s="46">
        <f>IFERROR(X101*H101,"0")+IFERROR(X102*H102,"0")+IFERROR(X103*H103,"0")+IFERROR(X104*H104,"0")+IFERROR(X105*H105,"0")+IFERROR(X106*H106,"0")</f>
        <v>244.8</v>
      </c>
      <c r="N315" s="313"/>
      <c r="O315" s="46">
        <f>IFERROR(X111*H111,"0")+IFERROR(X112*H112,"0")</f>
        <v>1134</v>
      </c>
      <c r="P315" s="46">
        <f>IFERROR(X117*H117,"0")+IFERROR(X118*H118,"0")+IFERROR(X119*H119,"0")</f>
        <v>0</v>
      </c>
      <c r="Q315" s="46">
        <f>IFERROR(X124*H124,"0")+IFERROR(X125*H125,"0")</f>
        <v>0</v>
      </c>
      <c r="R315" s="46">
        <f>IFERROR(X130*H130,"0")</f>
        <v>0</v>
      </c>
      <c r="S315" s="46">
        <f>IFERROR(X135*H135,"0")</f>
        <v>75.600000000000009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42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86.4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1410.1999999999998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511.20000000000005</v>
      </c>
      <c r="B318" s="60">
        <f>SUMPRODUCT(--(BB:BB="ПГП"),--(W:W="кор"),H:H,Y:Y)+SUMPRODUCT(--(BB:BB="ПГП"),--(W:W="кг"),Y:Y)</f>
        <v>4341.8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386,00"/>
        <filter val="10,00"/>
        <filter val="105,00"/>
        <filter val="12,00"/>
        <filter val="120,00"/>
        <filter val="126,00"/>
        <filter val="14,00"/>
        <filter val="140,00"/>
        <filter val="144,00"/>
        <filter val="154,00"/>
        <filter val="17"/>
        <filter val="180,00"/>
        <filter val="196,00"/>
        <filter val="21,00"/>
        <filter val="224,00"/>
        <filter val="24,00"/>
        <filter val="244,80"/>
        <filter val="252,00"/>
        <filter val="28,00"/>
        <filter val="288,00"/>
        <filter val="36,00"/>
        <filter val="378,00"/>
        <filter val="4 853,00"/>
        <filter val="406,80"/>
        <filter val="42,00"/>
        <filter val="48,00"/>
        <filter val="487,20"/>
        <filter val="5 541,62"/>
        <filter val="5 966,62"/>
        <filter val="56,00"/>
        <filter val="60,00"/>
        <filter val="70,00"/>
        <filter val="715,40"/>
        <filter val="75,60"/>
        <filter val="814,80"/>
        <filter val="84,00"/>
        <filter val="86,40"/>
      </filters>
    </filterColumn>
    <filterColumn colId="29" showButton="0"/>
    <filterColumn colId="30" showButton="0"/>
  </autoFilter>
  <mergeCells count="559"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P79:T79"/>
    <mergeCell ref="P73:T73"/>
    <mergeCell ref="A34:Z34"/>
    <mergeCell ref="A270:Z270"/>
    <mergeCell ref="P108:V108"/>
    <mergeCell ref="P279:V279"/>
    <mergeCell ref="A161:O162"/>
    <mergeCell ref="P31:T31"/>
    <mergeCell ref="P158:T158"/>
    <mergeCell ref="P95:T95"/>
    <mergeCell ref="A212:O213"/>
    <mergeCell ref="AA313:AA314"/>
    <mergeCell ref="AC313:AC314"/>
    <mergeCell ref="P81:T81"/>
    <mergeCell ref="P56:T56"/>
    <mergeCell ref="AB313:AB314"/>
    <mergeCell ref="P302:T302"/>
    <mergeCell ref="P171:T171"/>
    <mergeCell ref="D55:E55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45:T245"/>
    <mergeCell ref="P126:V126"/>
    <mergeCell ref="D177:E177"/>
    <mergeCell ref="P183:T183"/>
    <mergeCell ref="D226:E226"/>
    <mergeCell ref="D164:E164"/>
    <mergeCell ref="P62:T62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A100:Z100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87:Z87"/>
    <mergeCell ref="D210:E210"/>
    <mergeCell ref="D209:E209"/>
    <mergeCell ref="P188:V188"/>
    <mergeCell ref="A187:O188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68:E68"/>
    <mergeCell ref="D201:E201"/>
    <mergeCell ref="A204:O205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P174:V174"/>
    <mergeCell ref="P223:V223"/>
    <mergeCell ref="A248:Z248"/>
    <mergeCell ref="P102:T102"/>
    <mergeCell ref="T313:T314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D301:E301"/>
    <mergeCell ref="A26:Z26"/>
    <mergeCell ref="P103:T103"/>
    <mergeCell ref="P59:V59"/>
    <mergeCell ref="D211:E211"/>
    <mergeCell ref="P255:T255"/>
    <mergeCell ref="A281:Z281"/>
    <mergeCell ref="D272:E272"/>
    <mergeCell ref="D245:E245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