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5F5E1E-E800-4DEF-A4A7-AC98E208A4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L68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9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23" i="1"/>
  <c r="BO22" i="1"/>
  <c r="X672" i="1" s="1"/>
  <c r="BM22" i="1"/>
  <c r="Y22" i="1"/>
  <c r="B680" i="1" s="1"/>
  <c r="P22" i="1"/>
  <c r="H10" i="1"/>
  <c r="A9" i="1"/>
  <c r="F10" i="1" s="1"/>
  <c r="D7" i="1"/>
  <c r="Q6" i="1"/>
  <c r="P2" i="1"/>
  <c r="BP367" i="1" l="1"/>
  <c r="BN367" i="1"/>
  <c r="Z367" i="1"/>
  <c r="BP392" i="1"/>
  <c r="BN392" i="1"/>
  <c r="Z392" i="1"/>
  <c r="BP431" i="1"/>
  <c r="BN431" i="1"/>
  <c r="Z431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X671" i="1"/>
  <c r="X673" i="1" s="1"/>
  <c r="X674" i="1"/>
  <c r="C680" i="1"/>
  <c r="Z56" i="1"/>
  <c r="BN56" i="1"/>
  <c r="D680" i="1"/>
  <c r="Z69" i="1"/>
  <c r="BN69" i="1"/>
  <c r="Z83" i="1"/>
  <c r="BN83" i="1"/>
  <c r="Z95" i="1"/>
  <c r="BN95" i="1"/>
  <c r="Z108" i="1"/>
  <c r="BN108" i="1"/>
  <c r="Y119" i="1"/>
  <c r="Z124" i="1"/>
  <c r="BN124" i="1"/>
  <c r="Z138" i="1"/>
  <c r="BN138" i="1"/>
  <c r="G680" i="1"/>
  <c r="Z175" i="1"/>
  <c r="BN175" i="1"/>
  <c r="Z195" i="1"/>
  <c r="BN195" i="1"/>
  <c r="Z210" i="1"/>
  <c r="BN210" i="1"/>
  <c r="Y224" i="1"/>
  <c r="Z222" i="1"/>
  <c r="BN222" i="1"/>
  <c r="Y238" i="1"/>
  <c r="Z232" i="1"/>
  <c r="BN232" i="1"/>
  <c r="Z252" i="1"/>
  <c r="BN252" i="1"/>
  <c r="Z265" i="1"/>
  <c r="BN265" i="1"/>
  <c r="Z282" i="1"/>
  <c r="BN282" i="1"/>
  <c r="Z293" i="1"/>
  <c r="Z294" i="1" s="1"/>
  <c r="BN293" i="1"/>
  <c r="BP293" i="1"/>
  <c r="Y294" i="1"/>
  <c r="Z298" i="1"/>
  <c r="BN298" i="1"/>
  <c r="Z309" i="1"/>
  <c r="BN309" i="1"/>
  <c r="BP357" i="1"/>
  <c r="BN357" i="1"/>
  <c r="Z357" i="1"/>
  <c r="BP379" i="1"/>
  <c r="BN379" i="1"/>
  <c r="Z379" i="1"/>
  <c r="BP419" i="1"/>
  <c r="BN419" i="1"/>
  <c r="Z419" i="1"/>
  <c r="Y442" i="1"/>
  <c r="Y441" i="1"/>
  <c r="BP440" i="1"/>
  <c r="BN440" i="1"/>
  <c r="Z440" i="1"/>
  <c r="Z441" i="1" s="1"/>
  <c r="BP445" i="1"/>
  <c r="BN445" i="1"/>
  <c r="Z445" i="1"/>
  <c r="BP447" i="1"/>
  <c r="BN447" i="1"/>
  <c r="Z447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Z48" i="1"/>
  <c r="BN48" i="1"/>
  <c r="Z52" i="1"/>
  <c r="BN52" i="1"/>
  <c r="Y58" i="1"/>
  <c r="Z63" i="1"/>
  <c r="BN63" i="1"/>
  <c r="Z67" i="1"/>
  <c r="BN67" i="1"/>
  <c r="Z75" i="1"/>
  <c r="BN75" i="1"/>
  <c r="Z81" i="1"/>
  <c r="BN81" i="1"/>
  <c r="BP81" i="1"/>
  <c r="Z85" i="1"/>
  <c r="BN85" i="1"/>
  <c r="Y97" i="1"/>
  <c r="Z93" i="1"/>
  <c r="BN93" i="1"/>
  <c r="Z99" i="1"/>
  <c r="BN99" i="1"/>
  <c r="BP99" i="1"/>
  <c r="Z106" i="1"/>
  <c r="BN106" i="1"/>
  <c r="Z112" i="1"/>
  <c r="BN112" i="1"/>
  <c r="BP112" i="1"/>
  <c r="Z122" i="1"/>
  <c r="BN122" i="1"/>
  <c r="Z126" i="1"/>
  <c r="BN126" i="1"/>
  <c r="Y134" i="1"/>
  <c r="Z132" i="1"/>
  <c r="BN132" i="1"/>
  <c r="Y144" i="1"/>
  <c r="Z140" i="1"/>
  <c r="BN140" i="1"/>
  <c r="Z148" i="1"/>
  <c r="BN148" i="1"/>
  <c r="Z154" i="1"/>
  <c r="BN154" i="1"/>
  <c r="Z164" i="1"/>
  <c r="BN164" i="1"/>
  <c r="BP164" i="1"/>
  <c r="H680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Y343" i="1"/>
  <c r="BP342" i="1"/>
  <c r="BN342" i="1"/>
  <c r="Z342" i="1"/>
  <c r="Z343" i="1" s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25" i="1"/>
  <c r="BN425" i="1"/>
  <c r="Z425" i="1"/>
  <c r="Z27" i="1"/>
  <c r="BN27" i="1"/>
  <c r="Z32" i="1"/>
  <c r="BN32" i="1"/>
  <c r="BP230" i="1"/>
  <c r="BN230" i="1"/>
  <c r="Z230" i="1"/>
  <c r="Y247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9" i="1"/>
  <c r="BN359" i="1"/>
  <c r="Z359" i="1"/>
  <c r="BP369" i="1"/>
  <c r="BN369" i="1"/>
  <c r="Z369" i="1"/>
  <c r="BP383" i="1"/>
  <c r="BN383" i="1"/>
  <c r="Z383" i="1"/>
  <c r="BP398" i="1"/>
  <c r="BN398" i="1"/>
  <c r="Z398" i="1"/>
  <c r="BP421" i="1"/>
  <c r="BN421" i="1"/>
  <c r="Z421" i="1"/>
  <c r="BP449" i="1"/>
  <c r="BN449" i="1"/>
  <c r="Z449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BP567" i="1"/>
  <c r="BN567" i="1"/>
  <c r="Z567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68" i="1"/>
  <c r="BN568" i="1"/>
  <c r="Z568" i="1"/>
  <c r="BP576" i="1"/>
  <c r="BN576" i="1"/>
  <c r="Z576" i="1"/>
  <c r="BP582" i="1"/>
  <c r="BN582" i="1"/>
  <c r="Z582" i="1"/>
  <c r="Y656" i="1"/>
  <c r="BP654" i="1"/>
  <c r="BN654" i="1"/>
  <c r="Z654" i="1"/>
  <c r="Y505" i="1"/>
  <c r="H9" i="1"/>
  <c r="A10" i="1"/>
  <c r="Y24" i="1"/>
  <c r="Y35" i="1"/>
  <c r="Y39" i="1"/>
  <c r="Y43" i="1"/>
  <c r="Y53" i="1"/>
  <c r="Y59" i="1"/>
  <c r="Y72" i="1"/>
  <c r="Y78" i="1"/>
  <c r="Y88" i="1"/>
  <c r="Y96" i="1"/>
  <c r="Y102" i="1"/>
  <c r="Y109" i="1"/>
  <c r="Y118" i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M680" i="1"/>
  <c r="Y290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80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Y380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Y412" i="1"/>
  <c r="W680" i="1"/>
  <c r="Y427" i="1"/>
  <c r="BP416" i="1"/>
  <c r="BN416" i="1"/>
  <c r="Z416" i="1"/>
  <c r="BP420" i="1"/>
  <c r="BN420" i="1"/>
  <c r="Z420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Y524" i="1"/>
  <c r="BP518" i="1"/>
  <c r="BN518" i="1"/>
  <c r="Z518" i="1"/>
  <c r="Y523" i="1"/>
  <c r="BP532" i="1"/>
  <c r="BN532" i="1"/>
  <c r="Z532" i="1"/>
  <c r="AA680" i="1"/>
  <c r="Y538" i="1"/>
  <c r="BP535" i="1"/>
  <c r="BN535" i="1"/>
  <c r="Z535" i="1"/>
  <c r="F9" i="1"/>
  <c r="J9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BN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Z82" i="1"/>
  <c r="BN82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80" i="1"/>
  <c r="Z107" i="1"/>
  <c r="Z109" i="1" s="1"/>
  <c r="BN107" i="1"/>
  <c r="Y110" i="1"/>
  <c r="Z113" i="1"/>
  <c r="BN113" i="1"/>
  <c r="Z115" i="1"/>
  <c r="BN115" i="1"/>
  <c r="Z116" i="1"/>
  <c r="BN116" i="1"/>
  <c r="F680" i="1"/>
  <c r="Z123" i="1"/>
  <c r="BN123" i="1"/>
  <c r="Z125" i="1"/>
  <c r="BN125" i="1"/>
  <c r="Y128" i="1"/>
  <c r="Z131" i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80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BP283" i="1"/>
  <c r="BN283" i="1"/>
  <c r="Z283" i="1"/>
  <c r="BP287" i="1"/>
  <c r="BN287" i="1"/>
  <c r="Z287" i="1"/>
  <c r="Y301" i="1"/>
  <c r="BP306" i="1"/>
  <c r="BN306" i="1"/>
  <c r="Z306" i="1"/>
  <c r="BP310" i="1"/>
  <c r="BN310" i="1"/>
  <c r="Z310" i="1"/>
  <c r="Y312" i="1"/>
  <c r="R680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80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Y348" i="1"/>
  <c r="BP358" i="1"/>
  <c r="BN358" i="1"/>
  <c r="Z358" i="1"/>
  <c r="BP362" i="1"/>
  <c r="BN362" i="1"/>
  <c r="Z362" i="1"/>
  <c r="Y371" i="1"/>
  <c r="BP370" i="1"/>
  <c r="BN370" i="1"/>
  <c r="Z370" i="1"/>
  <c r="Y372" i="1"/>
  <c r="Y381" i="1"/>
  <c r="BP374" i="1"/>
  <c r="BN374" i="1"/>
  <c r="Z374" i="1"/>
  <c r="BP378" i="1"/>
  <c r="BN378" i="1"/>
  <c r="Z378" i="1"/>
  <c r="Y388" i="1"/>
  <c r="BP385" i="1"/>
  <c r="BN385" i="1"/>
  <c r="Z385" i="1"/>
  <c r="Z387" i="1" s="1"/>
  <c r="BP391" i="1"/>
  <c r="BN391" i="1"/>
  <c r="Z391" i="1"/>
  <c r="BP399" i="1"/>
  <c r="BN399" i="1"/>
  <c r="Z399" i="1"/>
  <c r="Y401" i="1"/>
  <c r="V680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295" i="1"/>
  <c r="P680" i="1"/>
  <c r="Y302" i="1"/>
  <c r="Q680" i="1"/>
  <c r="Y311" i="1"/>
  <c r="T680" i="1"/>
  <c r="Y344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Y571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X680" i="1"/>
  <c r="Y453" i="1"/>
  <c r="Z680" i="1"/>
  <c r="Y516" i="1"/>
  <c r="BP558" i="1"/>
  <c r="BN558" i="1"/>
  <c r="Z558" i="1"/>
  <c r="BP560" i="1"/>
  <c r="BN560" i="1"/>
  <c r="Z560" i="1"/>
  <c r="Y570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43" i="1" l="1"/>
  <c r="Z510" i="1"/>
  <c r="Z380" i="1"/>
  <c r="Z338" i="1"/>
  <c r="Z271" i="1"/>
  <c r="Z156" i="1"/>
  <c r="Z144" i="1"/>
  <c r="Z78" i="1"/>
  <c r="Z71" i="1"/>
  <c r="Z58" i="1"/>
  <c r="Z53" i="1"/>
  <c r="Z656" i="1"/>
  <c r="Z622" i="1"/>
  <c r="Z500" i="1"/>
  <c r="Z246" i="1"/>
  <c r="Z237" i="1"/>
  <c r="Z134" i="1"/>
  <c r="Z118" i="1"/>
  <c r="Z453" i="1"/>
  <c r="Z650" i="1"/>
  <c r="Z570" i="1"/>
  <c r="Z537" i="1"/>
  <c r="Z311" i="1"/>
  <c r="Z258" i="1"/>
  <c r="Z201" i="1"/>
  <c r="Z127" i="1"/>
  <c r="Z87" i="1"/>
  <c r="Z371" i="1"/>
  <c r="Z615" i="1"/>
  <c r="Z592" i="1"/>
  <c r="Y672" i="1"/>
  <c r="Z427" i="1"/>
  <c r="Z632" i="1"/>
  <c r="Z586" i="1"/>
  <c r="Z562" i="1"/>
  <c r="Z289" i="1"/>
  <c r="Z223" i="1"/>
  <c r="Z179" i="1"/>
  <c r="Z96" i="1"/>
  <c r="Z34" i="1"/>
  <c r="Y674" i="1"/>
  <c r="Y671" i="1"/>
  <c r="Y673" i="1" s="1"/>
  <c r="Z523" i="1"/>
  <c r="Z466" i="1"/>
  <c r="Z400" i="1"/>
  <c r="Z394" i="1"/>
  <c r="Z364" i="1"/>
  <c r="Y670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<sst xmlns="http://schemas.openxmlformats.org/spreadsheetml/2006/main" count="3192" uniqueCount="1101">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</sst>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99" sqref="AA99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2"/>
      <c r="B1" s="42"/>
      <c r="C1" s="42"/>
      <c r="D1" s="878" t="s">
        <v>0</v>
      </c>
      <c r="E1" s="819"/>
      <c r="F1" s="819"/>
      <c r="G1" s="13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8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7"/>
      <c r="Y2" s="17"/>
      <c r="Z2" s="17"/>
      <c r="AA2" s="17"/>
      <c r="AB2" s="52"/>
      <c r="AC2" s="52"/>
      <c r="AD2" s="52"/>
      <c r="AE2" s="52"/>
    </row>
    <row r="3" spans="1:32" s="78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03"/>
      <c r="Q3" s="803"/>
      <c r="R3" s="803"/>
      <c r="S3" s="803"/>
      <c r="T3" s="803"/>
      <c r="U3" s="803"/>
      <c r="V3" s="803"/>
      <c r="W3" s="803"/>
      <c r="X3" s="17"/>
      <c r="Y3" s="17"/>
      <c r="Z3" s="17"/>
      <c r="AA3" s="17"/>
      <c r="AB3" s="52"/>
      <c r="AC3" s="52"/>
      <c r="AD3" s="52"/>
      <c r="AE3" s="52"/>
    </row>
    <row r="4" spans="1:32" s="78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45666</v>
      </c>
      <c r="R5" s="927"/>
      <c r="T5" s="997" t="s">
        <v>11</v>
      </c>
      <c r="U5" s="897"/>
      <c r="V5" s="999" t="s">
        <v>12</v>
      </c>
      <c r="W5" s="927"/>
      <c r="AB5" s="52"/>
      <c r="AC5" s="52"/>
      <c r="AD5" s="52"/>
      <c r="AE5" s="52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5"/>
      <c r="T6" s="1009" t="s">
        <v>16</v>
      </c>
      <c r="U6" s="897"/>
      <c r="V6" s="1068" t="s">
        <v>17</v>
      </c>
      <c r="W6" s="880"/>
      <c r="AB6" s="52"/>
      <c r="AC6" s="52"/>
      <c r="AD6" s="52"/>
      <c r="AE6" s="52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3"/>
      <c r="R7" s="43"/>
      <c r="T7" s="803"/>
      <c r="U7" s="897"/>
      <c r="V7" s="1069"/>
      <c r="W7" s="1070"/>
      <c r="AB7" s="52"/>
      <c r="AC7" s="52"/>
      <c r="AD7" s="52"/>
      <c r="AE7" s="52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0.41666666666666669</v>
      </c>
      <c r="R8" s="859"/>
      <c r="T8" s="803"/>
      <c r="U8" s="897"/>
      <c r="V8" s="1069"/>
      <c r="W8" s="1070"/>
      <c r="AB8" s="52"/>
      <c r="AC8" s="52"/>
      <c r="AD8" s="52"/>
      <c r="AE8" s="52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7" t="s">
        <v>21</v>
      </c>
      <c r="Q9" s="948"/>
      <c r="R9" s="949"/>
      <c r="T9" s="803"/>
      <c r="U9" s="897"/>
      <c r="V9" s="1071"/>
      <c r="W9" s="1072"/>
      <c r="X9" s="44"/>
      <c r="Y9" s="44"/>
      <c r="Z9" s="44"/>
      <c r="AA9" s="44"/>
      <c r="AB9" s="52"/>
      <c r="AC9" s="52"/>
      <c r="AD9" s="52"/>
      <c r="AE9" s="52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7" t="s">
        <v>22</v>
      </c>
      <c r="Q10" s="1010"/>
      <c r="R10" s="1011"/>
      <c r="U10" s="24" t="s">
        <v>23</v>
      </c>
      <c r="V10" s="879" t="s">
        <v>24</v>
      </c>
      <c r="W10" s="880"/>
      <c r="X10" s="45"/>
      <c r="Y10" s="45"/>
      <c r="Z10" s="45"/>
      <c r="AA10" s="45"/>
      <c r="AB10" s="52"/>
      <c r="AC10" s="52"/>
      <c r="AD10" s="52"/>
      <c r="AE10" s="52"/>
    </row>
    <row r="11" spans="1:32" s="78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26"/>
      <c r="R11" s="927"/>
      <c r="U11" s="24" t="s">
        <v>27</v>
      </c>
      <c r="V11" s="1125" t="s">
        <v>28</v>
      </c>
      <c r="W11" s="949"/>
      <c r="X11" s="46"/>
      <c r="Y11" s="46"/>
      <c r="Z11" s="46"/>
      <c r="AA11" s="46"/>
      <c r="AB11" s="52"/>
      <c r="AC11" s="52"/>
      <c r="AD11" s="52"/>
      <c r="AE11" s="52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5"/>
      <c r="U12" s="24"/>
      <c r="V12" s="819"/>
      <c r="W12" s="803"/>
      <c r="AB12" s="52"/>
      <c r="AC12" s="52"/>
      <c r="AD12" s="52"/>
      <c r="AE12" s="52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7"/>
      <c r="P13" s="27" t="s">
        <v>32</v>
      </c>
      <c r="Q13" s="1125"/>
      <c r="R13" s="949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9"/>
      <c r="AB19" s="49"/>
      <c r="AC19" s="49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94">
        <v>4680115885004</v>
      </c>
      <c r="E22" s="795"/>
      <c r="F22" s="786">
        <v>0.16</v>
      </c>
      <c r="G22" s="33">
        <v>10</v>
      </c>
      <c r="H22" s="786">
        <v>1.6</v>
      </c>
      <c r="I22" s="78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5"/>
      <c r="V22" s="35"/>
      <c r="W22" s="36" t="s">
        <v>69</v>
      </c>
      <c r="X22" s="787">
        <v>0</v>
      </c>
      <c r="Y22" s="78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8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8" t="s">
        <v>69</v>
      </c>
      <c r="X24" s="789">
        <f>IFERROR(SUM(X22:X22),"0")</f>
        <v>0</v>
      </c>
      <c r="Y24" s="789">
        <f>IFERROR(SUM(Y22:Y22),"0")</f>
        <v>0</v>
      </c>
      <c r="Z24" s="38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94">
        <v>4607091383881</v>
      </c>
      <c r="E26" s="795"/>
      <c r="F26" s="786">
        <v>0.33</v>
      </c>
      <c r="G26" s="33">
        <v>6</v>
      </c>
      <c r="H26" s="786">
        <v>1.98</v>
      </c>
      <c r="I26" s="78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5"/>
      <c r="V26" s="35"/>
      <c r="W26" s="36" t="s">
        <v>69</v>
      </c>
      <c r="X26" s="787">
        <v>0</v>
      </c>
      <c r="Y26" s="78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94">
        <v>4680115885912</v>
      </c>
      <c r="E27" s="795"/>
      <c r="F27" s="786">
        <v>0.3</v>
      </c>
      <c r="G27" s="33">
        <v>6</v>
      </c>
      <c r="H27" s="786">
        <v>1.8</v>
      </c>
      <c r="I27" s="78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5"/>
      <c r="V27" s="35"/>
      <c r="W27" s="36" t="s">
        <v>69</v>
      </c>
      <c r="X27" s="787">
        <v>0</v>
      </c>
      <c r="Y27" s="78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94">
        <v>4607091388237</v>
      </c>
      <c r="E28" s="795"/>
      <c r="F28" s="786">
        <v>0.42</v>
      </c>
      <c r="G28" s="33">
        <v>6</v>
      </c>
      <c r="H28" s="786">
        <v>2.52</v>
      </c>
      <c r="I28" s="78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5"/>
      <c r="V28" s="35"/>
      <c r="W28" s="36" t="s">
        <v>69</v>
      </c>
      <c r="X28" s="787">
        <v>0</v>
      </c>
      <c r="Y28" s="78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94">
        <v>4680115886230</v>
      </c>
      <c r="E29" s="795"/>
      <c r="F29" s="786">
        <v>0.3</v>
      </c>
      <c r="G29" s="33">
        <v>6</v>
      </c>
      <c r="H29" s="786">
        <v>1.8</v>
      </c>
      <c r="I29" s="78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65" t="s">
        <v>86</v>
      </c>
      <c r="Q29" s="792"/>
      <c r="R29" s="792"/>
      <c r="S29" s="792"/>
      <c r="T29" s="793"/>
      <c r="U29" s="35"/>
      <c r="V29" s="35"/>
      <c r="W29" s="36" t="s">
        <v>69</v>
      </c>
      <c r="X29" s="787">
        <v>0</v>
      </c>
      <c r="Y29" s="78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94">
        <v>4680115886278</v>
      </c>
      <c r="E30" s="795"/>
      <c r="F30" s="786">
        <v>0.3</v>
      </c>
      <c r="G30" s="33">
        <v>6</v>
      </c>
      <c r="H30" s="786">
        <v>1.8</v>
      </c>
      <c r="I30" s="78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34" t="s">
        <v>90</v>
      </c>
      <c r="Q30" s="792"/>
      <c r="R30" s="792"/>
      <c r="S30" s="792"/>
      <c r="T30" s="793"/>
      <c r="U30" s="35"/>
      <c r="V30" s="35"/>
      <c r="W30" s="36" t="s">
        <v>69</v>
      </c>
      <c r="X30" s="787">
        <v>0</v>
      </c>
      <c r="Y30" s="78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94">
        <v>4680115886247</v>
      </c>
      <c r="E31" s="795"/>
      <c r="F31" s="786">
        <v>0.3</v>
      </c>
      <c r="G31" s="33">
        <v>6</v>
      </c>
      <c r="H31" s="786">
        <v>1.8</v>
      </c>
      <c r="I31" s="78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73" t="s">
        <v>94</v>
      </c>
      <c r="Q31" s="792"/>
      <c r="R31" s="792"/>
      <c r="S31" s="792"/>
      <c r="T31" s="793"/>
      <c r="U31" s="35"/>
      <c r="V31" s="35"/>
      <c r="W31" s="36" t="s">
        <v>69</v>
      </c>
      <c r="X31" s="787">
        <v>0</v>
      </c>
      <c r="Y31" s="78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794">
        <v>4680115885905</v>
      </c>
      <c r="E32" s="795"/>
      <c r="F32" s="786">
        <v>0.3</v>
      </c>
      <c r="G32" s="33">
        <v>6</v>
      </c>
      <c r="H32" s="786">
        <v>1.8</v>
      </c>
      <c r="I32" s="78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5"/>
      <c r="V32" s="35"/>
      <c r="W32" s="36" t="s">
        <v>69</v>
      </c>
      <c r="X32" s="787">
        <v>0</v>
      </c>
      <c r="Y32" s="78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794">
        <v>4607091388244</v>
      </c>
      <c r="E33" s="795"/>
      <c r="F33" s="786">
        <v>0.42</v>
      </c>
      <c r="G33" s="33">
        <v>6</v>
      </c>
      <c r="H33" s="786">
        <v>2.52</v>
      </c>
      <c r="I33" s="78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5"/>
      <c r="V33" s="35"/>
      <c r="W33" s="36" t="s">
        <v>69</v>
      </c>
      <c r="X33" s="787">
        <v>0</v>
      </c>
      <c r="Y33" s="78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8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8" t="s">
        <v>69</v>
      </c>
      <c r="X35" s="789">
        <f>IFERROR(SUM(X26:X33),"0")</f>
        <v>0</v>
      </c>
      <c r="Y35" s="789">
        <f>IFERROR(SUM(Y26:Y33),"0")</f>
        <v>0</v>
      </c>
      <c r="Z35" s="38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794">
        <v>4607091388503</v>
      </c>
      <c r="E37" s="795"/>
      <c r="F37" s="786">
        <v>0.05</v>
      </c>
      <c r="G37" s="33">
        <v>12</v>
      </c>
      <c r="H37" s="786">
        <v>0.6</v>
      </c>
      <c r="I37" s="78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5"/>
      <c r="V37" s="35"/>
      <c r="W37" s="36" t="s">
        <v>69</v>
      </c>
      <c r="X37" s="787">
        <v>0</v>
      </c>
      <c r="Y37" s="78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8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8" t="s">
        <v>69</v>
      </c>
      <c r="X39" s="789">
        <f>IFERROR(SUM(X37:X37),"0")</f>
        <v>0</v>
      </c>
      <c r="Y39" s="789">
        <f>IFERROR(SUM(Y37:Y37),"0")</f>
        <v>0</v>
      </c>
      <c r="Z39" s="38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794">
        <v>4607091389111</v>
      </c>
      <c r="E41" s="795"/>
      <c r="F41" s="786">
        <v>2.5000000000000001E-2</v>
      </c>
      <c r="G41" s="33">
        <v>10</v>
      </c>
      <c r="H41" s="786">
        <v>0.25</v>
      </c>
      <c r="I41" s="78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5"/>
      <c r="V41" s="35"/>
      <c r="W41" s="36" t="s">
        <v>69</v>
      </c>
      <c r="X41" s="787">
        <v>0</v>
      </c>
      <c r="Y41" s="78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8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8" t="s">
        <v>69</v>
      </c>
      <c r="X43" s="789">
        <f>IFERROR(SUM(X41:X41),"0")</f>
        <v>0</v>
      </c>
      <c r="Y43" s="789">
        <f>IFERROR(SUM(Y41:Y41),"0")</f>
        <v>0</v>
      </c>
      <c r="Z43" s="38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9"/>
      <c r="AB44" s="49"/>
      <c r="AC44" s="49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2">
        <v>4301011540</v>
      </c>
      <c r="D47" s="794">
        <v>4607091385670</v>
      </c>
      <c r="E47" s="795"/>
      <c r="F47" s="786">
        <v>1.4</v>
      </c>
      <c r="G47" s="33">
        <v>8</v>
      </c>
      <c r="H47" s="786">
        <v>11.2</v>
      </c>
      <c r="I47" s="78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90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5"/>
      <c r="V47" s="35"/>
      <c r="W47" s="36" t="s">
        <v>69</v>
      </c>
      <c r="X47" s="787">
        <v>0</v>
      </c>
      <c r="Y47" s="788">
        <f t="shared" ref="Y47:Y52" si="6">IFERROR(IF(X47="",0,CEILING((X47/$H47),1)*$H47),"")</f>
        <v>0</v>
      </c>
      <c r="Z47" s="37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794">
        <v>4607091385670</v>
      </c>
      <c r="E48" s="795"/>
      <c r="F48" s="786">
        <v>1.35</v>
      </c>
      <c r="G48" s="33">
        <v>8</v>
      </c>
      <c r="H48" s="786">
        <v>10.8</v>
      </c>
      <c r="I48" s="78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5"/>
      <c r="V48" s="35"/>
      <c r="W48" s="36" t="s">
        <v>69</v>
      </c>
      <c r="X48" s="787">
        <v>0</v>
      </c>
      <c r="Y48" s="78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794">
        <v>4680115883956</v>
      </c>
      <c r="E49" s="795"/>
      <c r="F49" s="786">
        <v>1.4</v>
      </c>
      <c r="G49" s="33">
        <v>8</v>
      </c>
      <c r="H49" s="786">
        <v>11.2</v>
      </c>
      <c r="I49" s="78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5"/>
      <c r="V49" s="35"/>
      <c r="W49" s="36" t="s">
        <v>69</v>
      </c>
      <c r="X49" s="787">
        <v>0</v>
      </c>
      <c r="Y49" s="78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794">
        <v>4680115882539</v>
      </c>
      <c r="E50" s="795"/>
      <c r="F50" s="786">
        <v>0.37</v>
      </c>
      <c r="G50" s="33">
        <v>10</v>
      </c>
      <c r="H50" s="786">
        <v>3.7</v>
      </c>
      <c r="I50" s="78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9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5"/>
      <c r="V50" s="35"/>
      <c r="W50" s="36" t="s">
        <v>69</v>
      </c>
      <c r="X50" s="787">
        <v>0</v>
      </c>
      <c r="Y50" s="78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2">
        <v>4301011382</v>
      </c>
      <c r="D51" s="794">
        <v>4607091385687</v>
      </c>
      <c r="E51" s="795"/>
      <c r="F51" s="786">
        <v>0.4</v>
      </c>
      <c r="G51" s="33">
        <v>10</v>
      </c>
      <c r="H51" s="786">
        <v>4</v>
      </c>
      <c r="I51" s="78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2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5"/>
      <c r="V51" s="35"/>
      <c r="W51" s="36" t="s">
        <v>69</v>
      </c>
      <c r="X51" s="787">
        <v>0</v>
      </c>
      <c r="Y51" s="78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794">
        <v>4680115883949</v>
      </c>
      <c r="E52" s="795"/>
      <c r="F52" s="786">
        <v>0.37</v>
      </c>
      <c r="G52" s="33">
        <v>10</v>
      </c>
      <c r="H52" s="786">
        <v>3.7</v>
      </c>
      <c r="I52" s="78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5"/>
      <c r="V52" s="35"/>
      <c r="W52" s="36" t="s">
        <v>69</v>
      </c>
      <c r="X52" s="787">
        <v>0</v>
      </c>
      <c r="Y52" s="78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8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8" t="s">
        <v>69</v>
      </c>
      <c r="X54" s="789">
        <f>IFERROR(SUM(X47:X52),"0")</f>
        <v>0</v>
      </c>
      <c r="Y54" s="789">
        <f>IFERROR(SUM(Y47:Y52),"0")</f>
        <v>0</v>
      </c>
      <c r="Z54" s="38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794">
        <v>4680115885233</v>
      </c>
      <c r="E56" s="795"/>
      <c r="F56" s="786">
        <v>0.2</v>
      </c>
      <c r="G56" s="33">
        <v>6</v>
      </c>
      <c r="H56" s="786">
        <v>1.2</v>
      </c>
      <c r="I56" s="78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5"/>
      <c r="V56" s="35"/>
      <c r="W56" s="36" t="s">
        <v>69</v>
      </c>
      <c r="X56" s="787">
        <v>0</v>
      </c>
      <c r="Y56" s="78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794">
        <v>4680115884915</v>
      </c>
      <c r="E57" s="795"/>
      <c r="F57" s="786">
        <v>0.3</v>
      </c>
      <c r="G57" s="33">
        <v>6</v>
      </c>
      <c r="H57" s="786">
        <v>1.8</v>
      </c>
      <c r="I57" s="78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5"/>
      <c r="V57" s="35"/>
      <c r="W57" s="36" t="s">
        <v>69</v>
      </c>
      <c r="X57" s="787">
        <v>0</v>
      </c>
      <c r="Y57" s="78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8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8" t="s">
        <v>69</v>
      </c>
      <c r="X59" s="789">
        <f>IFERROR(SUM(X56:X57),"0")</f>
        <v>0</v>
      </c>
      <c r="Y59" s="789">
        <f>IFERROR(SUM(Y56:Y57),"0")</f>
        <v>0</v>
      </c>
      <c r="Z59" s="38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794">
        <v>4680115885882</v>
      </c>
      <c r="E62" s="795"/>
      <c r="F62" s="786">
        <v>1.4</v>
      </c>
      <c r="G62" s="33">
        <v>8</v>
      </c>
      <c r="H62" s="786">
        <v>11.2</v>
      </c>
      <c r="I62" s="78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5"/>
      <c r="V62" s="35"/>
      <c r="W62" s="36" t="s">
        <v>69</v>
      </c>
      <c r="X62" s="787">
        <v>0</v>
      </c>
      <c r="Y62" s="788">
        <f t="shared" ref="Y62:Y70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4301011816</v>
      </c>
      <c r="D63" s="794">
        <v>4680115881426</v>
      </c>
      <c r="E63" s="795"/>
      <c r="F63" s="786">
        <v>1.35</v>
      </c>
      <c r="G63" s="33">
        <v>8</v>
      </c>
      <c r="H63" s="786">
        <v>10.8</v>
      </c>
      <c r="I63" s="786">
        <v>11.28</v>
      </c>
      <c r="J63" s="33">
        <v>56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5"/>
      <c r="V63" s="35"/>
      <c r="W63" s="36" t="s">
        <v>69</v>
      </c>
      <c r="X63" s="787">
        <v>0</v>
      </c>
      <c r="Y63" s="788">
        <f t="shared" si="11"/>
        <v>0</v>
      </c>
      <c r="Z63" s="37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2">
        <v>4301011948</v>
      </c>
      <c r="D64" s="794">
        <v>4680115881426</v>
      </c>
      <c r="E64" s="795"/>
      <c r="F64" s="786">
        <v>1.35</v>
      </c>
      <c r="G64" s="33">
        <v>8</v>
      </c>
      <c r="H64" s="786">
        <v>10.8</v>
      </c>
      <c r="I64" s="786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5"/>
      <c r="V64" s="35"/>
      <c r="W64" s="36" t="s">
        <v>69</v>
      </c>
      <c r="X64" s="787">
        <v>0</v>
      </c>
      <c r="Y64" s="788">
        <f t="shared" si="11"/>
        <v>0</v>
      </c>
      <c r="Z64" s="37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794">
        <v>4680115880283</v>
      </c>
      <c r="E65" s="795"/>
      <c r="F65" s="786">
        <v>0.6</v>
      </c>
      <c r="G65" s="33">
        <v>8</v>
      </c>
      <c r="H65" s="786">
        <v>4.8</v>
      </c>
      <c r="I65" s="78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5"/>
      <c r="V65" s="35"/>
      <c r="W65" s="36" t="s">
        <v>69</v>
      </c>
      <c r="X65" s="787">
        <v>0</v>
      </c>
      <c r="Y65" s="78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794">
        <v>4680115882720</v>
      </c>
      <c r="E66" s="795"/>
      <c r="F66" s="786">
        <v>0.45</v>
      </c>
      <c r="G66" s="33">
        <v>10</v>
      </c>
      <c r="H66" s="786">
        <v>4.5</v>
      </c>
      <c r="I66" s="78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5"/>
      <c r="V66" s="35"/>
      <c r="W66" s="36" t="s">
        <v>69</v>
      </c>
      <c r="X66" s="787">
        <v>0</v>
      </c>
      <c r="Y66" s="78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794">
        <v>4680115881525</v>
      </c>
      <c r="E67" s="795"/>
      <c r="F67" s="786">
        <v>0.4</v>
      </c>
      <c r="G67" s="33">
        <v>10</v>
      </c>
      <c r="H67" s="786">
        <v>4</v>
      </c>
      <c r="I67" s="78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5"/>
      <c r="V67" s="35"/>
      <c r="W67" s="36" t="s">
        <v>69</v>
      </c>
      <c r="X67" s="787">
        <v>0</v>
      </c>
      <c r="Y67" s="78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794">
        <v>4680115885899</v>
      </c>
      <c r="E68" s="795"/>
      <c r="F68" s="786">
        <v>0.35</v>
      </c>
      <c r="G68" s="33">
        <v>6</v>
      </c>
      <c r="H68" s="786">
        <v>2.1</v>
      </c>
      <c r="I68" s="78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5"/>
      <c r="V68" s="35"/>
      <c r="W68" s="36" t="s">
        <v>69</v>
      </c>
      <c r="X68" s="787">
        <v>0</v>
      </c>
      <c r="Y68" s="78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2">
        <v>4301011192</v>
      </c>
      <c r="D69" s="794">
        <v>4607091382952</v>
      </c>
      <c r="E69" s="795"/>
      <c r="F69" s="786">
        <v>0.5</v>
      </c>
      <c r="G69" s="33">
        <v>6</v>
      </c>
      <c r="H69" s="786">
        <v>3</v>
      </c>
      <c r="I69" s="786">
        <v>3.21</v>
      </c>
      <c r="J69" s="33">
        <v>132</v>
      </c>
      <c r="K69" s="33" t="s">
        <v>126</v>
      </c>
      <c r="L69" s="33"/>
      <c r="M69" s="34" t="s">
        <v>119</v>
      </c>
      <c r="N69" s="34"/>
      <c r="O69" s="33">
        <v>50</v>
      </c>
      <c r="P69" s="10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5"/>
      <c r="V69" s="35"/>
      <c r="W69" s="36" t="s">
        <v>69</v>
      </c>
      <c r="X69" s="787">
        <v>0</v>
      </c>
      <c r="Y69" s="788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2">
        <v>4301011801</v>
      </c>
      <c r="D70" s="794">
        <v>4680115881419</v>
      </c>
      <c r="E70" s="795"/>
      <c r="F70" s="786">
        <v>0.45</v>
      </c>
      <c r="G70" s="33">
        <v>10</v>
      </c>
      <c r="H70" s="786">
        <v>4.5</v>
      </c>
      <c r="I70" s="786">
        <v>4.71</v>
      </c>
      <c r="J70" s="33">
        <v>132</v>
      </c>
      <c r="K70" s="33" t="s">
        <v>126</v>
      </c>
      <c r="L70" s="33" t="s">
        <v>145</v>
      </c>
      <c r="M70" s="34" t="s">
        <v>119</v>
      </c>
      <c r="N70" s="34"/>
      <c r="O70" s="33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5"/>
      <c r="V70" s="35"/>
      <c r="W70" s="36" t="s">
        <v>69</v>
      </c>
      <c r="X70" s="787">
        <v>0</v>
      </c>
      <c r="Y70" s="788">
        <f t="shared" si="11"/>
        <v>0</v>
      </c>
      <c r="Z70" s="37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8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8" t="s">
        <v>69</v>
      </c>
      <c r="X72" s="789">
        <f>IFERROR(SUM(X62:X70),"0")</f>
        <v>0</v>
      </c>
      <c r="Y72" s="789">
        <f>IFERROR(SUM(Y62:Y70),"0")</f>
        <v>0</v>
      </c>
      <c r="Z72" s="38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2">
        <v>4301020298</v>
      </c>
      <c r="D74" s="794">
        <v>4680115881440</v>
      </c>
      <c r="E74" s="795"/>
      <c r="F74" s="786">
        <v>1.35</v>
      </c>
      <c r="G74" s="33">
        <v>8</v>
      </c>
      <c r="H74" s="786">
        <v>10.8</v>
      </c>
      <c r="I74" s="786">
        <v>11.28</v>
      </c>
      <c r="J74" s="33">
        <v>56</v>
      </c>
      <c r="K74" s="33" t="s">
        <v>116</v>
      </c>
      <c r="L74" s="33"/>
      <c r="M74" s="34" t="s">
        <v>119</v>
      </c>
      <c r="N74" s="34"/>
      <c r="O74" s="33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5"/>
      <c r="V74" s="35"/>
      <c r="W74" s="36" t="s">
        <v>69</v>
      </c>
      <c r="X74" s="787">
        <v>0</v>
      </c>
      <c r="Y74" s="788">
        <f>IFERROR(IF(X74="",0,CEILING((X74/$H74),1)*$H74),"")</f>
        <v>0</v>
      </c>
      <c r="Z74" s="37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2">
        <v>4301020228</v>
      </c>
      <c r="D75" s="794">
        <v>4680115882751</v>
      </c>
      <c r="E75" s="795"/>
      <c r="F75" s="786">
        <v>0.45</v>
      </c>
      <c r="G75" s="33">
        <v>10</v>
      </c>
      <c r="H75" s="786">
        <v>4.5</v>
      </c>
      <c r="I75" s="786">
        <v>4.71</v>
      </c>
      <c r="J75" s="33">
        <v>132</v>
      </c>
      <c r="K75" s="33" t="s">
        <v>126</v>
      </c>
      <c r="L75" s="33"/>
      <c r="M75" s="34" t="s">
        <v>119</v>
      </c>
      <c r="N75" s="34"/>
      <c r="O75" s="33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5"/>
      <c r="V75" s="35"/>
      <c r="W75" s="36" t="s">
        <v>69</v>
      </c>
      <c r="X75" s="787">
        <v>0</v>
      </c>
      <c r="Y75" s="788">
        <f>IFERROR(IF(X75="",0,CEILING((X75/$H75),1)*$H75),"")</f>
        <v>0</v>
      </c>
      <c r="Z75" s="37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2">
        <v>4301020358</v>
      </c>
      <c r="D76" s="794">
        <v>4680115885950</v>
      </c>
      <c r="E76" s="795"/>
      <c r="F76" s="786">
        <v>0.37</v>
      </c>
      <c r="G76" s="33">
        <v>6</v>
      </c>
      <c r="H76" s="786">
        <v>2.2200000000000002</v>
      </c>
      <c r="I76" s="786">
        <v>2.4</v>
      </c>
      <c r="J76" s="33">
        <v>182</v>
      </c>
      <c r="K76" s="33" t="s">
        <v>76</v>
      </c>
      <c r="L76" s="33"/>
      <c r="M76" s="34" t="s">
        <v>77</v>
      </c>
      <c r="N76" s="34"/>
      <c r="O76" s="33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5"/>
      <c r="V76" s="35"/>
      <c r="W76" s="36" t="s">
        <v>69</v>
      </c>
      <c r="X76" s="787">
        <v>0</v>
      </c>
      <c r="Y76" s="78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2">
        <v>4301020296</v>
      </c>
      <c r="D77" s="794">
        <v>4680115881433</v>
      </c>
      <c r="E77" s="795"/>
      <c r="F77" s="786">
        <v>0.45</v>
      </c>
      <c r="G77" s="33">
        <v>6</v>
      </c>
      <c r="H77" s="786">
        <v>2.7</v>
      </c>
      <c r="I77" s="786">
        <v>2.88</v>
      </c>
      <c r="J77" s="33">
        <v>182</v>
      </c>
      <c r="K77" s="33" t="s">
        <v>76</v>
      </c>
      <c r="L77" s="33" t="s">
        <v>145</v>
      </c>
      <c r="M77" s="34" t="s">
        <v>119</v>
      </c>
      <c r="N77" s="34"/>
      <c r="O77" s="33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5"/>
      <c r="V77" s="35"/>
      <c r="W77" s="36" t="s">
        <v>69</v>
      </c>
      <c r="X77" s="787">
        <v>0</v>
      </c>
      <c r="Y77" s="788">
        <f>IFERROR(IF(X77="",0,CEILING((X77/$H77),1)*$H77),"")</f>
        <v>0</v>
      </c>
      <c r="Z77" s="37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8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8" t="s">
        <v>69</v>
      </c>
      <c r="X79" s="789">
        <f>IFERROR(SUM(X74:X77),"0")</f>
        <v>0</v>
      </c>
      <c r="Y79" s="789">
        <f>IFERROR(SUM(Y74:Y77),"0")</f>
        <v>0</v>
      </c>
      <c r="Z79" s="38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2">
        <v>4301031242</v>
      </c>
      <c r="D81" s="794">
        <v>4680115885066</v>
      </c>
      <c r="E81" s="795"/>
      <c r="F81" s="786">
        <v>0.7</v>
      </c>
      <c r="G81" s="33">
        <v>6</v>
      </c>
      <c r="H81" s="786">
        <v>4.2</v>
      </c>
      <c r="I81" s="78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5"/>
      <c r="V81" s="35"/>
      <c r="W81" s="36" t="s">
        <v>69</v>
      </c>
      <c r="X81" s="787">
        <v>0</v>
      </c>
      <c r="Y81" s="788">
        <f t="shared" ref="Y81:Y86" si="16"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4301031240</v>
      </c>
      <c r="D82" s="794">
        <v>4680115885042</v>
      </c>
      <c r="E82" s="795"/>
      <c r="F82" s="786">
        <v>0.7</v>
      </c>
      <c r="G82" s="33">
        <v>6</v>
      </c>
      <c r="H82" s="786">
        <v>4.2</v>
      </c>
      <c r="I82" s="78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5"/>
      <c r="V82" s="35"/>
      <c r="W82" s="36" t="s">
        <v>69</v>
      </c>
      <c r="X82" s="787">
        <v>0</v>
      </c>
      <c r="Y82" s="78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2">
        <v>4301031315</v>
      </c>
      <c r="D83" s="794">
        <v>4680115885080</v>
      </c>
      <c r="E83" s="795"/>
      <c r="F83" s="786">
        <v>0.7</v>
      </c>
      <c r="G83" s="33">
        <v>6</v>
      </c>
      <c r="H83" s="786">
        <v>4.2</v>
      </c>
      <c r="I83" s="786">
        <v>4.41</v>
      </c>
      <c r="J83" s="33">
        <v>132</v>
      </c>
      <c r="K83" s="33" t="s">
        <v>126</v>
      </c>
      <c r="L83" s="33"/>
      <c r="M83" s="34" t="s">
        <v>68</v>
      </c>
      <c r="N83" s="34"/>
      <c r="O83" s="33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5"/>
      <c r="V83" s="35"/>
      <c r="W83" s="36" t="s">
        <v>69</v>
      </c>
      <c r="X83" s="787">
        <v>0</v>
      </c>
      <c r="Y83" s="788">
        <f t="shared" si="16"/>
        <v>0</v>
      </c>
      <c r="Z83" s="37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2">
        <v>4301031243</v>
      </c>
      <c r="D84" s="794">
        <v>4680115885073</v>
      </c>
      <c r="E84" s="795"/>
      <c r="F84" s="786">
        <v>0.3</v>
      </c>
      <c r="G84" s="33">
        <v>6</v>
      </c>
      <c r="H84" s="786">
        <v>1.8</v>
      </c>
      <c r="I84" s="78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5"/>
      <c r="V84" s="35"/>
      <c r="W84" s="36" t="s">
        <v>69</v>
      </c>
      <c r="X84" s="787">
        <v>0</v>
      </c>
      <c r="Y84" s="78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2">
        <v>4301031241</v>
      </c>
      <c r="D85" s="794">
        <v>4680115885059</v>
      </c>
      <c r="E85" s="795"/>
      <c r="F85" s="786">
        <v>0.3</v>
      </c>
      <c r="G85" s="33">
        <v>6</v>
      </c>
      <c r="H85" s="786">
        <v>1.8</v>
      </c>
      <c r="I85" s="78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5"/>
      <c r="V85" s="35"/>
      <c r="W85" s="36" t="s">
        <v>69</v>
      </c>
      <c r="X85" s="787">
        <v>0</v>
      </c>
      <c r="Y85" s="78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2">
        <v>4301031316</v>
      </c>
      <c r="D86" s="794">
        <v>4680115885097</v>
      </c>
      <c r="E86" s="795"/>
      <c r="F86" s="786">
        <v>0.3</v>
      </c>
      <c r="G86" s="33">
        <v>6</v>
      </c>
      <c r="H86" s="786">
        <v>1.8</v>
      </c>
      <c r="I86" s="786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5"/>
      <c r="V86" s="35"/>
      <c r="W86" s="36" t="s">
        <v>69</v>
      </c>
      <c r="X86" s="787">
        <v>0</v>
      </c>
      <c r="Y86" s="788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8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8" t="s">
        <v>69</v>
      </c>
      <c r="X88" s="789">
        <f>IFERROR(SUM(X81:X86),"0")</f>
        <v>0</v>
      </c>
      <c r="Y88" s="789">
        <f>IFERROR(SUM(Y81:Y86),"0")</f>
        <v>0</v>
      </c>
      <c r="Z88" s="38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2">
        <v>4301051838</v>
      </c>
      <c r="D90" s="794">
        <v>4680115881891</v>
      </c>
      <c r="E90" s="795"/>
      <c r="F90" s="786">
        <v>1.4</v>
      </c>
      <c r="G90" s="33">
        <v>6</v>
      </c>
      <c r="H90" s="786">
        <v>8.4</v>
      </c>
      <c r="I90" s="786">
        <v>8.9640000000000004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5"/>
      <c r="V90" s="35"/>
      <c r="W90" s="36" t="s">
        <v>69</v>
      </c>
      <c r="X90" s="787">
        <v>0</v>
      </c>
      <c r="Y90" s="788">
        <f t="shared" ref="Y90:Y95" si="21">IFERROR(IF(X90="",0,CEILING((X90/$H90),1)*$H90),"")</f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2">
        <v>4301051846</v>
      </c>
      <c r="D91" s="794">
        <v>4680115885769</v>
      </c>
      <c r="E91" s="795"/>
      <c r="F91" s="786">
        <v>1.4</v>
      </c>
      <c r="G91" s="33">
        <v>6</v>
      </c>
      <c r="H91" s="786">
        <v>8.4</v>
      </c>
      <c r="I91" s="786">
        <v>8.8800000000000008</v>
      </c>
      <c r="J91" s="33">
        <v>56</v>
      </c>
      <c r="K91" s="33" t="s">
        <v>116</v>
      </c>
      <c r="L91" s="33"/>
      <c r="M91" s="34" t="s">
        <v>77</v>
      </c>
      <c r="N91" s="34"/>
      <c r="O91" s="33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5"/>
      <c r="V91" s="35"/>
      <c r="W91" s="36" t="s">
        <v>69</v>
      </c>
      <c r="X91" s="787">
        <v>0</v>
      </c>
      <c r="Y91" s="78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2">
        <v>4301051822</v>
      </c>
      <c r="D92" s="794">
        <v>4680115884410</v>
      </c>
      <c r="E92" s="795"/>
      <c r="F92" s="786">
        <v>1.4</v>
      </c>
      <c r="G92" s="33">
        <v>6</v>
      </c>
      <c r="H92" s="786">
        <v>8.4</v>
      </c>
      <c r="I92" s="786">
        <v>8.952</v>
      </c>
      <c r="J92" s="33">
        <v>56</v>
      </c>
      <c r="K92" s="33" t="s">
        <v>116</v>
      </c>
      <c r="L92" s="33"/>
      <c r="M92" s="34" t="s">
        <v>68</v>
      </c>
      <c r="N92" s="34"/>
      <c r="O92" s="33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5"/>
      <c r="V92" s="35"/>
      <c r="W92" s="36" t="s">
        <v>69</v>
      </c>
      <c r="X92" s="787">
        <v>0</v>
      </c>
      <c r="Y92" s="788">
        <f t="shared" si="21"/>
        <v>0</v>
      </c>
      <c r="Z92" s="37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2">
        <v>4301051837</v>
      </c>
      <c r="D93" s="794">
        <v>4680115884311</v>
      </c>
      <c r="E93" s="795"/>
      <c r="F93" s="786">
        <v>0.3</v>
      </c>
      <c r="G93" s="33">
        <v>6</v>
      </c>
      <c r="H93" s="786">
        <v>1.8</v>
      </c>
      <c r="I93" s="786">
        <v>2.0459999999999998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5"/>
      <c r="V93" s="35"/>
      <c r="W93" s="36" t="s">
        <v>69</v>
      </c>
      <c r="X93" s="787">
        <v>0</v>
      </c>
      <c r="Y93" s="78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4301051844</v>
      </c>
      <c r="D94" s="794">
        <v>4680115885929</v>
      </c>
      <c r="E94" s="795"/>
      <c r="F94" s="786">
        <v>0.42</v>
      </c>
      <c r="G94" s="33">
        <v>6</v>
      </c>
      <c r="H94" s="786">
        <v>2.52</v>
      </c>
      <c r="I94" s="786">
        <v>2.7</v>
      </c>
      <c r="J94" s="33">
        <v>182</v>
      </c>
      <c r="K94" s="33" t="s">
        <v>76</v>
      </c>
      <c r="L94" s="33"/>
      <c r="M94" s="34" t="s">
        <v>77</v>
      </c>
      <c r="N94" s="34"/>
      <c r="O94" s="33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5"/>
      <c r="V94" s="35"/>
      <c r="W94" s="36" t="s">
        <v>69</v>
      </c>
      <c r="X94" s="787">
        <v>0</v>
      </c>
      <c r="Y94" s="78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2">
        <v>4301051827</v>
      </c>
      <c r="D95" s="794">
        <v>4680115884403</v>
      </c>
      <c r="E95" s="795"/>
      <c r="F95" s="786">
        <v>0.3</v>
      </c>
      <c r="G95" s="33">
        <v>6</v>
      </c>
      <c r="H95" s="786">
        <v>1.8</v>
      </c>
      <c r="I95" s="786">
        <v>1.98</v>
      </c>
      <c r="J95" s="33">
        <v>182</v>
      </c>
      <c r="K95" s="33" t="s">
        <v>76</v>
      </c>
      <c r="L95" s="33"/>
      <c r="M95" s="34" t="s">
        <v>68</v>
      </c>
      <c r="N95" s="34"/>
      <c r="O95" s="33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5"/>
      <c r="V95" s="35"/>
      <c r="W95" s="36" t="s">
        <v>69</v>
      </c>
      <c r="X95" s="787">
        <v>0</v>
      </c>
      <c r="Y95" s="788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8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8" t="s">
        <v>69</v>
      </c>
      <c r="X97" s="789">
        <f>IFERROR(SUM(X90:X95),"0")</f>
        <v>0</v>
      </c>
      <c r="Y97" s="789">
        <f>IFERROR(SUM(Y90:Y95),"0")</f>
        <v>0</v>
      </c>
      <c r="Z97" s="38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2">
        <v>4301060366</v>
      </c>
      <c r="D99" s="794">
        <v>4680115881532</v>
      </c>
      <c r="E99" s="795"/>
      <c r="F99" s="786">
        <v>1.3</v>
      </c>
      <c r="G99" s="33">
        <v>6</v>
      </c>
      <c r="H99" s="786">
        <v>7.8</v>
      </c>
      <c r="I99" s="786">
        <v>8.2799999999999994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5"/>
      <c r="V99" s="35"/>
      <c r="W99" s="36" t="s">
        <v>69</v>
      </c>
      <c r="X99" s="787">
        <v>80</v>
      </c>
      <c r="Y99" s="788">
        <f>IFERROR(IF(X99="",0,CEILING((X99/$H99),1)*$H99),"")</f>
        <v>85.8</v>
      </c>
      <c r="Z99" s="37">
        <f>IFERROR(IF(Y99=0,"",ROUNDUP(Y99/H99,0)*0.02175),"")</f>
        <v>0.23924999999999999</v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84.92307692307692</v>
      </c>
      <c r="BN99" s="64">
        <f>IFERROR(Y99*I99/H99,"0")</f>
        <v>91.08</v>
      </c>
      <c r="BO99" s="64">
        <f>IFERROR(1/J99*(X99/H99),"0")</f>
        <v>0.18315018315018317</v>
      </c>
      <c r="BP99" s="64">
        <f>IFERROR(1/J99*(Y99/H99),"0")</f>
        <v>0.19642857142857142</v>
      </c>
    </row>
    <row r="100" spans="1:68" ht="37.5" hidden="1" customHeight="1" x14ac:dyDescent="0.25">
      <c r="A100" s="54" t="s">
        <v>211</v>
      </c>
      <c r="B100" s="54" t="s">
        <v>214</v>
      </c>
      <c r="C100" s="32">
        <v>4301060371</v>
      </c>
      <c r="D100" s="794">
        <v>4680115881532</v>
      </c>
      <c r="E100" s="795"/>
      <c r="F100" s="786">
        <v>1.4</v>
      </c>
      <c r="G100" s="33">
        <v>6</v>
      </c>
      <c r="H100" s="786">
        <v>8.4</v>
      </c>
      <c r="I100" s="786">
        <v>8.9640000000000004</v>
      </c>
      <c r="J100" s="33">
        <v>56</v>
      </c>
      <c r="K100" s="33" t="s">
        <v>116</v>
      </c>
      <c r="L100" s="33"/>
      <c r="M100" s="34" t="s">
        <v>68</v>
      </c>
      <c r="N100" s="34"/>
      <c r="O100" s="33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5"/>
      <c r="V100" s="35"/>
      <c r="W100" s="36" t="s">
        <v>69</v>
      </c>
      <c r="X100" s="787">
        <v>0</v>
      </c>
      <c r="Y100" s="788">
        <f>IFERROR(IF(X100="",0,CEILING((X100/$H100),1)*$H100),"")</f>
        <v>0</v>
      </c>
      <c r="Z100" s="37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2">
        <v>4301060351</v>
      </c>
      <c r="D101" s="794">
        <v>4680115881464</v>
      </c>
      <c r="E101" s="795"/>
      <c r="F101" s="786">
        <v>0.4</v>
      </c>
      <c r="G101" s="33">
        <v>6</v>
      </c>
      <c r="H101" s="786">
        <v>2.4</v>
      </c>
      <c r="I101" s="786">
        <v>2.61</v>
      </c>
      <c r="J101" s="33">
        <v>132</v>
      </c>
      <c r="K101" s="33" t="s">
        <v>126</v>
      </c>
      <c r="L101" s="33"/>
      <c r="M101" s="34" t="s">
        <v>77</v>
      </c>
      <c r="N101" s="34"/>
      <c r="O101" s="33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5"/>
      <c r="V101" s="35"/>
      <c r="W101" s="36" t="s">
        <v>69</v>
      </c>
      <c r="X101" s="787">
        <v>0</v>
      </c>
      <c r="Y101" s="788">
        <f>IFERROR(IF(X101="",0,CEILING((X101/$H101),1)*$H101),"")</f>
        <v>0</v>
      </c>
      <c r="Z101" s="37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8" t="s">
        <v>72</v>
      </c>
      <c r="X102" s="789">
        <f>IFERROR(X99/H99,"0")+IFERROR(X100/H100,"0")+IFERROR(X101/H101,"0")</f>
        <v>10.256410256410257</v>
      </c>
      <c r="Y102" s="789">
        <f>IFERROR(Y99/H99,"0")+IFERROR(Y100/H100,"0")+IFERROR(Y101/H101,"0")</f>
        <v>11</v>
      </c>
      <c r="Z102" s="789">
        <f>IFERROR(IF(Z99="",0,Z99),"0")+IFERROR(IF(Z100="",0,Z100),"0")+IFERROR(IF(Z101="",0,Z101),"0")</f>
        <v>0.23924999999999999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8" t="s">
        <v>69</v>
      </c>
      <c r="X103" s="789">
        <f>IFERROR(SUM(X99:X101),"0")</f>
        <v>80</v>
      </c>
      <c r="Y103" s="789">
        <f>IFERROR(SUM(Y99:Y101),"0")</f>
        <v>85.8</v>
      </c>
      <c r="Z103" s="38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2">
        <v>4301011468</v>
      </c>
      <c r="D106" s="794">
        <v>4680115881327</v>
      </c>
      <c r="E106" s="795"/>
      <c r="F106" s="786">
        <v>1.35</v>
      </c>
      <c r="G106" s="33">
        <v>8</v>
      </c>
      <c r="H106" s="786">
        <v>10.8</v>
      </c>
      <c r="I106" s="786">
        <v>11.28</v>
      </c>
      <c r="J106" s="33">
        <v>56</v>
      </c>
      <c r="K106" s="33" t="s">
        <v>116</v>
      </c>
      <c r="L106" s="33"/>
      <c r="M106" s="34" t="s">
        <v>161</v>
      </c>
      <c r="N106" s="34"/>
      <c r="O106" s="33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5"/>
      <c r="V106" s="35"/>
      <c r="W106" s="36" t="s">
        <v>69</v>
      </c>
      <c r="X106" s="787">
        <v>20</v>
      </c>
      <c r="Y106" s="788">
        <f>IFERROR(IF(X106="",0,CEILING((X106/$H106),1)*$H106),"")</f>
        <v>21.6</v>
      </c>
      <c r="Z106" s="37">
        <f>IFERROR(IF(Y106=0,"",ROUNDUP(Y106/H106,0)*0.02175),"")</f>
        <v>4.3499999999999997E-2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20.888888888888886</v>
      </c>
      <c r="BN106" s="64">
        <f>IFERROR(Y106*I106/H106,"0")</f>
        <v>22.56</v>
      </c>
      <c r="BO106" s="64">
        <f>IFERROR(1/J106*(X106/H106),"0")</f>
        <v>3.306878306878306E-2</v>
      </c>
      <c r="BP106" s="64">
        <f>IFERROR(1/J106*(Y106/H106),"0")</f>
        <v>3.5714285714285712E-2</v>
      </c>
    </row>
    <row r="107" spans="1:68" ht="16.5" hidden="1" customHeight="1" x14ac:dyDescent="0.25">
      <c r="A107" s="54" t="s">
        <v>222</v>
      </c>
      <c r="B107" s="54" t="s">
        <v>223</v>
      </c>
      <c r="C107" s="32">
        <v>4301011476</v>
      </c>
      <c r="D107" s="794">
        <v>4680115881518</v>
      </c>
      <c r="E107" s="795"/>
      <c r="F107" s="786">
        <v>0.4</v>
      </c>
      <c r="G107" s="33">
        <v>10</v>
      </c>
      <c r="H107" s="786">
        <v>4</v>
      </c>
      <c r="I107" s="786">
        <v>4.21</v>
      </c>
      <c r="J107" s="33">
        <v>132</v>
      </c>
      <c r="K107" s="33" t="s">
        <v>126</v>
      </c>
      <c r="L107" s="33"/>
      <c r="M107" s="34" t="s">
        <v>77</v>
      </c>
      <c r="N107" s="34"/>
      <c r="O107" s="33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5"/>
      <c r="V107" s="35"/>
      <c r="W107" s="36" t="s">
        <v>69</v>
      </c>
      <c r="X107" s="787">
        <v>0</v>
      </c>
      <c r="Y107" s="78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2">
        <v>4301011443</v>
      </c>
      <c r="D108" s="794">
        <v>4680115881303</v>
      </c>
      <c r="E108" s="795"/>
      <c r="F108" s="786">
        <v>0.45</v>
      </c>
      <c r="G108" s="33">
        <v>10</v>
      </c>
      <c r="H108" s="786">
        <v>4.5</v>
      </c>
      <c r="I108" s="786">
        <v>4.71</v>
      </c>
      <c r="J108" s="33">
        <v>132</v>
      </c>
      <c r="K108" s="33" t="s">
        <v>126</v>
      </c>
      <c r="L108" s="33" t="s">
        <v>129</v>
      </c>
      <c r="M108" s="34" t="s">
        <v>161</v>
      </c>
      <c r="N108" s="34"/>
      <c r="O108" s="33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5"/>
      <c r="V108" s="35"/>
      <c r="W108" s="36" t="s">
        <v>69</v>
      </c>
      <c r="X108" s="787">
        <v>0</v>
      </c>
      <c r="Y108" s="788">
        <f>IFERROR(IF(X108="",0,CEILING((X108/$H108),1)*$H108),"")</f>
        <v>0</v>
      </c>
      <c r="Z108" s="37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8" t="s">
        <v>72</v>
      </c>
      <c r="X109" s="789">
        <f>IFERROR(X106/H106,"0")+IFERROR(X107/H107,"0")+IFERROR(X108/H108,"0")</f>
        <v>1.8518518518518516</v>
      </c>
      <c r="Y109" s="789">
        <f>IFERROR(Y106/H106,"0")+IFERROR(Y107/H107,"0")+IFERROR(Y108/H108,"0")</f>
        <v>2</v>
      </c>
      <c r="Z109" s="789">
        <f>IFERROR(IF(Z106="",0,Z106),"0")+IFERROR(IF(Z107="",0,Z107),"0")+IFERROR(IF(Z108="",0,Z108),"0")</f>
        <v>4.3499999999999997E-2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8" t="s">
        <v>69</v>
      </c>
      <c r="X110" s="789">
        <f>IFERROR(SUM(X106:X108),"0")</f>
        <v>20</v>
      </c>
      <c r="Y110" s="789">
        <f>IFERROR(SUM(Y106:Y108),"0")</f>
        <v>21.6</v>
      </c>
      <c r="Z110" s="38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2">
        <v>4301051546</v>
      </c>
      <c r="D112" s="794">
        <v>4607091386967</v>
      </c>
      <c r="E112" s="795"/>
      <c r="F112" s="786">
        <v>1.4</v>
      </c>
      <c r="G112" s="33">
        <v>6</v>
      </c>
      <c r="H112" s="786">
        <v>8.4</v>
      </c>
      <c r="I112" s="786">
        <v>8.9640000000000004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5"/>
      <c r="V112" s="35"/>
      <c r="W112" s="36" t="s">
        <v>69</v>
      </c>
      <c r="X112" s="787">
        <v>0</v>
      </c>
      <c r="Y112" s="788">
        <f t="shared" ref="Y112:Y117" si="26">IFERROR(IF(X112="",0,CEILING((X112/$H112),1)*$H112),"")</f>
        <v>0</v>
      </c>
      <c r="Z112" s="37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2">
        <v>4301051437</v>
      </c>
      <c r="D113" s="794">
        <v>4607091386967</v>
      </c>
      <c r="E113" s="795"/>
      <c r="F113" s="786">
        <v>1.35</v>
      </c>
      <c r="G113" s="33">
        <v>6</v>
      </c>
      <c r="H113" s="786">
        <v>8.1</v>
      </c>
      <c r="I113" s="786">
        <v>8.6639999999999997</v>
      </c>
      <c r="J113" s="33">
        <v>56</v>
      </c>
      <c r="K113" s="33" t="s">
        <v>116</v>
      </c>
      <c r="L113" s="33"/>
      <c r="M113" s="34" t="s">
        <v>77</v>
      </c>
      <c r="N113" s="34"/>
      <c r="O113" s="33">
        <v>45</v>
      </c>
      <c r="P113" s="9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5"/>
      <c r="V113" s="35"/>
      <c r="W113" s="36" t="s">
        <v>69</v>
      </c>
      <c r="X113" s="787">
        <v>0</v>
      </c>
      <c r="Y113" s="788">
        <f t="shared" si="26"/>
        <v>0</v>
      </c>
      <c r="Z113" s="37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2">
        <v>4301051436</v>
      </c>
      <c r="D114" s="794">
        <v>4607091385731</v>
      </c>
      <c r="E114" s="795"/>
      <c r="F114" s="786">
        <v>0.45</v>
      </c>
      <c r="G114" s="33">
        <v>6</v>
      </c>
      <c r="H114" s="786">
        <v>2.7</v>
      </c>
      <c r="I114" s="786">
        <v>2.952</v>
      </c>
      <c r="J114" s="33">
        <v>182</v>
      </c>
      <c r="K114" s="33" t="s">
        <v>76</v>
      </c>
      <c r="L114" s="33" t="s">
        <v>145</v>
      </c>
      <c r="M114" s="34" t="s">
        <v>77</v>
      </c>
      <c r="N114" s="34"/>
      <c r="O114" s="33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5"/>
      <c r="V114" s="35"/>
      <c r="W114" s="36" t="s">
        <v>69</v>
      </c>
      <c r="X114" s="787">
        <v>0</v>
      </c>
      <c r="Y114" s="78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2">
        <v>4301051438</v>
      </c>
      <c r="D115" s="794">
        <v>4680115880894</v>
      </c>
      <c r="E115" s="795"/>
      <c r="F115" s="786">
        <v>0.33</v>
      </c>
      <c r="G115" s="33">
        <v>6</v>
      </c>
      <c r="H115" s="786">
        <v>1.98</v>
      </c>
      <c r="I115" s="786">
        <v>2.238</v>
      </c>
      <c r="J115" s="33">
        <v>182</v>
      </c>
      <c r="K115" s="33" t="s">
        <v>76</v>
      </c>
      <c r="L115" s="33"/>
      <c r="M115" s="34" t="s">
        <v>77</v>
      </c>
      <c r="N115" s="34"/>
      <c r="O115" s="33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5"/>
      <c r="V115" s="35"/>
      <c r="W115" s="36" t="s">
        <v>69</v>
      </c>
      <c r="X115" s="787">
        <v>0</v>
      </c>
      <c r="Y115" s="788">
        <f t="shared" si="26"/>
        <v>0</v>
      </c>
      <c r="Z115" s="37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2">
        <v>4301051687</v>
      </c>
      <c r="D116" s="794">
        <v>4680115880214</v>
      </c>
      <c r="E116" s="795"/>
      <c r="F116" s="786">
        <v>0.45</v>
      </c>
      <c r="G116" s="33">
        <v>4</v>
      </c>
      <c r="H116" s="786">
        <v>1.8</v>
      </c>
      <c r="I116" s="78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60" t="s">
        <v>238</v>
      </c>
      <c r="Q116" s="792"/>
      <c r="R116" s="792"/>
      <c r="S116" s="792"/>
      <c r="T116" s="793"/>
      <c r="U116" s="35"/>
      <c r="V116" s="35"/>
      <c r="W116" s="36" t="s">
        <v>69</v>
      </c>
      <c r="X116" s="787">
        <v>0</v>
      </c>
      <c r="Y116" s="78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2">
        <v>4301051439</v>
      </c>
      <c r="D117" s="794">
        <v>4680115880214</v>
      </c>
      <c r="E117" s="795"/>
      <c r="F117" s="786">
        <v>0.45</v>
      </c>
      <c r="G117" s="33">
        <v>6</v>
      </c>
      <c r="H117" s="786">
        <v>2.7</v>
      </c>
      <c r="I117" s="786">
        <v>2.988</v>
      </c>
      <c r="J117" s="33">
        <v>132</v>
      </c>
      <c r="K117" s="33" t="s">
        <v>126</v>
      </c>
      <c r="L117" s="33"/>
      <c r="M117" s="34" t="s">
        <v>77</v>
      </c>
      <c r="N117" s="34"/>
      <c r="O117" s="33">
        <v>45</v>
      </c>
      <c r="P117" s="93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5"/>
      <c r="V117" s="35"/>
      <c r="W117" s="36" t="s">
        <v>69</v>
      </c>
      <c r="X117" s="787">
        <v>35</v>
      </c>
      <c r="Y117" s="788">
        <f t="shared" si="26"/>
        <v>35.1</v>
      </c>
      <c r="Z117" s="37">
        <f>IFERROR(IF(Y117=0,"",ROUNDUP(Y117/H117,0)*0.00902),"")</f>
        <v>0.11726</v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38.733333333333327</v>
      </c>
      <c r="BN117" s="64">
        <f t="shared" si="28"/>
        <v>38.843999999999994</v>
      </c>
      <c r="BO117" s="64">
        <f t="shared" si="29"/>
        <v>9.8204264870931535E-2</v>
      </c>
      <c r="BP117" s="64">
        <f t="shared" si="30"/>
        <v>9.8484848484848481E-2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8" t="s">
        <v>72</v>
      </c>
      <c r="X118" s="789">
        <f>IFERROR(X112/H112,"0")+IFERROR(X113/H113,"0")+IFERROR(X114/H114,"0")+IFERROR(X115/H115,"0")+IFERROR(X116/H116,"0")+IFERROR(X117/H117,"0")</f>
        <v>12.962962962962962</v>
      </c>
      <c r="Y118" s="789">
        <f>IFERROR(Y112/H112,"0")+IFERROR(Y113/H113,"0")+IFERROR(Y114/H114,"0")+IFERROR(Y115/H115,"0")+IFERROR(Y116/H116,"0")+IFERROR(Y117/H117,"0")</f>
        <v>13</v>
      </c>
      <c r="Z118" s="789">
        <f>IFERROR(IF(Z112="",0,Z112),"0")+IFERROR(IF(Z113="",0,Z113),"0")+IFERROR(IF(Z114="",0,Z114),"0")+IFERROR(IF(Z115="",0,Z115),"0")+IFERROR(IF(Z116="",0,Z116),"0")+IFERROR(IF(Z117="",0,Z117),"0")</f>
        <v>0.11726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8" t="s">
        <v>69</v>
      </c>
      <c r="X119" s="789">
        <f>IFERROR(SUM(X112:X117),"0")</f>
        <v>35</v>
      </c>
      <c r="Y119" s="789">
        <f>IFERROR(SUM(Y112:Y117),"0")</f>
        <v>35.1</v>
      </c>
      <c r="Z119" s="38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2">
        <v>4301011703</v>
      </c>
      <c r="D122" s="794">
        <v>4680115882133</v>
      </c>
      <c r="E122" s="795"/>
      <c r="F122" s="786">
        <v>1.4</v>
      </c>
      <c r="G122" s="33">
        <v>8</v>
      </c>
      <c r="H122" s="786">
        <v>11.2</v>
      </c>
      <c r="I122" s="786">
        <v>11.68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9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5"/>
      <c r="V122" s="35"/>
      <c r="W122" s="36" t="s">
        <v>69</v>
      </c>
      <c r="X122" s="787">
        <v>0</v>
      </c>
      <c r="Y122" s="78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2">
        <v>4301011514</v>
      </c>
      <c r="D123" s="794">
        <v>4680115882133</v>
      </c>
      <c r="E123" s="795"/>
      <c r="F123" s="786">
        <v>1.35</v>
      </c>
      <c r="G123" s="33">
        <v>8</v>
      </c>
      <c r="H123" s="786">
        <v>10.8</v>
      </c>
      <c r="I123" s="786">
        <v>11.28</v>
      </c>
      <c r="J123" s="33">
        <v>56</v>
      </c>
      <c r="K123" s="33" t="s">
        <v>116</v>
      </c>
      <c r="L123" s="33"/>
      <c r="M123" s="34" t="s">
        <v>119</v>
      </c>
      <c r="N123" s="34"/>
      <c r="O123" s="33">
        <v>50</v>
      </c>
      <c r="P123" s="11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5"/>
      <c r="V123" s="35"/>
      <c r="W123" s="36" t="s">
        <v>69</v>
      </c>
      <c r="X123" s="787">
        <v>0</v>
      </c>
      <c r="Y123" s="788">
        <f>IFERROR(IF(X123="",0,CEILING((X123/$H123),1)*$H123),"")</f>
        <v>0</v>
      </c>
      <c r="Z123" s="37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4301011417</v>
      </c>
      <c r="D124" s="794">
        <v>4680115880269</v>
      </c>
      <c r="E124" s="795"/>
      <c r="F124" s="786">
        <v>0.375</v>
      </c>
      <c r="G124" s="33">
        <v>10</v>
      </c>
      <c r="H124" s="786">
        <v>3.75</v>
      </c>
      <c r="I124" s="786">
        <v>3.96</v>
      </c>
      <c r="J124" s="33">
        <v>132</v>
      </c>
      <c r="K124" s="33" t="s">
        <v>126</v>
      </c>
      <c r="L124" s="33" t="s">
        <v>129</v>
      </c>
      <c r="M124" s="34" t="s">
        <v>77</v>
      </c>
      <c r="N124" s="34"/>
      <c r="O124" s="33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5"/>
      <c r="V124" s="35"/>
      <c r="W124" s="36" t="s">
        <v>69</v>
      </c>
      <c r="X124" s="787">
        <v>0</v>
      </c>
      <c r="Y124" s="78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2">
        <v>4301011415</v>
      </c>
      <c r="D125" s="794">
        <v>4680115880429</v>
      </c>
      <c r="E125" s="795"/>
      <c r="F125" s="786">
        <v>0.45</v>
      </c>
      <c r="G125" s="33">
        <v>10</v>
      </c>
      <c r="H125" s="786">
        <v>4.5</v>
      </c>
      <c r="I125" s="78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5"/>
      <c r="V125" s="35"/>
      <c r="W125" s="36" t="s">
        <v>69</v>
      </c>
      <c r="X125" s="787">
        <v>0</v>
      </c>
      <c r="Y125" s="78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2">
        <v>4301011462</v>
      </c>
      <c r="D126" s="794">
        <v>4680115881457</v>
      </c>
      <c r="E126" s="795"/>
      <c r="F126" s="786">
        <v>0.75</v>
      </c>
      <c r="G126" s="33">
        <v>6</v>
      </c>
      <c r="H126" s="786">
        <v>4.5</v>
      </c>
      <c r="I126" s="786">
        <v>4.71</v>
      </c>
      <c r="J126" s="33">
        <v>132</v>
      </c>
      <c r="K126" s="33" t="s">
        <v>126</v>
      </c>
      <c r="L126" s="33"/>
      <c r="M126" s="34" t="s">
        <v>77</v>
      </c>
      <c r="N126" s="34"/>
      <c r="O126" s="33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5"/>
      <c r="V126" s="35"/>
      <c r="W126" s="36" t="s">
        <v>69</v>
      </c>
      <c r="X126" s="787">
        <v>0</v>
      </c>
      <c r="Y126" s="788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8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8" t="s">
        <v>69</v>
      </c>
      <c r="X128" s="789">
        <f>IFERROR(SUM(X122:X126),"0")</f>
        <v>0</v>
      </c>
      <c r="Y128" s="789">
        <f>IFERROR(SUM(Y122:Y126),"0")</f>
        <v>0</v>
      </c>
      <c r="Z128" s="38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2">
        <v>4301020345</v>
      </c>
      <c r="D130" s="794">
        <v>4680115881488</v>
      </c>
      <c r="E130" s="795"/>
      <c r="F130" s="786">
        <v>1.35</v>
      </c>
      <c r="G130" s="33">
        <v>8</v>
      </c>
      <c r="H130" s="786">
        <v>10.8</v>
      </c>
      <c r="I130" s="786">
        <v>11.28</v>
      </c>
      <c r="J130" s="33">
        <v>56</v>
      </c>
      <c r="K130" s="33" t="s">
        <v>116</v>
      </c>
      <c r="L130" s="33"/>
      <c r="M130" s="34" t="s">
        <v>119</v>
      </c>
      <c r="N130" s="34"/>
      <c r="O130" s="33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5"/>
      <c r="V130" s="35"/>
      <c r="W130" s="36" t="s">
        <v>69</v>
      </c>
      <c r="X130" s="787">
        <v>0</v>
      </c>
      <c r="Y130" s="788">
        <f>IFERROR(IF(X130="",0,CEILING((X130/$H130),1)*$H130),"")</f>
        <v>0</v>
      </c>
      <c r="Z130" s="37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2">
        <v>4301020258</v>
      </c>
      <c r="D131" s="794">
        <v>4680115882775</v>
      </c>
      <c r="E131" s="795"/>
      <c r="F131" s="786">
        <v>0.3</v>
      </c>
      <c r="G131" s="33">
        <v>8</v>
      </c>
      <c r="H131" s="786">
        <v>2.4</v>
      </c>
      <c r="I131" s="786">
        <v>2.5</v>
      </c>
      <c r="J131" s="33">
        <v>234</v>
      </c>
      <c r="K131" s="33" t="s">
        <v>67</v>
      </c>
      <c r="L131" s="33"/>
      <c r="M131" s="34" t="s">
        <v>77</v>
      </c>
      <c r="N131" s="34"/>
      <c r="O131" s="33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5"/>
      <c r="V131" s="35"/>
      <c r="W131" s="36" t="s">
        <v>69</v>
      </c>
      <c r="X131" s="787">
        <v>0</v>
      </c>
      <c r="Y131" s="78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2">
        <v>4301020346</v>
      </c>
      <c r="D132" s="794">
        <v>4680115882775</v>
      </c>
      <c r="E132" s="795"/>
      <c r="F132" s="786">
        <v>0.3</v>
      </c>
      <c r="G132" s="33">
        <v>8</v>
      </c>
      <c r="H132" s="786">
        <v>2.4</v>
      </c>
      <c r="I132" s="786">
        <v>2.5</v>
      </c>
      <c r="J132" s="33">
        <v>234</v>
      </c>
      <c r="K132" s="33" t="s">
        <v>67</v>
      </c>
      <c r="L132" s="33"/>
      <c r="M132" s="34" t="s">
        <v>119</v>
      </c>
      <c r="N132" s="34"/>
      <c r="O132" s="33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5"/>
      <c r="V132" s="35"/>
      <c r="W132" s="36" t="s">
        <v>69</v>
      </c>
      <c r="X132" s="787">
        <v>0</v>
      </c>
      <c r="Y132" s="788">
        <f>IFERROR(IF(X132="",0,CEILING((X132/$H132),1)*$H132),"")</f>
        <v>0</v>
      </c>
      <c r="Z132" s="37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2">
        <v>4301020344</v>
      </c>
      <c r="D133" s="794">
        <v>4680115880658</v>
      </c>
      <c r="E133" s="795"/>
      <c r="F133" s="786">
        <v>0.4</v>
      </c>
      <c r="G133" s="33">
        <v>6</v>
      </c>
      <c r="H133" s="786">
        <v>2.4</v>
      </c>
      <c r="I133" s="786">
        <v>2.58</v>
      </c>
      <c r="J133" s="33">
        <v>182</v>
      </c>
      <c r="K133" s="33" t="s">
        <v>76</v>
      </c>
      <c r="L133" s="33"/>
      <c r="M133" s="34" t="s">
        <v>119</v>
      </c>
      <c r="N133" s="34"/>
      <c r="O133" s="33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5"/>
      <c r="V133" s="35"/>
      <c r="W133" s="36" t="s">
        <v>69</v>
      </c>
      <c r="X133" s="787">
        <v>0</v>
      </c>
      <c r="Y133" s="788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8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8" t="s">
        <v>69</v>
      </c>
      <c r="X135" s="789">
        <f>IFERROR(SUM(X130:X133),"0")</f>
        <v>0</v>
      </c>
      <c r="Y135" s="789">
        <f>IFERROR(SUM(Y130:Y133),"0")</f>
        <v>0</v>
      </c>
      <c r="Z135" s="38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customHeight="1" x14ac:dyDescent="0.25">
      <c r="A137" s="54" t="s">
        <v>261</v>
      </c>
      <c r="B137" s="54" t="s">
        <v>262</v>
      </c>
      <c r="C137" s="32">
        <v>4301051625</v>
      </c>
      <c r="D137" s="794">
        <v>4607091385168</v>
      </c>
      <c r="E137" s="795"/>
      <c r="F137" s="786">
        <v>1.4</v>
      </c>
      <c r="G137" s="33">
        <v>6</v>
      </c>
      <c r="H137" s="786">
        <v>8.4</v>
      </c>
      <c r="I137" s="786">
        <v>8.9580000000000002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9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5"/>
      <c r="V137" s="35"/>
      <c r="W137" s="36" t="s">
        <v>69</v>
      </c>
      <c r="X137" s="787">
        <v>50</v>
      </c>
      <c r="Y137" s="788">
        <f t="shared" ref="Y137:Y143" si="31">IFERROR(IF(X137="",0,CEILING((X137/$H137),1)*$H137),"")</f>
        <v>50.400000000000006</v>
      </c>
      <c r="Z137" s="37">
        <f>IFERROR(IF(Y137=0,"",ROUNDUP(Y137/H137,0)*0.02175),"")</f>
        <v>0.1305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53.321428571428577</v>
      </c>
      <c r="BN137" s="64">
        <f t="shared" ref="BN137:BN143" si="33">IFERROR(Y137*I137/H137,"0")</f>
        <v>53.748000000000005</v>
      </c>
      <c r="BO137" s="64">
        <f t="shared" ref="BO137:BO143" si="34">IFERROR(1/J137*(X137/H137),"0")</f>
        <v>0.10629251700680271</v>
      </c>
      <c r="BP137" s="64">
        <f t="shared" ref="BP137:BP143" si="35">IFERROR(1/J137*(Y137/H137),"0")</f>
        <v>0.10714285714285714</v>
      </c>
    </row>
    <row r="138" spans="1:68" ht="37.5" hidden="1" customHeight="1" x14ac:dyDescent="0.25">
      <c r="A138" s="54" t="s">
        <v>261</v>
      </c>
      <c r="B138" s="54" t="s">
        <v>264</v>
      </c>
      <c r="C138" s="32">
        <v>4301051360</v>
      </c>
      <c r="D138" s="794">
        <v>4607091385168</v>
      </c>
      <c r="E138" s="795"/>
      <c r="F138" s="786">
        <v>1.35</v>
      </c>
      <c r="G138" s="33">
        <v>6</v>
      </c>
      <c r="H138" s="786">
        <v>8.1</v>
      </c>
      <c r="I138" s="786">
        <v>8.6579999999999995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5"/>
      <c r="V138" s="35"/>
      <c r="W138" s="36" t="s">
        <v>69</v>
      </c>
      <c r="X138" s="787">
        <v>0</v>
      </c>
      <c r="Y138" s="78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2">
        <v>4301051742</v>
      </c>
      <c r="D139" s="794">
        <v>4680115884540</v>
      </c>
      <c r="E139" s="795"/>
      <c r="F139" s="786">
        <v>1.4</v>
      </c>
      <c r="G139" s="33">
        <v>6</v>
      </c>
      <c r="H139" s="786">
        <v>8.4</v>
      </c>
      <c r="I139" s="786">
        <v>8.8800000000000008</v>
      </c>
      <c r="J139" s="33">
        <v>56</v>
      </c>
      <c r="K139" s="33" t="s">
        <v>116</v>
      </c>
      <c r="L139" s="33"/>
      <c r="M139" s="34" t="s">
        <v>77</v>
      </c>
      <c r="N139" s="34"/>
      <c r="O139" s="33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5"/>
      <c r="V139" s="35"/>
      <c r="W139" s="36" t="s">
        <v>69</v>
      </c>
      <c r="X139" s="787">
        <v>0</v>
      </c>
      <c r="Y139" s="788">
        <f t="shared" si="31"/>
        <v>0</v>
      </c>
      <c r="Z139" s="37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2">
        <v>4301051362</v>
      </c>
      <c r="D140" s="794">
        <v>4607091383256</v>
      </c>
      <c r="E140" s="795"/>
      <c r="F140" s="786">
        <v>0.33</v>
      </c>
      <c r="G140" s="33">
        <v>6</v>
      </c>
      <c r="H140" s="786">
        <v>1.98</v>
      </c>
      <c r="I140" s="786">
        <v>2.226</v>
      </c>
      <c r="J140" s="33">
        <v>182</v>
      </c>
      <c r="K140" s="33" t="s">
        <v>76</v>
      </c>
      <c r="L140" s="33"/>
      <c r="M140" s="34" t="s">
        <v>77</v>
      </c>
      <c r="N140" s="34"/>
      <c r="O140" s="33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5"/>
      <c r="V140" s="35"/>
      <c r="W140" s="36" t="s">
        <v>69</v>
      </c>
      <c r="X140" s="787">
        <v>0</v>
      </c>
      <c r="Y140" s="78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2">
        <v>4301051358</v>
      </c>
      <c r="D141" s="794">
        <v>4607091385748</v>
      </c>
      <c r="E141" s="795"/>
      <c r="F141" s="786">
        <v>0.45</v>
      </c>
      <c r="G141" s="33">
        <v>6</v>
      </c>
      <c r="H141" s="786">
        <v>2.7</v>
      </c>
      <c r="I141" s="786">
        <v>2.952</v>
      </c>
      <c r="J141" s="33">
        <v>182</v>
      </c>
      <c r="K141" s="33" t="s">
        <v>76</v>
      </c>
      <c r="L141" s="33" t="s">
        <v>145</v>
      </c>
      <c r="M141" s="34" t="s">
        <v>77</v>
      </c>
      <c r="N141" s="34"/>
      <c r="O141" s="33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5"/>
      <c r="V141" s="35"/>
      <c r="W141" s="36" t="s">
        <v>69</v>
      </c>
      <c r="X141" s="787">
        <v>0</v>
      </c>
      <c r="Y141" s="78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2">
        <v>4301051740</v>
      </c>
      <c r="D142" s="794">
        <v>4680115884533</v>
      </c>
      <c r="E142" s="795"/>
      <c r="F142" s="786">
        <v>0.3</v>
      </c>
      <c r="G142" s="33">
        <v>6</v>
      </c>
      <c r="H142" s="786">
        <v>1.8</v>
      </c>
      <c r="I142" s="786">
        <v>1.98</v>
      </c>
      <c r="J142" s="33">
        <v>182</v>
      </c>
      <c r="K142" s="33" t="s">
        <v>76</v>
      </c>
      <c r="L142" s="33"/>
      <c r="M142" s="34" t="s">
        <v>77</v>
      </c>
      <c r="N142" s="34"/>
      <c r="O142" s="33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5"/>
      <c r="V142" s="35"/>
      <c r="W142" s="36" t="s">
        <v>69</v>
      </c>
      <c r="X142" s="787">
        <v>0</v>
      </c>
      <c r="Y142" s="78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2">
        <v>4301051480</v>
      </c>
      <c r="D143" s="794">
        <v>4680115882645</v>
      </c>
      <c r="E143" s="795"/>
      <c r="F143" s="786">
        <v>0.3</v>
      </c>
      <c r="G143" s="33">
        <v>6</v>
      </c>
      <c r="H143" s="786">
        <v>1.8</v>
      </c>
      <c r="I143" s="786">
        <v>2.64</v>
      </c>
      <c r="J143" s="33">
        <v>182</v>
      </c>
      <c r="K143" s="33" t="s">
        <v>76</v>
      </c>
      <c r="L143" s="33"/>
      <c r="M143" s="34" t="s">
        <v>68</v>
      </c>
      <c r="N143" s="34"/>
      <c r="O143" s="33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5"/>
      <c r="V143" s="35"/>
      <c r="W143" s="36" t="s">
        <v>69</v>
      </c>
      <c r="X143" s="787">
        <v>0</v>
      </c>
      <c r="Y143" s="788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8" t="s">
        <v>72</v>
      </c>
      <c r="X144" s="789">
        <f>IFERROR(X137/H137,"0")+IFERROR(X138/H138,"0")+IFERROR(X139/H139,"0")+IFERROR(X140/H140,"0")+IFERROR(X141/H141,"0")+IFERROR(X142/H142,"0")+IFERROR(X143/H143,"0")</f>
        <v>5.9523809523809526</v>
      </c>
      <c r="Y144" s="789">
        <f>IFERROR(Y137/H137,"0")+IFERROR(Y138/H138,"0")+IFERROR(Y139/H139,"0")+IFERROR(Y140/H140,"0")+IFERROR(Y141/H141,"0")+IFERROR(Y142/H142,"0")+IFERROR(Y143/H143,"0")</f>
        <v>6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0.1305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8" t="s">
        <v>69</v>
      </c>
      <c r="X145" s="789">
        <f>IFERROR(SUM(X137:X143),"0")</f>
        <v>50</v>
      </c>
      <c r="Y145" s="789">
        <f>IFERROR(SUM(Y137:Y143),"0")</f>
        <v>50.400000000000006</v>
      </c>
      <c r="Z145" s="38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2">
        <v>4301060356</v>
      </c>
      <c r="D147" s="794">
        <v>4680115882652</v>
      </c>
      <c r="E147" s="795"/>
      <c r="F147" s="786">
        <v>0.33</v>
      </c>
      <c r="G147" s="33">
        <v>6</v>
      </c>
      <c r="H147" s="786">
        <v>1.98</v>
      </c>
      <c r="I147" s="786">
        <v>2.82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5"/>
      <c r="V147" s="35"/>
      <c r="W147" s="36" t="s">
        <v>69</v>
      </c>
      <c r="X147" s="787">
        <v>0</v>
      </c>
      <c r="Y147" s="78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2">
        <v>4301060309</v>
      </c>
      <c r="D148" s="794">
        <v>4680115880238</v>
      </c>
      <c r="E148" s="795"/>
      <c r="F148" s="786">
        <v>0.33</v>
      </c>
      <c r="G148" s="33">
        <v>6</v>
      </c>
      <c r="H148" s="786">
        <v>1.98</v>
      </c>
      <c r="I148" s="786">
        <v>2.238</v>
      </c>
      <c r="J148" s="33">
        <v>182</v>
      </c>
      <c r="K148" s="33" t="s">
        <v>76</v>
      </c>
      <c r="L148" s="33"/>
      <c r="M148" s="34" t="s">
        <v>68</v>
      </c>
      <c r="N148" s="34"/>
      <c r="O148" s="33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5"/>
      <c r="V148" s="35"/>
      <c r="W148" s="36" t="s">
        <v>69</v>
      </c>
      <c r="X148" s="787">
        <v>0</v>
      </c>
      <c r="Y148" s="788">
        <f>IFERROR(IF(X148="",0,CEILING((X148/$H148),1)*$H148),"")</f>
        <v>0</v>
      </c>
      <c r="Z148" s="37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8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8" t="s">
        <v>69</v>
      </c>
      <c r="X150" s="789">
        <f>IFERROR(SUM(X147:X148),"0")</f>
        <v>0</v>
      </c>
      <c r="Y150" s="789">
        <f>IFERROR(SUM(Y147:Y148),"0")</f>
        <v>0</v>
      </c>
      <c r="Z150" s="38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2">
        <v>4301011988</v>
      </c>
      <c r="D153" s="794">
        <v>4680115885561</v>
      </c>
      <c r="E153" s="795"/>
      <c r="F153" s="786">
        <v>1.35</v>
      </c>
      <c r="G153" s="33">
        <v>4</v>
      </c>
      <c r="H153" s="786">
        <v>5.4</v>
      </c>
      <c r="I153" s="786">
        <v>7.24</v>
      </c>
      <c r="J153" s="33">
        <v>104</v>
      </c>
      <c r="K153" s="33" t="s">
        <v>116</v>
      </c>
      <c r="L153" s="33"/>
      <c r="M153" s="34" t="s">
        <v>287</v>
      </c>
      <c r="N153" s="34"/>
      <c r="O153" s="33">
        <v>90</v>
      </c>
      <c r="P153" s="1027" t="s">
        <v>288</v>
      </c>
      <c r="Q153" s="792"/>
      <c r="R153" s="792"/>
      <c r="S153" s="792"/>
      <c r="T153" s="793"/>
      <c r="U153" s="35"/>
      <c r="V153" s="35"/>
      <c r="W153" s="36" t="s">
        <v>69</v>
      </c>
      <c r="X153" s="787">
        <v>0</v>
      </c>
      <c r="Y153" s="788">
        <f>IFERROR(IF(X153="",0,CEILING((X153/$H153),1)*$H153),"")</f>
        <v>0</v>
      </c>
      <c r="Z153" s="37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2">
        <v>4301011564</v>
      </c>
      <c r="D154" s="794">
        <v>4680115882577</v>
      </c>
      <c r="E154" s="795"/>
      <c r="F154" s="786">
        <v>0.4</v>
      </c>
      <c r="G154" s="33">
        <v>8</v>
      </c>
      <c r="H154" s="786">
        <v>3.2</v>
      </c>
      <c r="I154" s="78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5"/>
      <c r="V154" s="35"/>
      <c r="W154" s="36" t="s">
        <v>69</v>
      </c>
      <c r="X154" s="787">
        <v>112</v>
      </c>
      <c r="Y154" s="788">
        <f>IFERROR(IF(X154="",0,CEILING((X154/$H154),1)*$H154),"")</f>
        <v>112</v>
      </c>
      <c r="Z154" s="37">
        <f>IFERROR(IF(Y154=0,"",ROUNDUP(Y154/H154,0)*0.00651),"")</f>
        <v>0.22785</v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118.3</v>
      </c>
      <c r="BN154" s="64">
        <f>IFERROR(Y154*I154/H154,"0")</f>
        <v>118.3</v>
      </c>
      <c r="BO154" s="64">
        <f>IFERROR(1/J154*(X154/H154),"0")</f>
        <v>0.19230769230769232</v>
      </c>
      <c r="BP154" s="64">
        <f>IFERROR(1/J154*(Y154/H154),"0")</f>
        <v>0.19230769230769232</v>
      </c>
    </row>
    <row r="155" spans="1:68" ht="27" hidden="1" customHeight="1" x14ac:dyDescent="0.25">
      <c r="A155" s="54" t="s">
        <v>290</v>
      </c>
      <c r="B155" s="54" t="s">
        <v>293</v>
      </c>
      <c r="C155" s="32">
        <v>4301011562</v>
      </c>
      <c r="D155" s="794">
        <v>4680115882577</v>
      </c>
      <c r="E155" s="795"/>
      <c r="F155" s="786">
        <v>0.4</v>
      </c>
      <c r="G155" s="33">
        <v>8</v>
      </c>
      <c r="H155" s="786">
        <v>3.2</v>
      </c>
      <c r="I155" s="786">
        <v>3.38</v>
      </c>
      <c r="J155" s="33">
        <v>182</v>
      </c>
      <c r="K155" s="33" t="s">
        <v>76</v>
      </c>
      <c r="L155" s="33"/>
      <c r="M155" s="34" t="s">
        <v>105</v>
      </c>
      <c r="N155" s="34"/>
      <c r="O155" s="33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5"/>
      <c r="V155" s="35"/>
      <c r="W155" s="36" t="s">
        <v>69</v>
      </c>
      <c r="X155" s="787">
        <v>0</v>
      </c>
      <c r="Y155" s="788">
        <f>IFERROR(IF(X155="",0,CEILING((X155/$H155),1)*$H155),"")</f>
        <v>0</v>
      </c>
      <c r="Z155" s="37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8" t="s">
        <v>72</v>
      </c>
      <c r="X156" s="789">
        <f>IFERROR(X153/H153,"0")+IFERROR(X154/H154,"0")+IFERROR(X155/H155,"0")</f>
        <v>35</v>
      </c>
      <c r="Y156" s="789">
        <f>IFERROR(Y153/H153,"0")+IFERROR(Y154/H154,"0")+IFERROR(Y155/H155,"0")</f>
        <v>35</v>
      </c>
      <c r="Z156" s="789">
        <f>IFERROR(IF(Z153="",0,Z153),"0")+IFERROR(IF(Z154="",0,Z154),"0")+IFERROR(IF(Z155="",0,Z155),"0")</f>
        <v>0.22785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8" t="s">
        <v>69</v>
      </c>
      <c r="X157" s="789">
        <f>IFERROR(SUM(X153:X155),"0")</f>
        <v>112</v>
      </c>
      <c r="Y157" s="789">
        <f>IFERROR(SUM(Y153:Y155),"0")</f>
        <v>112</v>
      </c>
      <c r="Z157" s="38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2">
        <v>4301031234</v>
      </c>
      <c r="D159" s="794">
        <v>4680115883444</v>
      </c>
      <c r="E159" s="795"/>
      <c r="F159" s="786">
        <v>0.35</v>
      </c>
      <c r="G159" s="33">
        <v>8</v>
      </c>
      <c r="H159" s="786">
        <v>2.8</v>
      </c>
      <c r="I159" s="78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5"/>
      <c r="V159" s="35"/>
      <c r="W159" s="36" t="s">
        <v>69</v>
      </c>
      <c r="X159" s="787">
        <v>56</v>
      </c>
      <c r="Y159" s="788">
        <f>IFERROR(IF(X159="",0,CEILING((X159/$H159),1)*$H159),"")</f>
        <v>56</v>
      </c>
      <c r="Z159" s="37">
        <f>IFERROR(IF(Y159=0,"",ROUNDUP(Y159/H159,0)*0.00651),"")</f>
        <v>0.13020000000000001</v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61.36</v>
      </c>
      <c r="BN159" s="64">
        <f>IFERROR(Y159*I159/H159,"0")</f>
        <v>61.36</v>
      </c>
      <c r="BO159" s="64">
        <f>IFERROR(1/J159*(X159/H159),"0")</f>
        <v>0.1098901098901099</v>
      </c>
      <c r="BP159" s="64">
        <f>IFERROR(1/J159*(Y159/H159),"0")</f>
        <v>0.1098901098901099</v>
      </c>
    </row>
    <row r="160" spans="1:68" ht="27" hidden="1" customHeight="1" x14ac:dyDescent="0.25">
      <c r="A160" s="54" t="s">
        <v>294</v>
      </c>
      <c r="B160" s="54" t="s">
        <v>297</v>
      </c>
      <c r="C160" s="32">
        <v>4301031235</v>
      </c>
      <c r="D160" s="794">
        <v>4680115883444</v>
      </c>
      <c r="E160" s="795"/>
      <c r="F160" s="786">
        <v>0.35</v>
      </c>
      <c r="G160" s="33">
        <v>8</v>
      </c>
      <c r="H160" s="786">
        <v>2.8</v>
      </c>
      <c r="I160" s="786">
        <v>3.0680000000000001</v>
      </c>
      <c r="J160" s="33">
        <v>182</v>
      </c>
      <c r="K160" s="33" t="s">
        <v>76</v>
      </c>
      <c r="L160" s="33"/>
      <c r="M160" s="34" t="s">
        <v>105</v>
      </c>
      <c r="N160" s="34"/>
      <c r="O160" s="33">
        <v>90</v>
      </c>
      <c r="P160" s="8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5"/>
      <c r="V160" s="35"/>
      <c r="W160" s="36" t="s">
        <v>69</v>
      </c>
      <c r="X160" s="787">
        <v>0</v>
      </c>
      <c r="Y160" s="788">
        <f>IFERROR(IF(X160="",0,CEILING((X160/$H160),1)*$H160),"")</f>
        <v>0</v>
      </c>
      <c r="Z160" s="37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8" t="s">
        <v>72</v>
      </c>
      <c r="X161" s="789">
        <f>IFERROR(X159/H159,"0")+IFERROR(X160/H160,"0")</f>
        <v>20</v>
      </c>
      <c r="Y161" s="789">
        <f>IFERROR(Y159/H159,"0")+IFERROR(Y160/H160,"0")</f>
        <v>20</v>
      </c>
      <c r="Z161" s="789">
        <f>IFERROR(IF(Z159="",0,Z159),"0")+IFERROR(IF(Z160="",0,Z160),"0")</f>
        <v>0.13020000000000001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8" t="s">
        <v>69</v>
      </c>
      <c r="X162" s="789">
        <f>IFERROR(SUM(X159:X160),"0")</f>
        <v>56</v>
      </c>
      <c r="Y162" s="789">
        <f>IFERROR(SUM(Y159:Y160),"0")</f>
        <v>56</v>
      </c>
      <c r="Z162" s="38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2">
        <v>4301051477</v>
      </c>
      <c r="D164" s="794">
        <v>4680115882584</v>
      </c>
      <c r="E164" s="795"/>
      <c r="F164" s="786">
        <v>0.33</v>
      </c>
      <c r="G164" s="33">
        <v>8</v>
      </c>
      <c r="H164" s="786">
        <v>2.64</v>
      </c>
      <c r="I164" s="78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5"/>
      <c r="V164" s="35"/>
      <c r="W164" s="36" t="s">
        <v>69</v>
      </c>
      <c r="X164" s="787">
        <v>0</v>
      </c>
      <c r="Y164" s="78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2">
        <v>4301051476</v>
      </c>
      <c r="D165" s="794">
        <v>4680115882584</v>
      </c>
      <c r="E165" s="795"/>
      <c r="F165" s="786">
        <v>0.33</v>
      </c>
      <c r="G165" s="33">
        <v>8</v>
      </c>
      <c r="H165" s="786">
        <v>2.64</v>
      </c>
      <c r="I165" s="78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5"/>
      <c r="V165" s="35"/>
      <c r="W165" s="36" t="s">
        <v>69</v>
      </c>
      <c r="X165" s="787">
        <v>0</v>
      </c>
      <c r="Y165" s="78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8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8" t="s">
        <v>69</v>
      </c>
      <c r="X167" s="789">
        <f>IFERROR(SUM(X164:X165),"0")</f>
        <v>0</v>
      </c>
      <c r="Y167" s="789">
        <f>IFERROR(SUM(Y164:Y165),"0")</f>
        <v>0</v>
      </c>
      <c r="Z167" s="38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2">
        <v>4301011705</v>
      </c>
      <c r="D170" s="794">
        <v>4607091384604</v>
      </c>
      <c r="E170" s="795"/>
      <c r="F170" s="786">
        <v>0.4</v>
      </c>
      <c r="G170" s="33">
        <v>10</v>
      </c>
      <c r="H170" s="786">
        <v>4</v>
      </c>
      <c r="I170" s="78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5"/>
      <c r="V170" s="35"/>
      <c r="W170" s="36" t="s">
        <v>69</v>
      </c>
      <c r="X170" s="787">
        <v>0</v>
      </c>
      <c r="Y170" s="78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8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8" t="s">
        <v>69</v>
      </c>
      <c r="X172" s="789">
        <f>IFERROR(SUM(X170:X170),"0")</f>
        <v>0</v>
      </c>
      <c r="Y172" s="789">
        <f>IFERROR(SUM(Y170:Y170),"0")</f>
        <v>0</v>
      </c>
      <c r="Z172" s="38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2">
        <v>4301030895</v>
      </c>
      <c r="D174" s="794">
        <v>4607091387667</v>
      </c>
      <c r="E174" s="795"/>
      <c r="F174" s="786">
        <v>0.9</v>
      </c>
      <c r="G174" s="33">
        <v>10</v>
      </c>
      <c r="H174" s="786">
        <v>9</v>
      </c>
      <c r="I174" s="78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5"/>
      <c r="V174" s="35"/>
      <c r="W174" s="36" t="s">
        <v>69</v>
      </c>
      <c r="X174" s="787">
        <v>0</v>
      </c>
      <c r="Y174" s="78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2">
        <v>4301030961</v>
      </c>
      <c r="D175" s="794">
        <v>4607091387636</v>
      </c>
      <c r="E175" s="795"/>
      <c r="F175" s="786">
        <v>0.7</v>
      </c>
      <c r="G175" s="33">
        <v>6</v>
      </c>
      <c r="H175" s="786">
        <v>4.2</v>
      </c>
      <c r="I175" s="78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5"/>
      <c r="V175" s="35"/>
      <c r="W175" s="36" t="s">
        <v>69</v>
      </c>
      <c r="X175" s="787">
        <v>0</v>
      </c>
      <c r="Y175" s="78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2">
        <v>4301030963</v>
      </c>
      <c r="D176" s="794">
        <v>4607091382426</v>
      </c>
      <c r="E176" s="795"/>
      <c r="F176" s="786">
        <v>0.9</v>
      </c>
      <c r="G176" s="33">
        <v>10</v>
      </c>
      <c r="H176" s="786">
        <v>9</v>
      </c>
      <c r="I176" s="78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5"/>
      <c r="V176" s="35"/>
      <c r="W176" s="36" t="s">
        <v>69</v>
      </c>
      <c r="X176" s="787">
        <v>0</v>
      </c>
      <c r="Y176" s="78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2">
        <v>4301030962</v>
      </c>
      <c r="D177" s="794">
        <v>4607091386547</v>
      </c>
      <c r="E177" s="795"/>
      <c r="F177" s="786">
        <v>0.35</v>
      </c>
      <c r="G177" s="33">
        <v>8</v>
      </c>
      <c r="H177" s="786">
        <v>2.8</v>
      </c>
      <c r="I177" s="78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5"/>
      <c r="V177" s="35"/>
      <c r="W177" s="36" t="s">
        <v>69</v>
      </c>
      <c r="X177" s="787">
        <v>0</v>
      </c>
      <c r="Y177" s="78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2">
        <v>4301030964</v>
      </c>
      <c r="D178" s="794">
        <v>4607091382464</v>
      </c>
      <c r="E178" s="795"/>
      <c r="F178" s="786">
        <v>0.35</v>
      </c>
      <c r="G178" s="33">
        <v>8</v>
      </c>
      <c r="H178" s="786">
        <v>2.8</v>
      </c>
      <c r="I178" s="78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5"/>
      <c r="V178" s="35"/>
      <c r="W178" s="36" t="s">
        <v>69</v>
      </c>
      <c r="X178" s="787">
        <v>0</v>
      </c>
      <c r="Y178" s="78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8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8" t="s">
        <v>69</v>
      </c>
      <c r="X180" s="789">
        <f>IFERROR(SUM(X174:X178),"0")</f>
        <v>0</v>
      </c>
      <c r="Y180" s="789">
        <f>IFERROR(SUM(Y174:Y178),"0")</f>
        <v>0</v>
      </c>
      <c r="Z180" s="38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2">
        <v>4301051653</v>
      </c>
      <c r="D182" s="794">
        <v>4607091386264</v>
      </c>
      <c r="E182" s="795"/>
      <c r="F182" s="786">
        <v>0.5</v>
      </c>
      <c r="G182" s="33">
        <v>6</v>
      </c>
      <c r="H182" s="786">
        <v>3</v>
      </c>
      <c r="I182" s="78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5"/>
      <c r="V182" s="35"/>
      <c r="W182" s="36" t="s">
        <v>69</v>
      </c>
      <c r="X182" s="787">
        <v>0</v>
      </c>
      <c r="Y182" s="78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2">
        <v>4301051313</v>
      </c>
      <c r="D183" s="794">
        <v>4607091385427</v>
      </c>
      <c r="E183" s="795"/>
      <c r="F183" s="786">
        <v>0.5</v>
      </c>
      <c r="G183" s="33">
        <v>6</v>
      </c>
      <c r="H183" s="786">
        <v>3</v>
      </c>
      <c r="I183" s="78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5"/>
      <c r="V183" s="35"/>
      <c r="W183" s="36" t="s">
        <v>69</v>
      </c>
      <c r="X183" s="787">
        <v>0</v>
      </c>
      <c r="Y183" s="78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8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8" t="s">
        <v>69</v>
      </c>
      <c r="X185" s="789">
        <f>IFERROR(SUM(X182:X183),"0")</f>
        <v>0</v>
      </c>
      <c r="Y185" s="789">
        <f>IFERROR(SUM(Y182:Y183),"0")</f>
        <v>0</v>
      </c>
      <c r="Z185" s="38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9"/>
      <c r="AB186" s="49"/>
      <c r="AC186" s="49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2">
        <v>4301020323</v>
      </c>
      <c r="D189" s="794">
        <v>4680115886223</v>
      </c>
      <c r="E189" s="795"/>
      <c r="F189" s="786">
        <v>0.33</v>
      </c>
      <c r="G189" s="33">
        <v>6</v>
      </c>
      <c r="H189" s="786">
        <v>1.98</v>
      </c>
      <c r="I189" s="78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5"/>
      <c r="V189" s="35"/>
      <c r="W189" s="36" t="s">
        <v>69</v>
      </c>
      <c r="X189" s="787">
        <v>0</v>
      </c>
      <c r="Y189" s="78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8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8" t="s">
        <v>69</v>
      </c>
      <c r="X191" s="789">
        <f>IFERROR(SUM(X189:X189),"0")</f>
        <v>0</v>
      </c>
      <c r="Y191" s="789">
        <f>IFERROR(SUM(Y189:Y189),"0")</f>
        <v>0</v>
      </c>
      <c r="Z191" s="38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2">
        <v>4301031191</v>
      </c>
      <c r="D193" s="794">
        <v>4680115880993</v>
      </c>
      <c r="E193" s="795"/>
      <c r="F193" s="786">
        <v>0.7</v>
      </c>
      <c r="G193" s="33">
        <v>6</v>
      </c>
      <c r="H193" s="786">
        <v>4.2</v>
      </c>
      <c r="I193" s="78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5"/>
      <c r="V193" s="35"/>
      <c r="W193" s="36" t="s">
        <v>69</v>
      </c>
      <c r="X193" s="787">
        <v>100</v>
      </c>
      <c r="Y193" s="788">
        <f t="shared" ref="Y193:Y200" si="36">IFERROR(IF(X193="",0,CEILING((X193/$H193),1)*$H193),"")</f>
        <v>100.80000000000001</v>
      </c>
      <c r="Z193" s="37">
        <f>IFERROR(IF(Y193=0,"",ROUNDUP(Y193/H193,0)*0.00902),"")</f>
        <v>0.21648000000000001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hidden="1" customHeight="1" x14ac:dyDescent="0.25">
      <c r="A194" s="54" t="s">
        <v>331</v>
      </c>
      <c r="B194" s="54" t="s">
        <v>332</v>
      </c>
      <c r="C194" s="32">
        <v>4301031204</v>
      </c>
      <c r="D194" s="794">
        <v>4680115881761</v>
      </c>
      <c r="E194" s="795"/>
      <c r="F194" s="786">
        <v>0.7</v>
      </c>
      <c r="G194" s="33">
        <v>6</v>
      </c>
      <c r="H194" s="786">
        <v>4.2</v>
      </c>
      <c r="I194" s="78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5"/>
      <c r="V194" s="35"/>
      <c r="W194" s="36" t="s">
        <v>69</v>
      </c>
      <c r="X194" s="787">
        <v>0</v>
      </c>
      <c r="Y194" s="78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2">
        <v>4301031201</v>
      </c>
      <c r="D195" s="794">
        <v>4680115881563</v>
      </c>
      <c r="E195" s="795"/>
      <c r="F195" s="786">
        <v>0.7</v>
      </c>
      <c r="G195" s="33">
        <v>6</v>
      </c>
      <c r="H195" s="786">
        <v>4.2</v>
      </c>
      <c r="I195" s="78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5"/>
      <c r="V195" s="35"/>
      <c r="W195" s="36" t="s">
        <v>69</v>
      </c>
      <c r="X195" s="787">
        <v>200</v>
      </c>
      <c r="Y195" s="788">
        <f t="shared" si="36"/>
        <v>201.60000000000002</v>
      </c>
      <c r="Z195" s="37">
        <f>IFERROR(IF(Y195=0,"",ROUNDUP(Y195/H195,0)*0.00902),"")</f>
        <v>0.43296000000000001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210</v>
      </c>
      <c r="BN195" s="64">
        <f t="shared" si="38"/>
        <v>211.68000000000004</v>
      </c>
      <c r="BO195" s="64">
        <f t="shared" si="39"/>
        <v>0.36075036075036077</v>
      </c>
      <c r="BP195" s="64">
        <f t="shared" si="40"/>
        <v>0.36363636363636365</v>
      </c>
    </row>
    <row r="196" spans="1:68" ht="27" hidden="1" customHeight="1" x14ac:dyDescent="0.25">
      <c r="A196" s="54" t="s">
        <v>337</v>
      </c>
      <c r="B196" s="54" t="s">
        <v>338</v>
      </c>
      <c r="C196" s="32">
        <v>4301031199</v>
      </c>
      <c r="D196" s="794">
        <v>4680115880986</v>
      </c>
      <c r="E196" s="795"/>
      <c r="F196" s="786">
        <v>0.35</v>
      </c>
      <c r="G196" s="33">
        <v>6</v>
      </c>
      <c r="H196" s="786">
        <v>2.1</v>
      </c>
      <c r="I196" s="78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5"/>
      <c r="V196" s="35"/>
      <c r="W196" s="36" t="s">
        <v>69</v>
      </c>
      <c r="X196" s="787">
        <v>0</v>
      </c>
      <c r="Y196" s="78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2">
        <v>4301031205</v>
      </c>
      <c r="D197" s="794">
        <v>4680115881785</v>
      </c>
      <c r="E197" s="795"/>
      <c r="F197" s="786">
        <v>0.35</v>
      </c>
      <c r="G197" s="33">
        <v>6</v>
      </c>
      <c r="H197" s="786">
        <v>2.1</v>
      </c>
      <c r="I197" s="78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5"/>
      <c r="V197" s="35"/>
      <c r="W197" s="36" t="s">
        <v>69</v>
      </c>
      <c r="X197" s="787">
        <v>0</v>
      </c>
      <c r="Y197" s="78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2">
        <v>4301031202</v>
      </c>
      <c r="D198" s="794">
        <v>4680115881679</v>
      </c>
      <c r="E198" s="795"/>
      <c r="F198" s="786">
        <v>0.35</v>
      </c>
      <c r="G198" s="33">
        <v>6</v>
      </c>
      <c r="H198" s="786">
        <v>2.1</v>
      </c>
      <c r="I198" s="78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5"/>
      <c r="V198" s="35"/>
      <c r="W198" s="36" t="s">
        <v>69</v>
      </c>
      <c r="X198" s="787">
        <v>0</v>
      </c>
      <c r="Y198" s="78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2">
        <v>4301031158</v>
      </c>
      <c r="D199" s="794">
        <v>4680115880191</v>
      </c>
      <c r="E199" s="795"/>
      <c r="F199" s="786">
        <v>0.4</v>
      </c>
      <c r="G199" s="33">
        <v>6</v>
      </c>
      <c r="H199" s="786">
        <v>2.4</v>
      </c>
      <c r="I199" s="78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5"/>
      <c r="V199" s="35"/>
      <c r="W199" s="36" t="s">
        <v>69</v>
      </c>
      <c r="X199" s="787">
        <v>0</v>
      </c>
      <c r="Y199" s="78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2">
        <v>4301031245</v>
      </c>
      <c r="D200" s="794">
        <v>4680115883963</v>
      </c>
      <c r="E200" s="795"/>
      <c r="F200" s="786">
        <v>0.28000000000000003</v>
      </c>
      <c r="G200" s="33">
        <v>6</v>
      </c>
      <c r="H200" s="786">
        <v>1.68</v>
      </c>
      <c r="I200" s="78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5"/>
      <c r="V200" s="35"/>
      <c r="W200" s="36" t="s">
        <v>69</v>
      </c>
      <c r="X200" s="787">
        <v>0</v>
      </c>
      <c r="Y200" s="78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8" t="s">
        <v>72</v>
      </c>
      <c r="X201" s="789">
        <f>IFERROR(X193/H193,"0")+IFERROR(X194/H194,"0")+IFERROR(X195/H195,"0")+IFERROR(X196/H196,"0")+IFERROR(X197/H197,"0")+IFERROR(X198/H198,"0")+IFERROR(X199/H199,"0")+IFERROR(X200/H200,"0")</f>
        <v>71.428571428571431</v>
      </c>
      <c r="Y201" s="789">
        <f>IFERROR(Y193/H193,"0")+IFERROR(Y194/H194,"0")+IFERROR(Y195/H195,"0")+IFERROR(Y196/H196,"0")+IFERROR(Y197/H197,"0")+IFERROR(Y198/H198,"0")+IFERROR(Y199/H199,"0")+IFERROR(Y200/H200,"0")</f>
        <v>72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0.64944000000000002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8" t="s">
        <v>69</v>
      </c>
      <c r="X202" s="789">
        <f>IFERROR(SUM(X193:X200),"0")</f>
        <v>300</v>
      </c>
      <c r="Y202" s="789">
        <f>IFERROR(SUM(Y193:Y200),"0")</f>
        <v>302.40000000000003</v>
      </c>
      <c r="Z202" s="38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2">
        <v>4301011450</v>
      </c>
      <c r="D205" s="794">
        <v>4680115881402</v>
      </c>
      <c r="E205" s="795"/>
      <c r="F205" s="786">
        <v>1.35</v>
      </c>
      <c r="G205" s="33">
        <v>8</v>
      </c>
      <c r="H205" s="786">
        <v>10.8</v>
      </c>
      <c r="I205" s="78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5"/>
      <c r="V205" s="35"/>
      <c r="W205" s="36" t="s">
        <v>69</v>
      </c>
      <c r="X205" s="787">
        <v>0</v>
      </c>
      <c r="Y205" s="78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2">
        <v>4301011767</v>
      </c>
      <c r="D206" s="794">
        <v>4680115881396</v>
      </c>
      <c r="E206" s="795"/>
      <c r="F206" s="786">
        <v>0.45</v>
      </c>
      <c r="G206" s="33">
        <v>6</v>
      </c>
      <c r="H206" s="786">
        <v>2.7</v>
      </c>
      <c r="I206" s="78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5"/>
      <c r="V206" s="35"/>
      <c r="W206" s="36" t="s">
        <v>69</v>
      </c>
      <c r="X206" s="787">
        <v>45</v>
      </c>
      <c r="Y206" s="788">
        <f>IFERROR(IF(X206="",0,CEILING((X206/$H206),1)*$H206),"")</f>
        <v>45.900000000000006</v>
      </c>
      <c r="Z206" s="37">
        <f>IFERROR(IF(Y206=0,"",ROUNDUP(Y206/H206,0)*0.00651),"")</f>
        <v>0.11067</v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47.999999999999993</v>
      </c>
      <c r="BN206" s="64">
        <f>IFERROR(Y206*I206/H206,"0")</f>
        <v>48.96</v>
      </c>
      <c r="BO206" s="64">
        <f>IFERROR(1/J206*(X206/H206),"0")</f>
        <v>9.1575091575091569E-2</v>
      </c>
      <c r="BP206" s="64">
        <f>IFERROR(1/J206*(Y206/H206),"0")</f>
        <v>9.3406593406593408E-2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8" t="s">
        <v>72</v>
      </c>
      <c r="X207" s="789">
        <f>IFERROR(X205/H205,"0")+IFERROR(X206/H206,"0")</f>
        <v>16.666666666666664</v>
      </c>
      <c r="Y207" s="789">
        <f>IFERROR(Y205/H205,"0")+IFERROR(Y206/H206,"0")</f>
        <v>17</v>
      </c>
      <c r="Z207" s="789">
        <f>IFERROR(IF(Z205="",0,Z205),"0")+IFERROR(IF(Z206="",0,Z206),"0")</f>
        <v>0.11067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8" t="s">
        <v>69</v>
      </c>
      <c r="X208" s="789">
        <f>IFERROR(SUM(X205:X206),"0")</f>
        <v>45</v>
      </c>
      <c r="Y208" s="789">
        <f>IFERROR(SUM(Y205:Y206),"0")</f>
        <v>45.900000000000006</v>
      </c>
      <c r="Z208" s="38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2">
        <v>4301020262</v>
      </c>
      <c r="D210" s="794">
        <v>4680115882935</v>
      </c>
      <c r="E210" s="795"/>
      <c r="F210" s="786">
        <v>1.35</v>
      </c>
      <c r="G210" s="33">
        <v>8</v>
      </c>
      <c r="H210" s="786">
        <v>10.8</v>
      </c>
      <c r="I210" s="78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5"/>
      <c r="V210" s="35"/>
      <c r="W210" s="36" t="s">
        <v>69</v>
      </c>
      <c r="X210" s="787">
        <v>0</v>
      </c>
      <c r="Y210" s="78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2">
        <v>4301020220</v>
      </c>
      <c r="D211" s="794">
        <v>4680115880764</v>
      </c>
      <c r="E211" s="795"/>
      <c r="F211" s="786">
        <v>0.35</v>
      </c>
      <c r="G211" s="33">
        <v>6</v>
      </c>
      <c r="H211" s="786">
        <v>2.1</v>
      </c>
      <c r="I211" s="78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5"/>
      <c r="V211" s="35"/>
      <c r="W211" s="36" t="s">
        <v>69</v>
      </c>
      <c r="X211" s="787">
        <v>0</v>
      </c>
      <c r="Y211" s="78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8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8" t="s">
        <v>69</v>
      </c>
      <c r="X213" s="789">
        <f>IFERROR(SUM(X210:X211),"0")</f>
        <v>0</v>
      </c>
      <c r="Y213" s="789">
        <f>IFERROR(SUM(Y210:Y211),"0")</f>
        <v>0</v>
      </c>
      <c r="Z213" s="38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2">
        <v>4301031224</v>
      </c>
      <c r="D215" s="794">
        <v>4680115882683</v>
      </c>
      <c r="E215" s="795"/>
      <c r="F215" s="786">
        <v>0.9</v>
      </c>
      <c r="G215" s="33">
        <v>6</v>
      </c>
      <c r="H215" s="786">
        <v>5.4</v>
      </c>
      <c r="I215" s="78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5"/>
      <c r="V215" s="35"/>
      <c r="W215" s="36" t="s">
        <v>69</v>
      </c>
      <c r="X215" s="787">
        <v>500</v>
      </c>
      <c r="Y215" s="788">
        <f t="shared" ref="Y215:Y222" si="41">IFERROR(IF(X215="",0,CEILING((X215/$H215),1)*$H215),"")</f>
        <v>502.20000000000005</v>
      </c>
      <c r="Z215" s="37">
        <f>IFERROR(IF(Y215=0,"",ROUNDUP(Y215/H215,0)*0.00902),"")</f>
        <v>0.83886000000000005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519.44444444444446</v>
      </c>
      <c r="BN215" s="64">
        <f t="shared" ref="BN215:BN222" si="43">IFERROR(Y215*I215/H215,"0")</f>
        <v>521.73</v>
      </c>
      <c r="BO215" s="64">
        <f t="shared" ref="BO215:BO222" si="44">IFERROR(1/J215*(X215/H215),"0")</f>
        <v>0.70145903479236804</v>
      </c>
      <c r="BP215" s="64">
        <f t="shared" ref="BP215:BP222" si="45">IFERROR(1/J215*(Y215/H215),"0")</f>
        <v>0.70454545454545459</v>
      </c>
    </row>
    <row r="216" spans="1:68" ht="27" customHeight="1" x14ac:dyDescent="0.25">
      <c r="A216" s="54" t="s">
        <v>363</v>
      </c>
      <c r="B216" s="54" t="s">
        <v>364</v>
      </c>
      <c r="C216" s="32">
        <v>4301031230</v>
      </c>
      <c r="D216" s="794">
        <v>4680115882690</v>
      </c>
      <c r="E216" s="795"/>
      <c r="F216" s="786">
        <v>0.9</v>
      </c>
      <c r="G216" s="33">
        <v>6</v>
      </c>
      <c r="H216" s="786">
        <v>5.4</v>
      </c>
      <c r="I216" s="78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5"/>
      <c r="V216" s="35"/>
      <c r="W216" s="36" t="s">
        <v>69</v>
      </c>
      <c r="X216" s="787">
        <v>400</v>
      </c>
      <c r="Y216" s="788">
        <f t="shared" si="41"/>
        <v>405</v>
      </c>
      <c r="Z216" s="37">
        <f>IFERROR(IF(Y216=0,"",ROUNDUP(Y216/H216,0)*0.00902),"")</f>
        <v>0.67649999999999999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415.55555555555554</v>
      </c>
      <c r="BN216" s="64">
        <f t="shared" si="43"/>
        <v>420.75</v>
      </c>
      <c r="BO216" s="64">
        <f t="shared" si="44"/>
        <v>0.5611672278338945</v>
      </c>
      <c r="BP216" s="64">
        <f t="shared" si="45"/>
        <v>0.56818181818181823</v>
      </c>
    </row>
    <row r="217" spans="1:68" ht="27" customHeight="1" x14ac:dyDescent="0.25">
      <c r="A217" s="54" t="s">
        <v>366</v>
      </c>
      <c r="B217" s="54" t="s">
        <v>367</v>
      </c>
      <c r="C217" s="32">
        <v>4301031220</v>
      </c>
      <c r="D217" s="794">
        <v>4680115882669</v>
      </c>
      <c r="E217" s="795"/>
      <c r="F217" s="786">
        <v>0.9</v>
      </c>
      <c r="G217" s="33">
        <v>6</v>
      </c>
      <c r="H217" s="786">
        <v>5.4</v>
      </c>
      <c r="I217" s="78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5"/>
      <c r="V217" s="35"/>
      <c r="W217" s="36" t="s">
        <v>69</v>
      </c>
      <c r="X217" s="787">
        <v>440</v>
      </c>
      <c r="Y217" s="788">
        <f t="shared" si="41"/>
        <v>442.8</v>
      </c>
      <c r="Z217" s="37">
        <f>IFERROR(IF(Y217=0,"",ROUNDUP(Y217/H217,0)*0.00902),"")</f>
        <v>0.73964000000000008</v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457.11111111111109</v>
      </c>
      <c r="BN217" s="64">
        <f t="shared" si="43"/>
        <v>460.02</v>
      </c>
      <c r="BO217" s="64">
        <f t="shared" si="44"/>
        <v>0.61728395061728392</v>
      </c>
      <c r="BP217" s="64">
        <f t="shared" si="45"/>
        <v>0.62121212121212122</v>
      </c>
    </row>
    <row r="218" spans="1:68" ht="27" customHeight="1" x14ac:dyDescent="0.25">
      <c r="A218" s="54" t="s">
        <v>369</v>
      </c>
      <c r="B218" s="54" t="s">
        <v>370</v>
      </c>
      <c r="C218" s="32">
        <v>4301031221</v>
      </c>
      <c r="D218" s="794">
        <v>4680115882676</v>
      </c>
      <c r="E218" s="795"/>
      <c r="F218" s="786">
        <v>0.9</v>
      </c>
      <c r="G218" s="33">
        <v>6</v>
      </c>
      <c r="H218" s="786">
        <v>5.4</v>
      </c>
      <c r="I218" s="78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5"/>
      <c r="V218" s="35"/>
      <c r="W218" s="36" t="s">
        <v>69</v>
      </c>
      <c r="X218" s="787">
        <v>600</v>
      </c>
      <c r="Y218" s="788">
        <f t="shared" si="41"/>
        <v>604.80000000000007</v>
      </c>
      <c r="Z218" s="37">
        <f>IFERROR(IF(Y218=0,"",ROUNDUP(Y218/H218,0)*0.00902),"")</f>
        <v>1.01024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623.33333333333326</v>
      </c>
      <c r="BN218" s="64">
        <f t="shared" si="43"/>
        <v>628.32000000000005</v>
      </c>
      <c r="BO218" s="64">
        <f t="shared" si="44"/>
        <v>0.84175084175084169</v>
      </c>
      <c r="BP218" s="64">
        <f t="shared" si="45"/>
        <v>0.84848484848484851</v>
      </c>
    </row>
    <row r="219" spans="1:68" ht="27" hidden="1" customHeight="1" x14ac:dyDescent="0.25">
      <c r="A219" s="54" t="s">
        <v>372</v>
      </c>
      <c r="B219" s="54" t="s">
        <v>373</v>
      </c>
      <c r="C219" s="32">
        <v>4301031223</v>
      </c>
      <c r="D219" s="794">
        <v>4680115884014</v>
      </c>
      <c r="E219" s="795"/>
      <c r="F219" s="786">
        <v>0.3</v>
      </c>
      <c r="G219" s="33">
        <v>6</v>
      </c>
      <c r="H219" s="786">
        <v>1.8</v>
      </c>
      <c r="I219" s="78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5"/>
      <c r="V219" s="35"/>
      <c r="W219" s="36" t="s">
        <v>69</v>
      </c>
      <c r="X219" s="787">
        <v>0</v>
      </c>
      <c r="Y219" s="78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2">
        <v>4301031222</v>
      </c>
      <c r="D220" s="794">
        <v>4680115884007</v>
      </c>
      <c r="E220" s="795"/>
      <c r="F220" s="786">
        <v>0.3</v>
      </c>
      <c r="G220" s="33">
        <v>6</v>
      </c>
      <c r="H220" s="786">
        <v>1.8</v>
      </c>
      <c r="I220" s="78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5"/>
      <c r="V220" s="35"/>
      <c r="W220" s="36" t="s">
        <v>69</v>
      </c>
      <c r="X220" s="787">
        <v>0</v>
      </c>
      <c r="Y220" s="78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2">
        <v>4301031229</v>
      </c>
      <c r="D221" s="794">
        <v>4680115884038</v>
      </c>
      <c r="E221" s="795"/>
      <c r="F221" s="786">
        <v>0.3</v>
      </c>
      <c r="G221" s="33">
        <v>6</v>
      </c>
      <c r="H221" s="786">
        <v>1.8</v>
      </c>
      <c r="I221" s="78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5"/>
      <c r="V221" s="35"/>
      <c r="W221" s="36" t="s">
        <v>69</v>
      </c>
      <c r="X221" s="787">
        <v>0</v>
      </c>
      <c r="Y221" s="78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2">
        <v>4301031225</v>
      </c>
      <c r="D222" s="794">
        <v>4680115884021</v>
      </c>
      <c r="E222" s="795"/>
      <c r="F222" s="786">
        <v>0.3</v>
      </c>
      <c r="G222" s="33">
        <v>6</v>
      </c>
      <c r="H222" s="786">
        <v>1.8</v>
      </c>
      <c r="I222" s="78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5"/>
      <c r="V222" s="35"/>
      <c r="W222" s="36" t="s">
        <v>69</v>
      </c>
      <c r="X222" s="787">
        <v>0</v>
      </c>
      <c r="Y222" s="78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8" t="s">
        <v>72</v>
      </c>
      <c r="X223" s="789">
        <f>IFERROR(X215/H215,"0")+IFERROR(X216/H216,"0")+IFERROR(X217/H217,"0")+IFERROR(X218/H218,"0")+IFERROR(X219/H219,"0")+IFERROR(X220/H220,"0")+IFERROR(X221/H221,"0")+IFERROR(X222/H222,"0")</f>
        <v>359.25925925925924</v>
      </c>
      <c r="Y223" s="789">
        <f>IFERROR(Y215/H215,"0")+IFERROR(Y216/H216,"0")+IFERROR(Y217/H217,"0")+IFERROR(Y218/H218,"0")+IFERROR(Y219/H219,"0")+IFERROR(Y220/H220,"0")+IFERROR(Y221/H221,"0")+IFERROR(Y222/H222,"0")</f>
        <v>362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3.2652399999999999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8" t="s">
        <v>69</v>
      </c>
      <c r="X224" s="789">
        <f>IFERROR(SUM(X215:X222),"0")</f>
        <v>1940</v>
      </c>
      <c r="Y224" s="789">
        <f>IFERROR(SUM(Y215:Y222),"0")</f>
        <v>1954.8000000000002</v>
      </c>
      <c r="Z224" s="38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2">
        <v>4301051408</v>
      </c>
      <c r="D226" s="794">
        <v>4680115881594</v>
      </c>
      <c r="E226" s="795"/>
      <c r="F226" s="786">
        <v>1.35</v>
      </c>
      <c r="G226" s="33">
        <v>6</v>
      </c>
      <c r="H226" s="786">
        <v>8.1</v>
      </c>
      <c r="I226" s="78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5"/>
      <c r="V226" s="35"/>
      <c r="W226" s="36" t="s">
        <v>69</v>
      </c>
      <c r="X226" s="787">
        <v>60</v>
      </c>
      <c r="Y226" s="788">
        <f t="shared" ref="Y226:Y236" si="46">IFERROR(IF(X226="",0,CEILING((X226/$H226),1)*$H226),"")</f>
        <v>64.8</v>
      </c>
      <c r="Z226" s="37">
        <f>IFERROR(IF(Y226=0,"",ROUNDUP(Y226/H226,0)*0.02175),"")</f>
        <v>0.17399999999999999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64.177777777777791</v>
      </c>
      <c r="BN226" s="64">
        <f t="shared" ref="BN226:BN236" si="48">IFERROR(Y226*I226/H226,"0")</f>
        <v>69.311999999999998</v>
      </c>
      <c r="BO226" s="64">
        <f t="shared" ref="BO226:BO236" si="49">IFERROR(1/J226*(X226/H226),"0")</f>
        <v>0.13227513227513227</v>
      </c>
      <c r="BP226" s="64">
        <f t="shared" ref="BP226:BP236" si="50">IFERROR(1/J226*(Y226/H226),"0")</f>
        <v>0.14285714285714285</v>
      </c>
    </row>
    <row r="227" spans="1:68" ht="27" customHeight="1" x14ac:dyDescent="0.25">
      <c r="A227" s="54" t="s">
        <v>383</v>
      </c>
      <c r="B227" s="54" t="s">
        <v>384</v>
      </c>
      <c r="C227" s="32">
        <v>4301051754</v>
      </c>
      <c r="D227" s="794">
        <v>4680115880962</v>
      </c>
      <c r="E227" s="795"/>
      <c r="F227" s="786">
        <v>1.3</v>
      </c>
      <c r="G227" s="33">
        <v>6</v>
      </c>
      <c r="H227" s="786">
        <v>7.8</v>
      </c>
      <c r="I227" s="78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5"/>
      <c r="V227" s="35"/>
      <c r="W227" s="36" t="s">
        <v>69</v>
      </c>
      <c r="X227" s="787">
        <v>330</v>
      </c>
      <c r="Y227" s="788">
        <f t="shared" si="46"/>
        <v>335.4</v>
      </c>
      <c r="Z227" s="37">
        <f>IFERROR(IF(Y227=0,"",ROUNDUP(Y227/H227,0)*0.02175),"")</f>
        <v>0.93524999999999991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353.86153846153849</v>
      </c>
      <c r="BN227" s="64">
        <f t="shared" si="48"/>
        <v>359.65200000000004</v>
      </c>
      <c r="BO227" s="64">
        <f t="shared" si="49"/>
        <v>0.75549450549450547</v>
      </c>
      <c r="BP227" s="64">
        <f t="shared" si="50"/>
        <v>0.76785714285714279</v>
      </c>
    </row>
    <row r="228" spans="1:68" ht="37.5" customHeight="1" x14ac:dyDescent="0.25">
      <c r="A228" s="54" t="s">
        <v>386</v>
      </c>
      <c r="B228" s="54" t="s">
        <v>387</v>
      </c>
      <c r="C228" s="32">
        <v>4301051411</v>
      </c>
      <c r="D228" s="794">
        <v>4680115881617</v>
      </c>
      <c r="E228" s="795"/>
      <c r="F228" s="786">
        <v>1.35</v>
      </c>
      <c r="G228" s="33">
        <v>6</v>
      </c>
      <c r="H228" s="786">
        <v>8.1</v>
      </c>
      <c r="I228" s="78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5"/>
      <c r="V228" s="35"/>
      <c r="W228" s="36" t="s">
        <v>69</v>
      </c>
      <c r="X228" s="787">
        <v>30</v>
      </c>
      <c r="Y228" s="788">
        <f t="shared" si="46"/>
        <v>32.4</v>
      </c>
      <c r="Z228" s="37">
        <f>IFERROR(IF(Y228=0,"",ROUNDUP(Y228/H228,0)*0.02175),"")</f>
        <v>8.6999999999999994E-2</v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32.022222222222226</v>
      </c>
      <c r="BN228" s="64">
        <f t="shared" si="48"/>
        <v>34.584000000000003</v>
      </c>
      <c r="BO228" s="64">
        <f t="shared" si="49"/>
        <v>6.6137566137566134E-2</v>
      </c>
      <c r="BP228" s="64">
        <f t="shared" si="50"/>
        <v>7.1428571428571425E-2</v>
      </c>
    </row>
    <row r="229" spans="1:68" ht="27" customHeight="1" x14ac:dyDescent="0.25">
      <c r="A229" s="54" t="s">
        <v>389</v>
      </c>
      <c r="B229" s="54" t="s">
        <v>390</v>
      </c>
      <c r="C229" s="32">
        <v>4301051632</v>
      </c>
      <c r="D229" s="794">
        <v>4680115880573</v>
      </c>
      <c r="E229" s="795"/>
      <c r="F229" s="786">
        <v>1.45</v>
      </c>
      <c r="G229" s="33">
        <v>6</v>
      </c>
      <c r="H229" s="786">
        <v>8.6999999999999993</v>
      </c>
      <c r="I229" s="78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5"/>
      <c r="V229" s="35"/>
      <c r="W229" s="36" t="s">
        <v>69</v>
      </c>
      <c r="X229" s="787">
        <v>400</v>
      </c>
      <c r="Y229" s="788">
        <f t="shared" si="46"/>
        <v>400.2</v>
      </c>
      <c r="Z229" s="37">
        <f>IFERROR(IF(Y229=0,"",ROUNDUP(Y229/H229,0)*0.02175),"")</f>
        <v>1.0004999999999999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425.93103448275866</v>
      </c>
      <c r="BN229" s="64">
        <f t="shared" si="48"/>
        <v>426.14400000000001</v>
      </c>
      <c r="BO229" s="64">
        <f t="shared" si="49"/>
        <v>0.82101806239737274</v>
      </c>
      <c r="BP229" s="64">
        <f t="shared" si="50"/>
        <v>0.8214285714285714</v>
      </c>
    </row>
    <row r="230" spans="1:68" ht="37.5" hidden="1" customHeight="1" x14ac:dyDescent="0.25">
      <c r="A230" s="54" t="s">
        <v>392</v>
      </c>
      <c r="B230" s="54" t="s">
        <v>393</v>
      </c>
      <c r="C230" s="32">
        <v>4301051407</v>
      </c>
      <c r="D230" s="794">
        <v>4680115882195</v>
      </c>
      <c r="E230" s="795"/>
      <c r="F230" s="786">
        <v>0.4</v>
      </c>
      <c r="G230" s="33">
        <v>6</v>
      </c>
      <c r="H230" s="786">
        <v>2.4</v>
      </c>
      <c r="I230" s="78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5"/>
      <c r="V230" s="35"/>
      <c r="W230" s="36" t="s">
        <v>69</v>
      </c>
      <c r="X230" s="787">
        <v>0</v>
      </c>
      <c r="Y230" s="78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2">
        <v>4301051752</v>
      </c>
      <c r="D231" s="794">
        <v>4680115882607</v>
      </c>
      <c r="E231" s="795"/>
      <c r="F231" s="786">
        <v>0.3</v>
      </c>
      <c r="G231" s="33">
        <v>6</v>
      </c>
      <c r="H231" s="786">
        <v>1.8</v>
      </c>
      <c r="I231" s="78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5"/>
      <c r="V231" s="35"/>
      <c r="W231" s="36" t="s">
        <v>69</v>
      </c>
      <c r="X231" s="787">
        <v>0</v>
      </c>
      <c r="Y231" s="788">
        <f t="shared" si="46"/>
        <v>0</v>
      </c>
      <c r="Z231" s="37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2">
        <v>4301051630</v>
      </c>
      <c r="D232" s="794">
        <v>4680115880092</v>
      </c>
      <c r="E232" s="795"/>
      <c r="F232" s="786">
        <v>0.4</v>
      </c>
      <c r="G232" s="33">
        <v>6</v>
      </c>
      <c r="H232" s="786">
        <v>2.4</v>
      </c>
      <c r="I232" s="78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5"/>
      <c r="V232" s="35"/>
      <c r="W232" s="36" t="s">
        <v>69</v>
      </c>
      <c r="X232" s="787">
        <v>48</v>
      </c>
      <c r="Y232" s="788">
        <f t="shared" si="46"/>
        <v>48</v>
      </c>
      <c r="Z232" s="37">
        <f t="shared" si="51"/>
        <v>0.13020000000000001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53.040000000000006</v>
      </c>
      <c r="BN232" s="64">
        <f t="shared" si="48"/>
        <v>53.040000000000006</v>
      </c>
      <c r="BO232" s="64">
        <f t="shared" si="49"/>
        <v>0.1098901098901099</v>
      </c>
      <c r="BP232" s="64">
        <f t="shared" si="50"/>
        <v>0.1098901098901099</v>
      </c>
    </row>
    <row r="233" spans="1:68" ht="27" hidden="1" customHeight="1" x14ac:dyDescent="0.25">
      <c r="A233" s="54" t="s">
        <v>400</v>
      </c>
      <c r="B233" s="54" t="s">
        <v>401</v>
      </c>
      <c r="C233" s="32">
        <v>4301051631</v>
      </c>
      <c r="D233" s="794">
        <v>4680115880221</v>
      </c>
      <c r="E233" s="795"/>
      <c r="F233" s="786">
        <v>0.4</v>
      </c>
      <c r="G233" s="33">
        <v>6</v>
      </c>
      <c r="H233" s="786">
        <v>2.4</v>
      </c>
      <c r="I233" s="78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5"/>
      <c r="V233" s="35"/>
      <c r="W233" s="36" t="s">
        <v>69</v>
      </c>
      <c r="X233" s="787">
        <v>0</v>
      </c>
      <c r="Y233" s="788">
        <f t="shared" si="46"/>
        <v>0</v>
      </c>
      <c r="Z233" s="37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2">
        <v>4301051749</v>
      </c>
      <c r="D234" s="794">
        <v>4680115882942</v>
      </c>
      <c r="E234" s="795"/>
      <c r="F234" s="786">
        <v>0.3</v>
      </c>
      <c r="G234" s="33">
        <v>6</v>
      </c>
      <c r="H234" s="786">
        <v>1.8</v>
      </c>
      <c r="I234" s="78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5"/>
      <c r="V234" s="35"/>
      <c r="W234" s="36" t="s">
        <v>69</v>
      </c>
      <c r="X234" s="787">
        <v>0</v>
      </c>
      <c r="Y234" s="788">
        <f t="shared" si="46"/>
        <v>0</v>
      </c>
      <c r="Z234" s="37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2">
        <v>4301051753</v>
      </c>
      <c r="D235" s="794">
        <v>4680115880504</v>
      </c>
      <c r="E235" s="795"/>
      <c r="F235" s="786">
        <v>0.4</v>
      </c>
      <c r="G235" s="33">
        <v>6</v>
      </c>
      <c r="H235" s="786">
        <v>2.4</v>
      </c>
      <c r="I235" s="78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5"/>
      <c r="V235" s="35"/>
      <c r="W235" s="36" t="s">
        <v>69</v>
      </c>
      <c r="X235" s="787">
        <v>55</v>
      </c>
      <c r="Y235" s="788">
        <f t="shared" si="46"/>
        <v>55.199999999999996</v>
      </c>
      <c r="Z235" s="37">
        <f t="shared" si="51"/>
        <v>0.14973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60.775000000000006</v>
      </c>
      <c r="BN235" s="64">
        <f t="shared" si="48"/>
        <v>60.996000000000002</v>
      </c>
      <c r="BO235" s="64">
        <f t="shared" si="49"/>
        <v>0.12591575091575094</v>
      </c>
      <c r="BP235" s="64">
        <f t="shared" si="50"/>
        <v>0.1263736263736264</v>
      </c>
    </row>
    <row r="236" spans="1:68" ht="27" customHeight="1" x14ac:dyDescent="0.25">
      <c r="A236" s="54" t="s">
        <v>406</v>
      </c>
      <c r="B236" s="54" t="s">
        <v>407</v>
      </c>
      <c r="C236" s="32">
        <v>4301051410</v>
      </c>
      <c r="D236" s="794">
        <v>4680115882164</v>
      </c>
      <c r="E236" s="795"/>
      <c r="F236" s="786">
        <v>0.4</v>
      </c>
      <c r="G236" s="33">
        <v>6</v>
      </c>
      <c r="H236" s="786">
        <v>2.4</v>
      </c>
      <c r="I236" s="78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5"/>
      <c r="V236" s="35"/>
      <c r="W236" s="36" t="s">
        <v>69</v>
      </c>
      <c r="X236" s="787">
        <v>79</v>
      </c>
      <c r="Y236" s="788">
        <f t="shared" si="46"/>
        <v>79.2</v>
      </c>
      <c r="Z236" s="37">
        <f t="shared" si="51"/>
        <v>0.21482999999999999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87.492500000000007</v>
      </c>
      <c r="BN236" s="64">
        <f t="shared" si="48"/>
        <v>87.713999999999999</v>
      </c>
      <c r="BO236" s="64">
        <f t="shared" si="49"/>
        <v>0.18086080586080591</v>
      </c>
      <c r="BP236" s="64">
        <f t="shared" si="50"/>
        <v>0.18131868131868134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8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175.22914824638963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177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2.6915099999999996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8" t="s">
        <v>69</v>
      </c>
      <c r="X238" s="789">
        <f>IFERROR(SUM(X226:X236),"0")</f>
        <v>1002</v>
      </c>
      <c r="Y238" s="789">
        <f>IFERROR(SUM(Y226:Y236),"0")</f>
        <v>1015.2</v>
      </c>
      <c r="Z238" s="38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2">
        <v>4301060404</v>
      </c>
      <c r="D240" s="794">
        <v>4680115882874</v>
      </c>
      <c r="E240" s="795"/>
      <c r="F240" s="786">
        <v>0.8</v>
      </c>
      <c r="G240" s="33">
        <v>4</v>
      </c>
      <c r="H240" s="786">
        <v>3.2</v>
      </c>
      <c r="I240" s="786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5"/>
      <c r="V240" s="35"/>
      <c r="W240" s="36" t="s">
        <v>69</v>
      </c>
      <c r="X240" s="787">
        <v>0</v>
      </c>
      <c r="Y240" s="788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2">
        <v>4301060360</v>
      </c>
      <c r="D241" s="794">
        <v>4680115882874</v>
      </c>
      <c r="E241" s="795"/>
      <c r="F241" s="786">
        <v>0.8</v>
      </c>
      <c r="G241" s="33">
        <v>4</v>
      </c>
      <c r="H241" s="786">
        <v>3.2</v>
      </c>
      <c r="I241" s="786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5"/>
      <c r="V241" s="35"/>
      <c r="W241" s="36" t="s">
        <v>69</v>
      </c>
      <c r="X241" s="787">
        <v>0</v>
      </c>
      <c r="Y241" s="788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2">
        <v>4301060460</v>
      </c>
      <c r="D242" s="794">
        <v>4680115882874</v>
      </c>
      <c r="E242" s="795"/>
      <c r="F242" s="786">
        <v>0.8</v>
      </c>
      <c r="G242" s="33">
        <v>4</v>
      </c>
      <c r="H242" s="786">
        <v>3.2</v>
      </c>
      <c r="I242" s="78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882" t="s">
        <v>415</v>
      </c>
      <c r="Q242" s="792"/>
      <c r="R242" s="792"/>
      <c r="S242" s="792"/>
      <c r="T242" s="793"/>
      <c r="U242" s="35"/>
      <c r="V242" s="35"/>
      <c r="W242" s="36" t="s">
        <v>69</v>
      </c>
      <c r="X242" s="787">
        <v>0</v>
      </c>
      <c r="Y242" s="78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2">
        <v>4301060359</v>
      </c>
      <c r="D243" s="794">
        <v>4680115884434</v>
      </c>
      <c r="E243" s="795"/>
      <c r="F243" s="786">
        <v>0.8</v>
      </c>
      <c r="G243" s="33">
        <v>4</v>
      </c>
      <c r="H243" s="786">
        <v>3.2</v>
      </c>
      <c r="I243" s="78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5"/>
      <c r="V243" s="35"/>
      <c r="W243" s="36" t="s">
        <v>69</v>
      </c>
      <c r="X243" s="787">
        <v>10</v>
      </c>
      <c r="Y243" s="788">
        <f t="shared" si="52"/>
        <v>12.8</v>
      </c>
      <c r="Z243" s="37">
        <f>IFERROR(IF(Y243=0,"",ROUNDUP(Y243/H243,0)*0.00902),"")</f>
        <v>3.6080000000000001E-2</v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10.831250000000001</v>
      </c>
      <c r="BN243" s="64">
        <f t="shared" si="54"/>
        <v>13.864000000000001</v>
      </c>
      <c r="BO243" s="64">
        <f t="shared" si="55"/>
        <v>2.3674242424242424E-2</v>
      </c>
      <c r="BP243" s="64">
        <f t="shared" si="56"/>
        <v>3.0303030303030304E-2</v>
      </c>
    </row>
    <row r="244" spans="1:68" ht="27" customHeight="1" x14ac:dyDescent="0.25">
      <c r="A244" s="54" t="s">
        <v>420</v>
      </c>
      <c r="B244" s="54" t="s">
        <v>421</v>
      </c>
      <c r="C244" s="32">
        <v>4301060375</v>
      </c>
      <c r="D244" s="794">
        <v>4680115880818</v>
      </c>
      <c r="E244" s="795"/>
      <c r="F244" s="786">
        <v>0.4</v>
      </c>
      <c r="G244" s="33">
        <v>6</v>
      </c>
      <c r="H244" s="786">
        <v>2.4</v>
      </c>
      <c r="I244" s="78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5"/>
      <c r="V244" s="35"/>
      <c r="W244" s="36" t="s">
        <v>69</v>
      </c>
      <c r="X244" s="787">
        <v>48</v>
      </c>
      <c r="Y244" s="788">
        <f t="shared" si="52"/>
        <v>48</v>
      </c>
      <c r="Z244" s="37">
        <f>IFERROR(IF(Y244=0,"",ROUNDUP(Y244/H244,0)*0.00651),"")</f>
        <v>0.13020000000000001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53.040000000000006</v>
      </c>
      <c r="BN244" s="64">
        <f t="shared" si="54"/>
        <v>53.040000000000006</v>
      </c>
      <c r="BO244" s="64">
        <f t="shared" si="55"/>
        <v>0.1098901098901099</v>
      </c>
      <c r="BP244" s="64">
        <f t="shared" si="56"/>
        <v>0.1098901098901099</v>
      </c>
    </row>
    <row r="245" spans="1:68" ht="37.5" hidden="1" customHeight="1" x14ac:dyDescent="0.25">
      <c r="A245" s="54" t="s">
        <v>423</v>
      </c>
      <c r="B245" s="54" t="s">
        <v>424</v>
      </c>
      <c r="C245" s="32">
        <v>4301060389</v>
      </c>
      <c r="D245" s="794">
        <v>4680115880801</v>
      </c>
      <c r="E245" s="795"/>
      <c r="F245" s="786">
        <v>0.4</v>
      </c>
      <c r="G245" s="33">
        <v>6</v>
      </c>
      <c r="H245" s="786">
        <v>2.4</v>
      </c>
      <c r="I245" s="78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5"/>
      <c r="V245" s="35"/>
      <c r="W245" s="36" t="s">
        <v>69</v>
      </c>
      <c r="X245" s="787">
        <v>0</v>
      </c>
      <c r="Y245" s="78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8" t="s">
        <v>72</v>
      </c>
      <c r="X246" s="789">
        <f>IFERROR(X240/H240,"0")+IFERROR(X241/H241,"0")+IFERROR(X242/H242,"0")+IFERROR(X243/H243,"0")+IFERROR(X244/H244,"0")+IFERROR(X245/H245,"0")</f>
        <v>23.125</v>
      </c>
      <c r="Y246" s="789">
        <f>IFERROR(Y240/H240,"0")+IFERROR(Y241/H241,"0")+IFERROR(Y242/H242,"0")+IFERROR(Y243/H243,"0")+IFERROR(Y244/H244,"0")+IFERROR(Y245/H245,"0")</f>
        <v>24</v>
      </c>
      <c r="Z246" s="789">
        <f>IFERROR(IF(Z240="",0,Z240),"0")+IFERROR(IF(Z241="",0,Z241),"0")+IFERROR(IF(Z242="",0,Z242),"0")+IFERROR(IF(Z243="",0,Z243),"0")+IFERROR(IF(Z244="",0,Z244),"0")+IFERROR(IF(Z245="",0,Z245),"0")</f>
        <v>0.16628000000000001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8" t="s">
        <v>69</v>
      </c>
      <c r="X247" s="789">
        <f>IFERROR(SUM(X240:X245),"0")</f>
        <v>58</v>
      </c>
      <c r="Y247" s="789">
        <f>IFERROR(SUM(Y240:Y245),"0")</f>
        <v>60.8</v>
      </c>
      <c r="Z247" s="38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2">
        <v>4301011945</v>
      </c>
      <c r="D250" s="794">
        <v>4680115884274</v>
      </c>
      <c r="E250" s="795"/>
      <c r="F250" s="786">
        <v>1.45</v>
      </c>
      <c r="G250" s="33">
        <v>8</v>
      </c>
      <c r="H250" s="786">
        <v>11.6</v>
      </c>
      <c r="I250" s="786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5"/>
      <c r="V250" s="35"/>
      <c r="W250" s="36" t="s">
        <v>69</v>
      </c>
      <c r="X250" s="787">
        <v>0</v>
      </c>
      <c r="Y250" s="788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2">
        <v>4301011717</v>
      </c>
      <c r="D251" s="794">
        <v>4680115884274</v>
      </c>
      <c r="E251" s="795"/>
      <c r="F251" s="786">
        <v>1.45</v>
      </c>
      <c r="G251" s="33">
        <v>8</v>
      </c>
      <c r="H251" s="786">
        <v>11.6</v>
      </c>
      <c r="I251" s="786">
        <v>12.08</v>
      </c>
      <c r="J251" s="33">
        <v>56</v>
      </c>
      <c r="K251" s="33" t="s">
        <v>116</v>
      </c>
      <c r="L251" s="33"/>
      <c r="M251" s="34" t="s">
        <v>119</v>
      </c>
      <c r="N251" s="34"/>
      <c r="O251" s="33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5"/>
      <c r="V251" s="35"/>
      <c r="W251" s="36" t="s">
        <v>69</v>
      </c>
      <c r="X251" s="787">
        <v>0</v>
      </c>
      <c r="Y251" s="788">
        <f t="shared" si="57"/>
        <v>0</v>
      </c>
      <c r="Z251" s="37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2">
        <v>4301011719</v>
      </c>
      <c r="D252" s="794">
        <v>4680115884298</v>
      </c>
      <c r="E252" s="795"/>
      <c r="F252" s="786">
        <v>1.45</v>
      </c>
      <c r="G252" s="33">
        <v>8</v>
      </c>
      <c r="H252" s="786">
        <v>11.6</v>
      </c>
      <c r="I252" s="78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5"/>
      <c r="V252" s="35"/>
      <c r="W252" s="36" t="s">
        <v>69</v>
      </c>
      <c r="X252" s="787">
        <v>0</v>
      </c>
      <c r="Y252" s="78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2">
        <v>4301011944</v>
      </c>
      <c r="D253" s="794">
        <v>4680115884250</v>
      </c>
      <c r="E253" s="795"/>
      <c r="F253" s="786">
        <v>1.45</v>
      </c>
      <c r="G253" s="33">
        <v>8</v>
      </c>
      <c r="H253" s="786">
        <v>11.6</v>
      </c>
      <c r="I253" s="786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5"/>
      <c r="V253" s="35"/>
      <c r="W253" s="36" t="s">
        <v>69</v>
      </c>
      <c r="X253" s="787">
        <v>0</v>
      </c>
      <c r="Y253" s="788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2">
        <v>4301011733</v>
      </c>
      <c r="D254" s="794">
        <v>4680115884250</v>
      </c>
      <c r="E254" s="795"/>
      <c r="F254" s="786">
        <v>1.45</v>
      </c>
      <c r="G254" s="33">
        <v>8</v>
      </c>
      <c r="H254" s="786">
        <v>11.6</v>
      </c>
      <c r="I254" s="786">
        <v>12.08</v>
      </c>
      <c r="J254" s="33">
        <v>56</v>
      </c>
      <c r="K254" s="33" t="s">
        <v>116</v>
      </c>
      <c r="L254" s="33"/>
      <c r="M254" s="34" t="s">
        <v>77</v>
      </c>
      <c r="N254" s="34"/>
      <c r="O254" s="33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5"/>
      <c r="V254" s="35"/>
      <c r="W254" s="36" t="s">
        <v>69</v>
      </c>
      <c r="X254" s="787">
        <v>0</v>
      </c>
      <c r="Y254" s="788">
        <f t="shared" si="57"/>
        <v>0</v>
      </c>
      <c r="Z254" s="37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2">
        <v>4301011718</v>
      </c>
      <c r="D255" s="794">
        <v>4680115884281</v>
      </c>
      <c r="E255" s="795"/>
      <c r="F255" s="786">
        <v>0.4</v>
      </c>
      <c r="G255" s="33">
        <v>10</v>
      </c>
      <c r="H255" s="786">
        <v>4</v>
      </c>
      <c r="I255" s="78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5"/>
      <c r="V255" s="35"/>
      <c r="W255" s="36" t="s">
        <v>69</v>
      </c>
      <c r="X255" s="787">
        <v>0</v>
      </c>
      <c r="Y255" s="78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2">
        <v>4301011720</v>
      </c>
      <c r="D256" s="794">
        <v>4680115884199</v>
      </c>
      <c r="E256" s="795"/>
      <c r="F256" s="786">
        <v>0.37</v>
      </c>
      <c r="G256" s="33">
        <v>10</v>
      </c>
      <c r="H256" s="786">
        <v>3.7</v>
      </c>
      <c r="I256" s="78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5"/>
      <c r="V256" s="35"/>
      <c r="W256" s="36" t="s">
        <v>69</v>
      </c>
      <c r="X256" s="787">
        <v>0</v>
      </c>
      <c r="Y256" s="78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2">
        <v>4301011716</v>
      </c>
      <c r="D257" s="794">
        <v>4680115884267</v>
      </c>
      <c r="E257" s="795"/>
      <c r="F257" s="786">
        <v>0.4</v>
      </c>
      <c r="G257" s="33">
        <v>10</v>
      </c>
      <c r="H257" s="786">
        <v>4</v>
      </c>
      <c r="I257" s="78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5"/>
      <c r="V257" s="35"/>
      <c r="W257" s="36" t="s">
        <v>69</v>
      </c>
      <c r="X257" s="787">
        <v>0</v>
      </c>
      <c r="Y257" s="78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8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8" t="s">
        <v>69</v>
      </c>
      <c r="X259" s="789">
        <f>IFERROR(SUM(X250:X257),"0")</f>
        <v>0</v>
      </c>
      <c r="Y259" s="789">
        <f>IFERROR(SUM(Y250:Y257),"0")</f>
        <v>0</v>
      </c>
      <c r="Z259" s="38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2">
        <v>4301011942</v>
      </c>
      <c r="D262" s="794">
        <v>4680115884137</v>
      </c>
      <c r="E262" s="795"/>
      <c r="F262" s="786">
        <v>1.45</v>
      </c>
      <c r="G262" s="33">
        <v>8</v>
      </c>
      <c r="H262" s="786">
        <v>11.6</v>
      </c>
      <c r="I262" s="786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5"/>
      <c r="V262" s="35"/>
      <c r="W262" s="36" t="s">
        <v>69</v>
      </c>
      <c r="X262" s="787">
        <v>0</v>
      </c>
      <c r="Y262" s="788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2">
        <v>4301011826</v>
      </c>
      <c r="D263" s="794">
        <v>4680115884137</v>
      </c>
      <c r="E263" s="795"/>
      <c r="F263" s="786">
        <v>1.45</v>
      </c>
      <c r="G263" s="33">
        <v>8</v>
      </c>
      <c r="H263" s="786">
        <v>11.6</v>
      </c>
      <c r="I263" s="786">
        <v>12.08</v>
      </c>
      <c r="J263" s="33">
        <v>56</v>
      </c>
      <c r="K263" s="33" t="s">
        <v>116</v>
      </c>
      <c r="L263" s="33"/>
      <c r="M263" s="34" t="s">
        <v>119</v>
      </c>
      <c r="N263" s="34"/>
      <c r="O263" s="33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5"/>
      <c r="V263" s="35"/>
      <c r="W263" s="36" t="s">
        <v>69</v>
      </c>
      <c r="X263" s="787">
        <v>0</v>
      </c>
      <c r="Y263" s="788">
        <f t="shared" si="62"/>
        <v>0</v>
      </c>
      <c r="Z263" s="37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2">
        <v>4301011724</v>
      </c>
      <c r="D264" s="794">
        <v>4680115884236</v>
      </c>
      <c r="E264" s="795"/>
      <c r="F264" s="786">
        <v>1.45</v>
      </c>
      <c r="G264" s="33">
        <v>8</v>
      </c>
      <c r="H264" s="786">
        <v>11.6</v>
      </c>
      <c r="I264" s="78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5"/>
      <c r="V264" s="35"/>
      <c r="W264" s="36" t="s">
        <v>69</v>
      </c>
      <c r="X264" s="787">
        <v>0</v>
      </c>
      <c r="Y264" s="78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2">
        <v>4301011941</v>
      </c>
      <c r="D265" s="794">
        <v>4680115884175</v>
      </c>
      <c r="E265" s="795"/>
      <c r="F265" s="786">
        <v>1.45</v>
      </c>
      <c r="G265" s="33">
        <v>8</v>
      </c>
      <c r="H265" s="786">
        <v>11.6</v>
      </c>
      <c r="I265" s="786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5"/>
      <c r="V265" s="35"/>
      <c r="W265" s="36" t="s">
        <v>69</v>
      </c>
      <c r="X265" s="787">
        <v>0</v>
      </c>
      <c r="Y265" s="788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2">
        <v>4301011721</v>
      </c>
      <c r="D266" s="794">
        <v>4680115884175</v>
      </c>
      <c r="E266" s="795"/>
      <c r="F266" s="786">
        <v>1.45</v>
      </c>
      <c r="G266" s="33">
        <v>8</v>
      </c>
      <c r="H266" s="786">
        <v>11.6</v>
      </c>
      <c r="I266" s="786">
        <v>12.08</v>
      </c>
      <c r="J266" s="33">
        <v>56</v>
      </c>
      <c r="K266" s="33" t="s">
        <v>116</v>
      </c>
      <c r="L266" s="33"/>
      <c r="M266" s="34" t="s">
        <v>119</v>
      </c>
      <c r="N266" s="34"/>
      <c r="O266" s="33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5"/>
      <c r="V266" s="35"/>
      <c r="W266" s="36" t="s">
        <v>69</v>
      </c>
      <c r="X266" s="787">
        <v>0</v>
      </c>
      <c r="Y266" s="788">
        <f t="shared" si="62"/>
        <v>0</v>
      </c>
      <c r="Z266" s="37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2">
        <v>4301011824</v>
      </c>
      <c r="D267" s="794">
        <v>4680115884144</v>
      </c>
      <c r="E267" s="795"/>
      <c r="F267" s="786">
        <v>0.4</v>
      </c>
      <c r="G267" s="33">
        <v>10</v>
      </c>
      <c r="H267" s="786">
        <v>4</v>
      </c>
      <c r="I267" s="78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5"/>
      <c r="V267" s="35"/>
      <c r="W267" s="36" t="s">
        <v>69</v>
      </c>
      <c r="X267" s="787">
        <v>0</v>
      </c>
      <c r="Y267" s="78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2">
        <v>4301011963</v>
      </c>
      <c r="D268" s="794">
        <v>4680115885288</v>
      </c>
      <c r="E268" s="795"/>
      <c r="F268" s="786">
        <v>0.37</v>
      </c>
      <c r="G268" s="33">
        <v>10</v>
      </c>
      <c r="H268" s="786">
        <v>3.7</v>
      </c>
      <c r="I268" s="78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5"/>
      <c r="V268" s="35"/>
      <c r="W268" s="36" t="s">
        <v>69</v>
      </c>
      <c r="X268" s="787">
        <v>0</v>
      </c>
      <c r="Y268" s="78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2">
        <v>4301011726</v>
      </c>
      <c r="D269" s="794">
        <v>4680115884182</v>
      </c>
      <c r="E269" s="795"/>
      <c r="F269" s="786">
        <v>0.37</v>
      </c>
      <c r="G269" s="33">
        <v>10</v>
      </c>
      <c r="H269" s="786">
        <v>3.7</v>
      </c>
      <c r="I269" s="78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5"/>
      <c r="V269" s="35"/>
      <c r="W269" s="36" t="s">
        <v>69</v>
      </c>
      <c r="X269" s="787">
        <v>0</v>
      </c>
      <c r="Y269" s="78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2">
        <v>4301011722</v>
      </c>
      <c r="D270" s="794">
        <v>4680115884205</v>
      </c>
      <c r="E270" s="795"/>
      <c r="F270" s="786">
        <v>0.4</v>
      </c>
      <c r="G270" s="33">
        <v>10</v>
      </c>
      <c r="H270" s="786">
        <v>4</v>
      </c>
      <c r="I270" s="78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5"/>
      <c r="V270" s="35"/>
      <c r="W270" s="36" t="s">
        <v>69</v>
      </c>
      <c r="X270" s="787">
        <v>0</v>
      </c>
      <c r="Y270" s="78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8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8" t="s">
        <v>69</v>
      </c>
      <c r="X272" s="789">
        <f>IFERROR(SUM(X262:X270),"0")</f>
        <v>0</v>
      </c>
      <c r="Y272" s="789">
        <f>IFERROR(SUM(Y262:Y270),"0")</f>
        <v>0</v>
      </c>
      <c r="Z272" s="38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2">
        <v>4301020340</v>
      </c>
      <c r="D274" s="794">
        <v>4680115885721</v>
      </c>
      <c r="E274" s="795"/>
      <c r="F274" s="786">
        <v>0.33</v>
      </c>
      <c r="G274" s="33">
        <v>6</v>
      </c>
      <c r="H274" s="786">
        <v>1.98</v>
      </c>
      <c r="I274" s="78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5"/>
      <c r="V274" s="35"/>
      <c r="W274" s="36" t="s">
        <v>69</v>
      </c>
      <c r="X274" s="787">
        <v>0</v>
      </c>
      <c r="Y274" s="78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8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8" t="s">
        <v>69</v>
      </c>
      <c r="X276" s="789">
        <f>IFERROR(SUM(X274:X274),"0")</f>
        <v>0</v>
      </c>
      <c r="Y276" s="789">
        <f>IFERROR(SUM(Y274:Y274),"0")</f>
        <v>0</v>
      </c>
      <c r="Z276" s="38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2">
        <v>4301011855</v>
      </c>
      <c r="D279" s="794">
        <v>4680115885837</v>
      </c>
      <c r="E279" s="795"/>
      <c r="F279" s="786">
        <v>1.35</v>
      </c>
      <c r="G279" s="33">
        <v>8</v>
      </c>
      <c r="H279" s="786">
        <v>10.8</v>
      </c>
      <c r="I279" s="78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10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5"/>
      <c r="V279" s="35"/>
      <c r="W279" s="36" t="s">
        <v>69</v>
      </c>
      <c r="X279" s="787">
        <v>0</v>
      </c>
      <c r="Y279" s="78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2">
        <v>4301011322</v>
      </c>
      <c r="D280" s="794">
        <v>4607091387452</v>
      </c>
      <c r="E280" s="795"/>
      <c r="F280" s="786">
        <v>1.35</v>
      </c>
      <c r="G280" s="33">
        <v>8</v>
      </c>
      <c r="H280" s="786">
        <v>10.8</v>
      </c>
      <c r="I280" s="78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93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5"/>
      <c r="V280" s="35"/>
      <c r="W280" s="36" t="s">
        <v>69</v>
      </c>
      <c r="X280" s="787">
        <v>0</v>
      </c>
      <c r="Y280" s="78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2">
        <v>4301011910</v>
      </c>
      <c r="D281" s="794">
        <v>4680115885806</v>
      </c>
      <c r="E281" s="795"/>
      <c r="F281" s="786">
        <v>1.35</v>
      </c>
      <c r="G281" s="33">
        <v>8</v>
      </c>
      <c r="H281" s="786">
        <v>10.8</v>
      </c>
      <c r="I281" s="786">
        <v>11.28</v>
      </c>
      <c r="J281" s="33">
        <v>48</v>
      </c>
      <c r="K281" s="33" t="s">
        <v>116</v>
      </c>
      <c r="L281" s="33"/>
      <c r="M281" s="34" t="s">
        <v>149</v>
      </c>
      <c r="N281" s="34"/>
      <c r="O281" s="33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5"/>
      <c r="V281" s="35"/>
      <c r="W281" s="36" t="s">
        <v>69</v>
      </c>
      <c r="X281" s="787">
        <v>0</v>
      </c>
      <c r="Y281" s="788">
        <f t="shared" si="67"/>
        <v>0</v>
      </c>
      <c r="Z281" s="37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2">
        <v>4301011850</v>
      </c>
      <c r="D282" s="794">
        <v>4680115885806</v>
      </c>
      <c r="E282" s="795"/>
      <c r="F282" s="786">
        <v>1.35</v>
      </c>
      <c r="G282" s="33">
        <v>8</v>
      </c>
      <c r="H282" s="786">
        <v>10.8</v>
      </c>
      <c r="I282" s="786">
        <v>11.28</v>
      </c>
      <c r="J282" s="33">
        <v>56</v>
      </c>
      <c r="K282" s="33" t="s">
        <v>116</v>
      </c>
      <c r="L282" s="33"/>
      <c r="M282" s="34" t="s">
        <v>119</v>
      </c>
      <c r="N282" s="34"/>
      <c r="O282" s="33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5"/>
      <c r="V282" s="35"/>
      <c r="W282" s="36" t="s">
        <v>69</v>
      </c>
      <c r="X282" s="787">
        <v>0</v>
      </c>
      <c r="Y282" s="788">
        <f t="shared" si="67"/>
        <v>0</v>
      </c>
      <c r="Z282" s="37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2">
        <v>4301011853</v>
      </c>
      <c r="D283" s="794">
        <v>4680115885851</v>
      </c>
      <c r="E283" s="795"/>
      <c r="F283" s="786">
        <v>1.35</v>
      </c>
      <c r="G283" s="33">
        <v>8</v>
      </c>
      <c r="H283" s="786">
        <v>10.8</v>
      </c>
      <c r="I283" s="78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5"/>
      <c r="V283" s="35"/>
      <c r="W283" s="36" t="s">
        <v>69</v>
      </c>
      <c r="X283" s="787">
        <v>0</v>
      </c>
      <c r="Y283" s="78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2">
        <v>4301011313</v>
      </c>
      <c r="D284" s="794">
        <v>4607091385984</v>
      </c>
      <c r="E284" s="795"/>
      <c r="F284" s="786">
        <v>1.35</v>
      </c>
      <c r="G284" s="33">
        <v>8</v>
      </c>
      <c r="H284" s="786">
        <v>10.8</v>
      </c>
      <c r="I284" s="78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5"/>
      <c r="V284" s="35"/>
      <c r="W284" s="36" t="s">
        <v>69</v>
      </c>
      <c r="X284" s="787">
        <v>0</v>
      </c>
      <c r="Y284" s="78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2">
        <v>4301011852</v>
      </c>
      <c r="D285" s="794">
        <v>4680115885844</v>
      </c>
      <c r="E285" s="795"/>
      <c r="F285" s="786">
        <v>0.4</v>
      </c>
      <c r="G285" s="33">
        <v>10</v>
      </c>
      <c r="H285" s="786">
        <v>4</v>
      </c>
      <c r="I285" s="78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9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5"/>
      <c r="V285" s="35"/>
      <c r="W285" s="36" t="s">
        <v>69</v>
      </c>
      <c r="X285" s="787">
        <v>0</v>
      </c>
      <c r="Y285" s="78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2">
        <v>4301011319</v>
      </c>
      <c r="D286" s="794">
        <v>4607091387469</v>
      </c>
      <c r="E286" s="795"/>
      <c r="F286" s="786">
        <v>0.5</v>
      </c>
      <c r="G286" s="33">
        <v>10</v>
      </c>
      <c r="H286" s="786">
        <v>5</v>
      </c>
      <c r="I286" s="78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8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5"/>
      <c r="V286" s="35"/>
      <c r="W286" s="36" t="s">
        <v>69</v>
      </c>
      <c r="X286" s="787">
        <v>0</v>
      </c>
      <c r="Y286" s="78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2">
        <v>4301011851</v>
      </c>
      <c r="D287" s="794">
        <v>4680115885820</v>
      </c>
      <c r="E287" s="795"/>
      <c r="F287" s="786">
        <v>0.4</v>
      </c>
      <c r="G287" s="33">
        <v>10</v>
      </c>
      <c r="H287" s="786">
        <v>4</v>
      </c>
      <c r="I287" s="78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5"/>
      <c r="V287" s="35"/>
      <c r="W287" s="36" t="s">
        <v>69</v>
      </c>
      <c r="X287" s="787">
        <v>0</v>
      </c>
      <c r="Y287" s="78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2">
        <v>4301011316</v>
      </c>
      <c r="D288" s="794">
        <v>4607091387438</v>
      </c>
      <c r="E288" s="795"/>
      <c r="F288" s="786">
        <v>0.5</v>
      </c>
      <c r="G288" s="33">
        <v>10</v>
      </c>
      <c r="H288" s="786">
        <v>5</v>
      </c>
      <c r="I288" s="78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119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5"/>
      <c r="V288" s="35"/>
      <c r="W288" s="36" t="s">
        <v>69</v>
      </c>
      <c r="X288" s="787">
        <v>0</v>
      </c>
      <c r="Y288" s="78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8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8" t="s">
        <v>69</v>
      </c>
      <c r="X290" s="789">
        <f>IFERROR(SUM(X279:X288),"0")</f>
        <v>0</v>
      </c>
      <c r="Y290" s="789">
        <f>IFERROR(SUM(Y279:Y288),"0")</f>
        <v>0</v>
      </c>
      <c r="Z290" s="38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2">
        <v>4301011876</v>
      </c>
      <c r="D293" s="794">
        <v>4680115885707</v>
      </c>
      <c r="E293" s="795"/>
      <c r="F293" s="786">
        <v>0.9</v>
      </c>
      <c r="G293" s="33">
        <v>10</v>
      </c>
      <c r="H293" s="786">
        <v>9</v>
      </c>
      <c r="I293" s="78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5"/>
      <c r="V293" s="35"/>
      <c r="W293" s="36" t="s">
        <v>69</v>
      </c>
      <c r="X293" s="787">
        <v>0</v>
      </c>
      <c r="Y293" s="78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8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8" t="s">
        <v>69</v>
      </c>
      <c r="X295" s="789">
        <f>IFERROR(SUM(X293:X293),"0")</f>
        <v>0</v>
      </c>
      <c r="Y295" s="789">
        <f>IFERROR(SUM(Y293:Y293),"0")</f>
        <v>0</v>
      </c>
      <c r="Z295" s="38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2">
        <v>4301011223</v>
      </c>
      <c r="D298" s="794">
        <v>4607091383423</v>
      </c>
      <c r="E298" s="795"/>
      <c r="F298" s="786">
        <v>1.35</v>
      </c>
      <c r="G298" s="33">
        <v>8</v>
      </c>
      <c r="H298" s="786">
        <v>10.8</v>
      </c>
      <c r="I298" s="78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5"/>
      <c r="V298" s="35"/>
      <c r="W298" s="36" t="s">
        <v>69</v>
      </c>
      <c r="X298" s="787">
        <v>0</v>
      </c>
      <c r="Y298" s="78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2">
        <v>4301011879</v>
      </c>
      <c r="D299" s="794">
        <v>4680115885691</v>
      </c>
      <c r="E299" s="795"/>
      <c r="F299" s="786">
        <v>1.35</v>
      </c>
      <c r="G299" s="33">
        <v>8</v>
      </c>
      <c r="H299" s="786">
        <v>10.8</v>
      </c>
      <c r="I299" s="78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5"/>
      <c r="V299" s="35"/>
      <c r="W299" s="36" t="s">
        <v>69</v>
      </c>
      <c r="X299" s="787">
        <v>0</v>
      </c>
      <c r="Y299" s="78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2">
        <v>4301011878</v>
      </c>
      <c r="D300" s="794">
        <v>4680115885660</v>
      </c>
      <c r="E300" s="795"/>
      <c r="F300" s="786">
        <v>1.35</v>
      </c>
      <c r="G300" s="33">
        <v>8</v>
      </c>
      <c r="H300" s="786">
        <v>10.8</v>
      </c>
      <c r="I300" s="78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5"/>
      <c r="V300" s="35"/>
      <c r="W300" s="36" t="s">
        <v>69</v>
      </c>
      <c r="X300" s="787">
        <v>0</v>
      </c>
      <c r="Y300" s="78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8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8" t="s">
        <v>69</v>
      </c>
      <c r="X302" s="789">
        <f>IFERROR(SUM(X298:X300),"0")</f>
        <v>0</v>
      </c>
      <c r="Y302" s="789">
        <f>IFERROR(SUM(Y298:Y300),"0")</f>
        <v>0</v>
      </c>
      <c r="Z302" s="38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2">
        <v>4301051409</v>
      </c>
      <c r="D305" s="794">
        <v>4680115881556</v>
      </c>
      <c r="E305" s="795"/>
      <c r="F305" s="786">
        <v>1</v>
      </c>
      <c r="G305" s="33">
        <v>4</v>
      </c>
      <c r="H305" s="786">
        <v>4</v>
      </c>
      <c r="I305" s="78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5"/>
      <c r="V305" s="35"/>
      <c r="W305" s="36" t="s">
        <v>69</v>
      </c>
      <c r="X305" s="787">
        <v>0</v>
      </c>
      <c r="Y305" s="78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2">
        <v>4301051506</v>
      </c>
      <c r="D306" s="794">
        <v>4680115881037</v>
      </c>
      <c r="E306" s="795"/>
      <c r="F306" s="786">
        <v>0.84</v>
      </c>
      <c r="G306" s="33">
        <v>4</v>
      </c>
      <c r="H306" s="786">
        <v>3.36</v>
      </c>
      <c r="I306" s="78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5"/>
      <c r="V306" s="35"/>
      <c r="W306" s="36" t="s">
        <v>69</v>
      </c>
      <c r="X306" s="787">
        <v>0</v>
      </c>
      <c r="Y306" s="78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2">
        <v>4301051893</v>
      </c>
      <c r="D307" s="794">
        <v>4680115886186</v>
      </c>
      <c r="E307" s="795"/>
      <c r="F307" s="786">
        <v>0.3</v>
      </c>
      <c r="G307" s="33">
        <v>6</v>
      </c>
      <c r="H307" s="786">
        <v>1.8</v>
      </c>
      <c r="I307" s="78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5"/>
      <c r="V307" s="35"/>
      <c r="W307" s="36" t="s">
        <v>69</v>
      </c>
      <c r="X307" s="787">
        <v>0</v>
      </c>
      <c r="Y307" s="78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2">
        <v>4301051487</v>
      </c>
      <c r="D308" s="794">
        <v>4680115881228</v>
      </c>
      <c r="E308" s="795"/>
      <c r="F308" s="786">
        <v>0.4</v>
      </c>
      <c r="G308" s="33">
        <v>6</v>
      </c>
      <c r="H308" s="786">
        <v>2.4</v>
      </c>
      <c r="I308" s="78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5"/>
      <c r="V308" s="35"/>
      <c r="W308" s="36" t="s">
        <v>69</v>
      </c>
      <c r="X308" s="787">
        <v>0</v>
      </c>
      <c r="Y308" s="78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2">
        <v>4301051384</v>
      </c>
      <c r="D309" s="794">
        <v>4680115881211</v>
      </c>
      <c r="E309" s="795"/>
      <c r="F309" s="786">
        <v>0.4</v>
      </c>
      <c r="G309" s="33">
        <v>6</v>
      </c>
      <c r="H309" s="786">
        <v>2.4</v>
      </c>
      <c r="I309" s="78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5"/>
      <c r="V309" s="35"/>
      <c r="W309" s="36" t="s">
        <v>69</v>
      </c>
      <c r="X309" s="787">
        <v>0</v>
      </c>
      <c r="Y309" s="78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2">
        <v>4301051378</v>
      </c>
      <c r="D310" s="794">
        <v>4680115881020</v>
      </c>
      <c r="E310" s="795"/>
      <c r="F310" s="786">
        <v>0.84</v>
      </c>
      <c r="G310" s="33">
        <v>4</v>
      </c>
      <c r="H310" s="786">
        <v>3.36</v>
      </c>
      <c r="I310" s="78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5"/>
      <c r="V310" s="35"/>
      <c r="W310" s="36" t="s">
        <v>69</v>
      </c>
      <c r="X310" s="787">
        <v>0</v>
      </c>
      <c r="Y310" s="78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8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8" t="s">
        <v>69</v>
      </c>
      <c r="X312" s="789">
        <f>IFERROR(SUM(X305:X310),"0")</f>
        <v>0</v>
      </c>
      <c r="Y312" s="789">
        <f>IFERROR(SUM(Y305:Y310),"0")</f>
        <v>0</v>
      </c>
      <c r="Z312" s="38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2">
        <v>4301011306</v>
      </c>
      <c r="D315" s="794">
        <v>4607091389296</v>
      </c>
      <c r="E315" s="795"/>
      <c r="F315" s="786">
        <v>0.4</v>
      </c>
      <c r="G315" s="33">
        <v>10</v>
      </c>
      <c r="H315" s="786">
        <v>4</v>
      </c>
      <c r="I315" s="78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5"/>
      <c r="V315" s="35"/>
      <c r="W315" s="36" t="s">
        <v>69</v>
      </c>
      <c r="X315" s="787">
        <v>0</v>
      </c>
      <c r="Y315" s="78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8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8" t="s">
        <v>69</v>
      </c>
      <c r="X317" s="789">
        <f>IFERROR(SUM(X315:X315),"0")</f>
        <v>0</v>
      </c>
      <c r="Y317" s="789">
        <f>IFERROR(SUM(Y315:Y315),"0")</f>
        <v>0</v>
      </c>
      <c r="Z317" s="38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2">
        <v>4301031163</v>
      </c>
      <c r="D319" s="794">
        <v>4680115880344</v>
      </c>
      <c r="E319" s="795"/>
      <c r="F319" s="786">
        <v>0.28000000000000003</v>
      </c>
      <c r="G319" s="33">
        <v>6</v>
      </c>
      <c r="H319" s="786">
        <v>1.68</v>
      </c>
      <c r="I319" s="78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5"/>
      <c r="V319" s="35"/>
      <c r="W319" s="36" t="s">
        <v>69</v>
      </c>
      <c r="X319" s="787">
        <v>0</v>
      </c>
      <c r="Y319" s="78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8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8" t="s">
        <v>69</v>
      </c>
      <c r="X321" s="789">
        <f>IFERROR(SUM(X319:X319),"0")</f>
        <v>0</v>
      </c>
      <c r="Y321" s="789">
        <f>IFERROR(SUM(Y319:Y319),"0")</f>
        <v>0</v>
      </c>
      <c r="Z321" s="38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2">
        <v>4301051731</v>
      </c>
      <c r="D323" s="794">
        <v>4680115884618</v>
      </c>
      <c r="E323" s="795"/>
      <c r="F323" s="786">
        <v>0.6</v>
      </c>
      <c r="G323" s="33">
        <v>6</v>
      </c>
      <c r="H323" s="786">
        <v>3.6</v>
      </c>
      <c r="I323" s="78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5"/>
      <c r="V323" s="35"/>
      <c r="W323" s="36" t="s">
        <v>69</v>
      </c>
      <c r="X323" s="787">
        <v>0</v>
      </c>
      <c r="Y323" s="78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8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8" t="s">
        <v>69</v>
      </c>
      <c r="X325" s="789">
        <f>IFERROR(SUM(X323:X323),"0")</f>
        <v>0</v>
      </c>
      <c r="Y325" s="789">
        <f>IFERROR(SUM(Y323:Y323),"0")</f>
        <v>0</v>
      </c>
      <c r="Z325" s="38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2">
        <v>4301011353</v>
      </c>
      <c r="D328" s="794">
        <v>4607091389807</v>
      </c>
      <c r="E328" s="795"/>
      <c r="F328" s="786">
        <v>0.4</v>
      </c>
      <c r="G328" s="33">
        <v>10</v>
      </c>
      <c r="H328" s="786">
        <v>4</v>
      </c>
      <c r="I328" s="78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5"/>
      <c r="V328" s="35"/>
      <c r="W328" s="36" t="s">
        <v>69</v>
      </c>
      <c r="X328" s="787">
        <v>0</v>
      </c>
      <c r="Y328" s="78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8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8" t="s">
        <v>69</v>
      </c>
      <c r="X330" s="789">
        <f>IFERROR(SUM(X328:X328),"0")</f>
        <v>0</v>
      </c>
      <c r="Y330" s="789">
        <f>IFERROR(SUM(Y328:Y328),"0")</f>
        <v>0</v>
      </c>
      <c r="Z330" s="38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2">
        <v>4301031164</v>
      </c>
      <c r="D332" s="794">
        <v>4680115880481</v>
      </c>
      <c r="E332" s="795"/>
      <c r="F332" s="786">
        <v>0.28000000000000003</v>
      </c>
      <c r="G332" s="33">
        <v>6</v>
      </c>
      <c r="H332" s="786">
        <v>1.68</v>
      </c>
      <c r="I332" s="78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5"/>
      <c r="V332" s="35"/>
      <c r="W332" s="36" t="s">
        <v>69</v>
      </c>
      <c r="X332" s="787">
        <v>0</v>
      </c>
      <c r="Y332" s="78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8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8" t="s">
        <v>69</v>
      </c>
      <c r="X334" s="789">
        <f>IFERROR(SUM(X332:X332),"0")</f>
        <v>0</v>
      </c>
      <c r="Y334" s="789">
        <f>IFERROR(SUM(Y332:Y332),"0")</f>
        <v>0</v>
      </c>
      <c r="Z334" s="38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2">
        <v>4301051344</v>
      </c>
      <c r="D336" s="794">
        <v>4680115880412</v>
      </c>
      <c r="E336" s="795"/>
      <c r="F336" s="786">
        <v>0.33</v>
      </c>
      <c r="G336" s="33">
        <v>6</v>
      </c>
      <c r="H336" s="786">
        <v>1.98</v>
      </c>
      <c r="I336" s="78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5"/>
      <c r="V336" s="35"/>
      <c r="W336" s="36" t="s">
        <v>69</v>
      </c>
      <c r="X336" s="787">
        <v>0</v>
      </c>
      <c r="Y336" s="78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2">
        <v>4301051277</v>
      </c>
      <c r="D337" s="794">
        <v>4680115880511</v>
      </c>
      <c r="E337" s="795"/>
      <c r="F337" s="786">
        <v>0.33</v>
      </c>
      <c r="G337" s="33">
        <v>6</v>
      </c>
      <c r="H337" s="786">
        <v>1.98</v>
      </c>
      <c r="I337" s="78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5"/>
      <c r="V337" s="35"/>
      <c r="W337" s="36" t="s">
        <v>69</v>
      </c>
      <c r="X337" s="787">
        <v>0</v>
      </c>
      <c r="Y337" s="78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8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8" t="s">
        <v>69</v>
      </c>
      <c r="X339" s="789">
        <f>IFERROR(SUM(X336:X337),"0")</f>
        <v>0</v>
      </c>
      <c r="Y339" s="789">
        <f>IFERROR(SUM(Y336:Y337),"0")</f>
        <v>0</v>
      </c>
      <c r="Z339" s="38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2">
        <v>4301011593</v>
      </c>
      <c r="D342" s="794">
        <v>4680115882973</v>
      </c>
      <c r="E342" s="795"/>
      <c r="F342" s="786">
        <v>0.7</v>
      </c>
      <c r="G342" s="33">
        <v>6</v>
      </c>
      <c r="H342" s="786">
        <v>4.2</v>
      </c>
      <c r="I342" s="78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5"/>
      <c r="V342" s="35"/>
      <c r="W342" s="36" t="s">
        <v>69</v>
      </c>
      <c r="X342" s="787">
        <v>0</v>
      </c>
      <c r="Y342" s="78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8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8" t="s">
        <v>69</v>
      </c>
      <c r="X344" s="789">
        <f>IFERROR(SUM(X342:X342),"0")</f>
        <v>0</v>
      </c>
      <c r="Y344" s="789">
        <f>IFERROR(SUM(Y342:Y342),"0")</f>
        <v>0</v>
      </c>
      <c r="Z344" s="38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2">
        <v>4301031305</v>
      </c>
      <c r="D346" s="794">
        <v>4607091389845</v>
      </c>
      <c r="E346" s="795"/>
      <c r="F346" s="786">
        <v>0.35</v>
      </c>
      <c r="G346" s="33">
        <v>6</v>
      </c>
      <c r="H346" s="786">
        <v>2.1</v>
      </c>
      <c r="I346" s="78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5"/>
      <c r="V346" s="35"/>
      <c r="W346" s="36" t="s">
        <v>69</v>
      </c>
      <c r="X346" s="787">
        <v>0</v>
      </c>
      <c r="Y346" s="78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2">
        <v>4301031306</v>
      </c>
      <c r="D347" s="794">
        <v>4680115882881</v>
      </c>
      <c r="E347" s="795"/>
      <c r="F347" s="786">
        <v>0.28000000000000003</v>
      </c>
      <c r="G347" s="33">
        <v>6</v>
      </c>
      <c r="H347" s="786">
        <v>1.68</v>
      </c>
      <c r="I347" s="78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5"/>
      <c r="V347" s="35"/>
      <c r="W347" s="36" t="s">
        <v>69</v>
      </c>
      <c r="X347" s="787">
        <v>0</v>
      </c>
      <c r="Y347" s="78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8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8" t="s">
        <v>69</v>
      </c>
      <c r="X349" s="789">
        <f>IFERROR(SUM(X346:X347),"0")</f>
        <v>0</v>
      </c>
      <c r="Y349" s="789">
        <f>IFERROR(SUM(Y346:Y347),"0")</f>
        <v>0</v>
      </c>
      <c r="Z349" s="38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2">
        <v>4301051517</v>
      </c>
      <c r="D351" s="794">
        <v>4680115883390</v>
      </c>
      <c r="E351" s="795"/>
      <c r="F351" s="786">
        <v>0.3</v>
      </c>
      <c r="G351" s="33">
        <v>6</v>
      </c>
      <c r="H351" s="786">
        <v>1.8</v>
      </c>
      <c r="I351" s="78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5"/>
      <c r="V351" s="35"/>
      <c r="W351" s="36" t="s">
        <v>69</v>
      </c>
      <c r="X351" s="787">
        <v>0</v>
      </c>
      <c r="Y351" s="78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8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8" t="s">
        <v>69</v>
      </c>
      <c r="X353" s="789">
        <f>IFERROR(SUM(X351:X351),"0")</f>
        <v>0</v>
      </c>
      <c r="Y353" s="789">
        <f>IFERROR(SUM(Y351:Y351),"0")</f>
        <v>0</v>
      </c>
      <c r="Z353" s="38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2">
        <v>4301012024</v>
      </c>
      <c r="D356" s="794">
        <v>4680115885615</v>
      </c>
      <c r="E356" s="795"/>
      <c r="F356" s="786">
        <v>1.35</v>
      </c>
      <c r="G356" s="33">
        <v>8</v>
      </c>
      <c r="H356" s="786">
        <v>10.8</v>
      </c>
      <c r="I356" s="78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5"/>
      <c r="V356" s="35"/>
      <c r="W356" s="36" t="s">
        <v>69</v>
      </c>
      <c r="X356" s="787">
        <v>0</v>
      </c>
      <c r="Y356" s="78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2">
        <v>4301011911</v>
      </c>
      <c r="D357" s="794">
        <v>4680115885554</v>
      </c>
      <c r="E357" s="795"/>
      <c r="F357" s="786">
        <v>1.35</v>
      </c>
      <c r="G357" s="33">
        <v>8</v>
      </c>
      <c r="H357" s="786">
        <v>10.8</v>
      </c>
      <c r="I357" s="786">
        <v>11.28</v>
      </c>
      <c r="J357" s="33">
        <v>48</v>
      </c>
      <c r="K357" s="33" t="s">
        <v>116</v>
      </c>
      <c r="L357" s="33"/>
      <c r="M357" s="34" t="s">
        <v>149</v>
      </c>
      <c r="N357" s="34"/>
      <c r="O357" s="33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5"/>
      <c r="V357" s="35"/>
      <c r="W357" s="36" t="s">
        <v>69</v>
      </c>
      <c r="X357" s="787">
        <v>0</v>
      </c>
      <c r="Y357" s="788">
        <f t="shared" si="77"/>
        <v>0</v>
      </c>
      <c r="Z357" s="37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2">
        <v>4301012016</v>
      </c>
      <c r="D358" s="794">
        <v>4680115885554</v>
      </c>
      <c r="E358" s="795"/>
      <c r="F358" s="786">
        <v>1.35</v>
      </c>
      <c r="G358" s="33">
        <v>8</v>
      </c>
      <c r="H358" s="786">
        <v>10.8</v>
      </c>
      <c r="I358" s="786">
        <v>11.28</v>
      </c>
      <c r="J358" s="33">
        <v>56</v>
      </c>
      <c r="K358" s="33" t="s">
        <v>116</v>
      </c>
      <c r="L358" s="33" t="s">
        <v>145</v>
      </c>
      <c r="M358" s="34" t="s">
        <v>77</v>
      </c>
      <c r="N358" s="34"/>
      <c r="O358" s="33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5"/>
      <c r="V358" s="35"/>
      <c r="W358" s="36" t="s">
        <v>69</v>
      </c>
      <c r="X358" s="787">
        <v>0</v>
      </c>
      <c r="Y358" s="788">
        <f t="shared" si="77"/>
        <v>0</v>
      </c>
      <c r="Z358" s="37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2">
        <v>4301011858</v>
      </c>
      <c r="D359" s="794">
        <v>4680115885646</v>
      </c>
      <c r="E359" s="795"/>
      <c r="F359" s="786">
        <v>1.35</v>
      </c>
      <c r="G359" s="33">
        <v>8</v>
      </c>
      <c r="H359" s="786">
        <v>10.8</v>
      </c>
      <c r="I359" s="78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5"/>
      <c r="V359" s="35"/>
      <c r="W359" s="36" t="s">
        <v>69</v>
      </c>
      <c r="X359" s="787">
        <v>0</v>
      </c>
      <c r="Y359" s="78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2">
        <v>4301011857</v>
      </c>
      <c r="D360" s="794">
        <v>4680115885622</v>
      </c>
      <c r="E360" s="795"/>
      <c r="F360" s="786">
        <v>0.4</v>
      </c>
      <c r="G360" s="33">
        <v>10</v>
      </c>
      <c r="H360" s="786">
        <v>4</v>
      </c>
      <c r="I360" s="78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5"/>
      <c r="V360" s="35"/>
      <c r="W360" s="36" t="s">
        <v>69</v>
      </c>
      <c r="X360" s="787">
        <v>0</v>
      </c>
      <c r="Y360" s="78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2">
        <v>4301011573</v>
      </c>
      <c r="D361" s="794">
        <v>4680115881938</v>
      </c>
      <c r="E361" s="795"/>
      <c r="F361" s="786">
        <v>0.4</v>
      </c>
      <c r="G361" s="33">
        <v>10</v>
      </c>
      <c r="H361" s="786">
        <v>4</v>
      </c>
      <c r="I361" s="78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5"/>
      <c r="V361" s="35"/>
      <c r="W361" s="36" t="s">
        <v>69</v>
      </c>
      <c r="X361" s="787">
        <v>0</v>
      </c>
      <c r="Y361" s="78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2">
        <v>4301011859</v>
      </c>
      <c r="D362" s="794">
        <v>4680115885608</v>
      </c>
      <c r="E362" s="795"/>
      <c r="F362" s="786">
        <v>0.4</v>
      </c>
      <c r="G362" s="33">
        <v>10</v>
      </c>
      <c r="H362" s="786">
        <v>4</v>
      </c>
      <c r="I362" s="78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11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5"/>
      <c r="V362" s="35"/>
      <c r="W362" s="36" t="s">
        <v>69</v>
      </c>
      <c r="X362" s="787">
        <v>0</v>
      </c>
      <c r="Y362" s="78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580</v>
      </c>
      <c r="B363" s="54" t="s">
        <v>581</v>
      </c>
      <c r="C363" s="32">
        <v>4301011323</v>
      </c>
      <c r="D363" s="794">
        <v>4607091386011</v>
      </c>
      <c r="E363" s="795"/>
      <c r="F363" s="786">
        <v>0.5</v>
      </c>
      <c r="G363" s="33">
        <v>10</v>
      </c>
      <c r="H363" s="786">
        <v>5</v>
      </c>
      <c r="I363" s="78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12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5"/>
      <c r="V363" s="35"/>
      <c r="W363" s="36" t="s">
        <v>69</v>
      </c>
      <c r="X363" s="787">
        <v>0</v>
      </c>
      <c r="Y363" s="78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8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8" t="s">
        <v>69</v>
      </c>
      <c r="X365" s="789">
        <f>IFERROR(SUM(X356:X363),"0")</f>
        <v>0</v>
      </c>
      <c r="Y365" s="789">
        <f>IFERROR(SUM(Y356:Y363),"0")</f>
        <v>0</v>
      </c>
      <c r="Z365" s="38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2">
        <v>4301030878</v>
      </c>
      <c r="D367" s="794">
        <v>4607091387193</v>
      </c>
      <c r="E367" s="795"/>
      <c r="F367" s="786">
        <v>0.7</v>
      </c>
      <c r="G367" s="33">
        <v>6</v>
      </c>
      <c r="H367" s="786">
        <v>4.2</v>
      </c>
      <c r="I367" s="78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5"/>
      <c r="V367" s="35"/>
      <c r="W367" s="36" t="s">
        <v>69</v>
      </c>
      <c r="X367" s="787">
        <v>70</v>
      </c>
      <c r="Y367" s="788">
        <f>IFERROR(IF(X367="",0,CEILING((X367/$H367),1)*$H367),"")</f>
        <v>71.400000000000006</v>
      </c>
      <c r="Z367" s="37">
        <f>IFERROR(IF(Y367=0,"",ROUNDUP(Y367/H367,0)*0.00902),"")</f>
        <v>0.15334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74.499999999999986</v>
      </c>
      <c r="BN367" s="64">
        <f>IFERROR(Y367*I367/H367,"0")</f>
        <v>75.989999999999995</v>
      </c>
      <c r="BO367" s="64">
        <f>IFERROR(1/J367*(X367/H367),"0")</f>
        <v>0.12626262626262624</v>
      </c>
      <c r="BP367" s="64">
        <f>IFERROR(1/J367*(Y367/H367),"0")</f>
        <v>0.12878787878787878</v>
      </c>
    </row>
    <row r="368" spans="1:68" ht="27" customHeight="1" x14ac:dyDescent="0.25">
      <c r="A368" s="54" t="s">
        <v>586</v>
      </c>
      <c r="B368" s="54" t="s">
        <v>587</v>
      </c>
      <c r="C368" s="32">
        <v>4301031153</v>
      </c>
      <c r="D368" s="794">
        <v>4607091387230</v>
      </c>
      <c r="E368" s="795"/>
      <c r="F368" s="786">
        <v>0.7</v>
      </c>
      <c r="G368" s="33">
        <v>6</v>
      </c>
      <c r="H368" s="786">
        <v>4.2</v>
      </c>
      <c r="I368" s="78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5"/>
      <c r="V368" s="35"/>
      <c r="W368" s="36" t="s">
        <v>69</v>
      </c>
      <c r="X368" s="787">
        <v>40</v>
      </c>
      <c r="Y368" s="788">
        <f>IFERROR(IF(X368="",0,CEILING((X368/$H368),1)*$H368),"")</f>
        <v>42</v>
      </c>
      <c r="Z368" s="37">
        <f>IFERROR(IF(Y368=0,"",ROUNDUP(Y368/H368,0)*0.00902),"")</f>
        <v>9.0200000000000002E-2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42.571428571428562</v>
      </c>
      <c r="BN368" s="64">
        <f>IFERROR(Y368*I368/H368,"0")</f>
        <v>44.699999999999996</v>
      </c>
      <c r="BO368" s="64">
        <f>IFERROR(1/J368*(X368/H368),"0")</f>
        <v>7.2150072150072145E-2</v>
      </c>
      <c r="BP368" s="64">
        <f>IFERROR(1/J368*(Y368/H368),"0")</f>
        <v>7.575757575757576E-2</v>
      </c>
    </row>
    <row r="369" spans="1:68" ht="27" hidden="1" customHeight="1" x14ac:dyDescent="0.25">
      <c r="A369" s="54" t="s">
        <v>589</v>
      </c>
      <c r="B369" s="54" t="s">
        <v>590</v>
      </c>
      <c r="C369" s="32">
        <v>4301031154</v>
      </c>
      <c r="D369" s="794">
        <v>4607091387292</v>
      </c>
      <c r="E369" s="795"/>
      <c r="F369" s="786">
        <v>0.73</v>
      </c>
      <c r="G369" s="33">
        <v>6</v>
      </c>
      <c r="H369" s="786">
        <v>4.38</v>
      </c>
      <c r="I369" s="78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5"/>
      <c r="V369" s="35"/>
      <c r="W369" s="36" t="s">
        <v>69</v>
      </c>
      <c r="X369" s="787">
        <v>0</v>
      </c>
      <c r="Y369" s="78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2">
        <v>4301031152</v>
      </c>
      <c r="D370" s="794">
        <v>4607091387285</v>
      </c>
      <c r="E370" s="795"/>
      <c r="F370" s="786">
        <v>0.35</v>
      </c>
      <c r="G370" s="33">
        <v>6</v>
      </c>
      <c r="H370" s="786">
        <v>2.1</v>
      </c>
      <c r="I370" s="78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5"/>
      <c r="V370" s="35"/>
      <c r="W370" s="36" t="s">
        <v>69</v>
      </c>
      <c r="X370" s="787">
        <v>0</v>
      </c>
      <c r="Y370" s="78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8" t="s">
        <v>72</v>
      </c>
      <c r="X371" s="789">
        <f>IFERROR(X367/H367,"0")+IFERROR(X368/H368,"0")+IFERROR(X369/H369,"0")+IFERROR(X370/H370,"0")</f>
        <v>26.19047619047619</v>
      </c>
      <c r="Y371" s="789">
        <f>IFERROR(Y367/H367,"0")+IFERROR(Y368/H368,"0")+IFERROR(Y369/H369,"0")+IFERROR(Y370/H370,"0")</f>
        <v>27</v>
      </c>
      <c r="Z371" s="789">
        <f>IFERROR(IF(Z367="",0,Z367),"0")+IFERROR(IF(Z368="",0,Z368),"0")+IFERROR(IF(Z369="",0,Z369),"0")+IFERROR(IF(Z370="",0,Z370),"0")</f>
        <v>0.24354000000000001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8" t="s">
        <v>69</v>
      </c>
      <c r="X372" s="789">
        <f>IFERROR(SUM(X367:X370),"0")</f>
        <v>110</v>
      </c>
      <c r="Y372" s="789">
        <f>IFERROR(SUM(Y367:Y370),"0")</f>
        <v>113.4</v>
      </c>
      <c r="Z372" s="38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2">
        <v>4301051100</v>
      </c>
      <c r="D374" s="794">
        <v>4607091387766</v>
      </c>
      <c r="E374" s="795"/>
      <c r="F374" s="786">
        <v>1.3</v>
      </c>
      <c r="G374" s="33">
        <v>6</v>
      </c>
      <c r="H374" s="786">
        <v>7.8</v>
      </c>
      <c r="I374" s="78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5"/>
      <c r="V374" s="35"/>
      <c r="W374" s="36" t="s">
        <v>69</v>
      </c>
      <c r="X374" s="787">
        <v>0</v>
      </c>
      <c r="Y374" s="788">
        <f t="shared" ref="Y374:Y379" si="82">IFERROR(IF(X374="",0,CEILING((X374/$H374),1)*$H374),"")</f>
        <v>0</v>
      </c>
      <c r="Z374" s="37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2">
        <v>4301051116</v>
      </c>
      <c r="D375" s="794">
        <v>4607091387957</v>
      </c>
      <c r="E375" s="795"/>
      <c r="F375" s="786">
        <v>1.3</v>
      </c>
      <c r="G375" s="33">
        <v>6</v>
      </c>
      <c r="H375" s="786">
        <v>7.8</v>
      </c>
      <c r="I375" s="78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5"/>
      <c r="V375" s="35"/>
      <c r="W375" s="36" t="s">
        <v>69</v>
      </c>
      <c r="X375" s="787">
        <v>0</v>
      </c>
      <c r="Y375" s="78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2">
        <v>4301051115</v>
      </c>
      <c r="D376" s="794">
        <v>4607091387964</v>
      </c>
      <c r="E376" s="795"/>
      <c r="F376" s="786">
        <v>1.35</v>
      </c>
      <c r="G376" s="33">
        <v>6</v>
      </c>
      <c r="H376" s="786">
        <v>8.1</v>
      </c>
      <c r="I376" s="78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5"/>
      <c r="V376" s="35"/>
      <c r="W376" s="36" t="s">
        <v>69</v>
      </c>
      <c r="X376" s="787">
        <v>0</v>
      </c>
      <c r="Y376" s="78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2">
        <v>4301051705</v>
      </c>
      <c r="D377" s="794">
        <v>4680115884588</v>
      </c>
      <c r="E377" s="795"/>
      <c r="F377" s="786">
        <v>0.5</v>
      </c>
      <c r="G377" s="33">
        <v>6</v>
      </c>
      <c r="H377" s="786">
        <v>3</v>
      </c>
      <c r="I377" s="78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5"/>
      <c r="V377" s="35"/>
      <c r="W377" s="36" t="s">
        <v>69</v>
      </c>
      <c r="X377" s="787">
        <v>0</v>
      </c>
      <c r="Y377" s="78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2">
        <v>4301051130</v>
      </c>
      <c r="D378" s="794">
        <v>4607091387537</v>
      </c>
      <c r="E378" s="795"/>
      <c r="F378" s="786">
        <v>0.45</v>
      </c>
      <c r="G378" s="33">
        <v>6</v>
      </c>
      <c r="H378" s="786">
        <v>2.7</v>
      </c>
      <c r="I378" s="78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5"/>
      <c r="V378" s="35"/>
      <c r="W378" s="36" t="s">
        <v>69</v>
      </c>
      <c r="X378" s="787">
        <v>0</v>
      </c>
      <c r="Y378" s="78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2">
        <v>4301051132</v>
      </c>
      <c r="D379" s="794">
        <v>4607091387513</v>
      </c>
      <c r="E379" s="795"/>
      <c r="F379" s="786">
        <v>0.45</v>
      </c>
      <c r="G379" s="33">
        <v>6</v>
      </c>
      <c r="H379" s="786">
        <v>2.7</v>
      </c>
      <c r="I379" s="78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5"/>
      <c r="V379" s="35"/>
      <c r="W379" s="36" t="s">
        <v>69</v>
      </c>
      <c r="X379" s="787">
        <v>0</v>
      </c>
      <c r="Y379" s="78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8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8" t="s">
        <v>69</v>
      </c>
      <c r="X381" s="789">
        <f>IFERROR(SUM(X374:X379),"0")</f>
        <v>0</v>
      </c>
      <c r="Y381" s="789">
        <f>IFERROR(SUM(Y374:Y379),"0")</f>
        <v>0</v>
      </c>
      <c r="Z381" s="38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2">
        <v>4301060379</v>
      </c>
      <c r="D383" s="794">
        <v>4607091380880</v>
      </c>
      <c r="E383" s="795"/>
      <c r="F383" s="786">
        <v>1.4</v>
      </c>
      <c r="G383" s="33">
        <v>6</v>
      </c>
      <c r="H383" s="786">
        <v>8.4</v>
      </c>
      <c r="I383" s="78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5"/>
      <c r="V383" s="35"/>
      <c r="W383" s="36" t="s">
        <v>69</v>
      </c>
      <c r="X383" s="787">
        <v>100</v>
      </c>
      <c r="Y383" s="788">
        <f>IFERROR(IF(X383="",0,CEILING((X383/$H383),1)*$H383),"")</f>
        <v>100.80000000000001</v>
      </c>
      <c r="Z383" s="37">
        <f>IFERROR(IF(Y383=0,"",ROUNDUP(Y383/H383,0)*0.02175),"")</f>
        <v>0.26100000000000001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106.71428571428572</v>
      </c>
      <c r="BN383" s="64">
        <f>IFERROR(Y383*I383/H383,"0")</f>
        <v>107.56800000000001</v>
      </c>
      <c r="BO383" s="64">
        <f>IFERROR(1/J383*(X383/H383),"0")</f>
        <v>0.21258503401360543</v>
      </c>
      <c r="BP383" s="64">
        <f>IFERROR(1/J383*(Y383/H383),"0")</f>
        <v>0.21428571428571427</v>
      </c>
    </row>
    <row r="384" spans="1:68" ht="37.5" customHeight="1" x14ac:dyDescent="0.25">
      <c r="A384" s="54" t="s">
        <v>615</v>
      </c>
      <c r="B384" s="54" t="s">
        <v>616</v>
      </c>
      <c r="C384" s="32">
        <v>4301060308</v>
      </c>
      <c r="D384" s="794">
        <v>4607091384482</v>
      </c>
      <c r="E384" s="795"/>
      <c r="F384" s="786">
        <v>1.3</v>
      </c>
      <c r="G384" s="33">
        <v>6</v>
      </c>
      <c r="H384" s="786">
        <v>7.8</v>
      </c>
      <c r="I384" s="78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5"/>
      <c r="V384" s="35"/>
      <c r="W384" s="36" t="s">
        <v>69</v>
      </c>
      <c r="X384" s="787">
        <v>310</v>
      </c>
      <c r="Y384" s="788">
        <f>IFERROR(IF(X384="",0,CEILING((X384/$H384),1)*$H384),"")</f>
        <v>312</v>
      </c>
      <c r="Z384" s="37">
        <f>IFERROR(IF(Y384=0,"",ROUNDUP(Y384/H384,0)*0.02175),"")</f>
        <v>0.86999999999999988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332.41538461538465</v>
      </c>
      <c r="BN384" s="64">
        <f>IFERROR(Y384*I384/H384,"0")</f>
        <v>334.56000000000006</v>
      </c>
      <c r="BO384" s="64">
        <f>IFERROR(1/J384*(X384/H384),"0")</f>
        <v>0.70970695970695974</v>
      </c>
      <c r="BP384" s="64">
        <f>IFERROR(1/J384*(Y384/H384),"0")</f>
        <v>0.71428571428571419</v>
      </c>
    </row>
    <row r="385" spans="1:68" ht="16.5" hidden="1" customHeight="1" x14ac:dyDescent="0.25">
      <c r="A385" s="54" t="s">
        <v>618</v>
      </c>
      <c r="B385" s="54" t="s">
        <v>619</v>
      </c>
      <c r="C385" s="32">
        <v>4301060484</v>
      </c>
      <c r="D385" s="794">
        <v>4607091380897</v>
      </c>
      <c r="E385" s="795"/>
      <c r="F385" s="786">
        <v>1.4</v>
      </c>
      <c r="G385" s="33">
        <v>6</v>
      </c>
      <c r="H385" s="786">
        <v>8.4</v>
      </c>
      <c r="I385" s="78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1235" t="s">
        <v>620</v>
      </c>
      <c r="Q385" s="792"/>
      <c r="R385" s="792"/>
      <c r="S385" s="792"/>
      <c r="T385" s="793"/>
      <c r="U385" s="35"/>
      <c r="V385" s="35"/>
      <c r="W385" s="36" t="s">
        <v>69</v>
      </c>
      <c r="X385" s="787">
        <v>0</v>
      </c>
      <c r="Y385" s="78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622</v>
      </c>
      <c r="C386" s="32">
        <v>4301060325</v>
      </c>
      <c r="D386" s="794">
        <v>4607091380897</v>
      </c>
      <c r="E386" s="795"/>
      <c r="F386" s="786">
        <v>1.4</v>
      </c>
      <c r="G386" s="33">
        <v>6</v>
      </c>
      <c r="H386" s="786">
        <v>8.4</v>
      </c>
      <c r="I386" s="78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5"/>
      <c r="V386" s="35"/>
      <c r="W386" s="36" t="s">
        <v>69</v>
      </c>
      <c r="X386" s="787">
        <v>50</v>
      </c>
      <c r="Y386" s="788">
        <f>IFERROR(IF(X386="",0,CEILING((X386/$H386),1)*$H386),"")</f>
        <v>50.400000000000006</v>
      </c>
      <c r="Z386" s="37">
        <f>IFERROR(IF(Y386=0,"",ROUNDUP(Y386/H386,0)*0.02175),"")</f>
        <v>0.1305</v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53.357142857142861</v>
      </c>
      <c r="BN386" s="64">
        <f>IFERROR(Y386*I386/H386,"0")</f>
        <v>53.784000000000006</v>
      </c>
      <c r="BO386" s="64">
        <f>IFERROR(1/J386*(X386/H386),"0")</f>
        <v>0.10629251700680271</v>
      </c>
      <c r="BP386" s="64">
        <f>IFERROR(1/J386*(Y386/H386),"0")</f>
        <v>0.10714285714285714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8" t="s">
        <v>72</v>
      </c>
      <c r="X387" s="789">
        <f>IFERROR(X383/H383,"0")+IFERROR(X384/H384,"0")+IFERROR(X385/H385,"0")+IFERROR(X386/H386,"0")</f>
        <v>57.600732600732599</v>
      </c>
      <c r="Y387" s="789">
        <f>IFERROR(Y383/H383,"0")+IFERROR(Y384/H384,"0")+IFERROR(Y385/H385,"0")+IFERROR(Y386/H386,"0")</f>
        <v>58</v>
      </c>
      <c r="Z387" s="789">
        <f>IFERROR(IF(Z383="",0,Z383),"0")+IFERROR(IF(Z384="",0,Z384),"0")+IFERROR(IF(Z385="",0,Z385),"0")+IFERROR(IF(Z386="",0,Z386),"0")</f>
        <v>1.2614999999999998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8" t="s">
        <v>69</v>
      </c>
      <c r="X388" s="789">
        <f>IFERROR(SUM(X383:X386),"0")</f>
        <v>460</v>
      </c>
      <c r="Y388" s="789">
        <f>IFERROR(SUM(Y383:Y386),"0")</f>
        <v>463.20000000000005</v>
      </c>
      <c r="Z388" s="38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2">
        <v>4301030232</v>
      </c>
      <c r="D390" s="794">
        <v>4607091388374</v>
      </c>
      <c r="E390" s="795"/>
      <c r="F390" s="786">
        <v>0.38</v>
      </c>
      <c r="G390" s="33">
        <v>8</v>
      </c>
      <c r="H390" s="786">
        <v>3.04</v>
      </c>
      <c r="I390" s="78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16" t="s">
        <v>626</v>
      </c>
      <c r="Q390" s="792"/>
      <c r="R390" s="792"/>
      <c r="S390" s="792"/>
      <c r="T390" s="793"/>
      <c r="U390" s="35"/>
      <c r="V390" s="35"/>
      <c r="W390" s="36" t="s">
        <v>69</v>
      </c>
      <c r="X390" s="787">
        <v>0</v>
      </c>
      <c r="Y390" s="78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2">
        <v>4301030235</v>
      </c>
      <c r="D391" s="794">
        <v>4607091388381</v>
      </c>
      <c r="E391" s="795"/>
      <c r="F391" s="786">
        <v>0.38</v>
      </c>
      <c r="G391" s="33">
        <v>8</v>
      </c>
      <c r="H391" s="786">
        <v>3.04</v>
      </c>
      <c r="I391" s="78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810" t="s">
        <v>630</v>
      </c>
      <c r="Q391" s="792"/>
      <c r="R391" s="792"/>
      <c r="S391" s="792"/>
      <c r="T391" s="793"/>
      <c r="U391" s="35"/>
      <c r="V391" s="35"/>
      <c r="W391" s="36" t="s">
        <v>69</v>
      </c>
      <c r="X391" s="787">
        <v>0</v>
      </c>
      <c r="Y391" s="78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2">
        <v>4301032015</v>
      </c>
      <c r="D392" s="794">
        <v>4607091383102</v>
      </c>
      <c r="E392" s="795"/>
      <c r="F392" s="786">
        <v>0.17</v>
      </c>
      <c r="G392" s="33">
        <v>15</v>
      </c>
      <c r="H392" s="786">
        <v>2.5499999999999998</v>
      </c>
      <c r="I392" s="78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5"/>
      <c r="V392" s="35"/>
      <c r="W392" s="36" t="s">
        <v>69</v>
      </c>
      <c r="X392" s="787">
        <v>0</v>
      </c>
      <c r="Y392" s="78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2">
        <v>4301030233</v>
      </c>
      <c r="D393" s="794">
        <v>4607091388404</v>
      </c>
      <c r="E393" s="795"/>
      <c r="F393" s="786">
        <v>0.17</v>
      </c>
      <c r="G393" s="33">
        <v>15</v>
      </c>
      <c r="H393" s="786">
        <v>2.5499999999999998</v>
      </c>
      <c r="I393" s="78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5"/>
      <c r="V393" s="35"/>
      <c r="W393" s="36" t="s">
        <v>69</v>
      </c>
      <c r="X393" s="787">
        <v>0</v>
      </c>
      <c r="Y393" s="78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8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8" t="s">
        <v>69</v>
      </c>
      <c r="X395" s="789">
        <f>IFERROR(SUM(X390:X393),"0")</f>
        <v>0</v>
      </c>
      <c r="Y395" s="789">
        <f>IFERROR(SUM(Y390:Y393),"0")</f>
        <v>0</v>
      </c>
      <c r="Z395" s="38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2">
        <v>4301180007</v>
      </c>
      <c r="D397" s="794">
        <v>4680115881808</v>
      </c>
      <c r="E397" s="795"/>
      <c r="F397" s="786">
        <v>0.1</v>
      </c>
      <c r="G397" s="33">
        <v>20</v>
      </c>
      <c r="H397" s="786">
        <v>2</v>
      </c>
      <c r="I397" s="786">
        <v>2.2400000000000002</v>
      </c>
      <c r="J397" s="33">
        <v>238</v>
      </c>
      <c r="K397" s="33" t="s">
        <v>76</v>
      </c>
      <c r="L397" s="33"/>
      <c r="M397" s="34" t="s">
        <v>639</v>
      </c>
      <c r="N397" s="34"/>
      <c r="O397" s="33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5"/>
      <c r="V397" s="35"/>
      <c r="W397" s="36" t="s">
        <v>69</v>
      </c>
      <c r="X397" s="787">
        <v>0</v>
      </c>
      <c r="Y397" s="78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2">
        <v>4301180006</v>
      </c>
      <c r="D398" s="794">
        <v>4680115881822</v>
      </c>
      <c r="E398" s="795"/>
      <c r="F398" s="786">
        <v>0.1</v>
      </c>
      <c r="G398" s="33">
        <v>20</v>
      </c>
      <c r="H398" s="786">
        <v>2</v>
      </c>
      <c r="I398" s="786">
        <v>2.2400000000000002</v>
      </c>
      <c r="J398" s="33">
        <v>238</v>
      </c>
      <c r="K398" s="33" t="s">
        <v>76</v>
      </c>
      <c r="L398" s="33"/>
      <c r="M398" s="34" t="s">
        <v>639</v>
      </c>
      <c r="N398" s="34"/>
      <c r="O398" s="33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5"/>
      <c r="V398" s="35"/>
      <c r="W398" s="36" t="s">
        <v>69</v>
      </c>
      <c r="X398" s="787">
        <v>0</v>
      </c>
      <c r="Y398" s="78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2">
        <v>4301180001</v>
      </c>
      <c r="D399" s="794">
        <v>4680115880016</v>
      </c>
      <c r="E399" s="795"/>
      <c r="F399" s="786">
        <v>0.1</v>
      </c>
      <c r="G399" s="33">
        <v>20</v>
      </c>
      <c r="H399" s="786">
        <v>2</v>
      </c>
      <c r="I399" s="786">
        <v>2.2400000000000002</v>
      </c>
      <c r="J399" s="33">
        <v>238</v>
      </c>
      <c r="K399" s="33" t="s">
        <v>76</v>
      </c>
      <c r="L399" s="33"/>
      <c r="M399" s="34" t="s">
        <v>639</v>
      </c>
      <c r="N399" s="34"/>
      <c r="O399" s="33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5"/>
      <c r="V399" s="35"/>
      <c r="W399" s="36" t="s">
        <v>69</v>
      </c>
      <c r="X399" s="787">
        <v>0</v>
      </c>
      <c r="Y399" s="78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8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8" t="s">
        <v>69</v>
      </c>
      <c r="X401" s="789">
        <f>IFERROR(SUM(X397:X399),"0")</f>
        <v>0</v>
      </c>
      <c r="Y401" s="789">
        <f>IFERROR(SUM(Y397:Y399),"0")</f>
        <v>0</v>
      </c>
      <c r="Z401" s="38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2">
        <v>4301031066</v>
      </c>
      <c r="D404" s="794">
        <v>4607091383836</v>
      </c>
      <c r="E404" s="795"/>
      <c r="F404" s="786">
        <v>0.3</v>
      </c>
      <c r="G404" s="33">
        <v>6</v>
      </c>
      <c r="H404" s="786">
        <v>1.8</v>
      </c>
      <c r="I404" s="78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5"/>
      <c r="V404" s="35"/>
      <c r="W404" s="36" t="s">
        <v>69</v>
      </c>
      <c r="X404" s="787">
        <v>0</v>
      </c>
      <c r="Y404" s="78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8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8" t="s">
        <v>69</v>
      </c>
      <c r="X406" s="789">
        <f>IFERROR(SUM(X404:X404),"0")</f>
        <v>0</v>
      </c>
      <c r="Y406" s="789">
        <f>IFERROR(SUM(Y404:Y404),"0")</f>
        <v>0</v>
      </c>
      <c r="Z406" s="38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2">
        <v>4301051142</v>
      </c>
      <c r="D408" s="794">
        <v>4607091387919</v>
      </c>
      <c r="E408" s="795"/>
      <c r="F408" s="786">
        <v>1.35</v>
      </c>
      <c r="G408" s="33">
        <v>6</v>
      </c>
      <c r="H408" s="786">
        <v>8.1</v>
      </c>
      <c r="I408" s="78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5"/>
      <c r="V408" s="35"/>
      <c r="W408" s="36" t="s">
        <v>69</v>
      </c>
      <c r="X408" s="787">
        <v>30</v>
      </c>
      <c r="Y408" s="788">
        <f>IFERROR(IF(X408="",0,CEILING((X408/$H408),1)*$H408),"")</f>
        <v>32.4</v>
      </c>
      <c r="Z408" s="37">
        <f>IFERROR(IF(Y408=0,"",ROUNDUP(Y408/H408,0)*0.02175),"")</f>
        <v>8.6999999999999994E-2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32.088888888888896</v>
      </c>
      <c r="BN408" s="64">
        <f>IFERROR(Y408*I408/H408,"0")</f>
        <v>34.655999999999999</v>
      </c>
      <c r="BO408" s="64">
        <f>IFERROR(1/J408*(X408/H408),"0")</f>
        <v>6.6137566137566134E-2</v>
      </c>
      <c r="BP408" s="64">
        <f>IFERROR(1/J408*(Y408/H408),"0")</f>
        <v>7.1428571428571425E-2</v>
      </c>
    </row>
    <row r="409" spans="1:68" ht="37.5" customHeight="1" x14ac:dyDescent="0.25">
      <c r="A409" s="54" t="s">
        <v>652</v>
      </c>
      <c r="B409" s="54" t="s">
        <v>653</v>
      </c>
      <c r="C409" s="32">
        <v>4301051461</v>
      </c>
      <c r="D409" s="794">
        <v>4680115883604</v>
      </c>
      <c r="E409" s="795"/>
      <c r="F409" s="786">
        <v>0.35</v>
      </c>
      <c r="G409" s="33">
        <v>6</v>
      </c>
      <c r="H409" s="786">
        <v>2.1</v>
      </c>
      <c r="I409" s="78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5"/>
      <c r="V409" s="35"/>
      <c r="W409" s="36" t="s">
        <v>69</v>
      </c>
      <c r="X409" s="787">
        <v>29</v>
      </c>
      <c r="Y409" s="788">
        <f>IFERROR(IF(X409="",0,CEILING((X409/$H409),1)*$H409),"")</f>
        <v>29.400000000000002</v>
      </c>
      <c r="Z409" s="37">
        <f>IFERROR(IF(Y409=0,"",ROUNDUP(Y409/H409,0)*0.00651),"")</f>
        <v>9.1139999999999999E-2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32.479999999999997</v>
      </c>
      <c r="BN409" s="64">
        <f>IFERROR(Y409*I409/H409,"0")</f>
        <v>32.927999999999997</v>
      </c>
      <c r="BO409" s="64">
        <f>IFERROR(1/J409*(X409/H409),"0")</f>
        <v>7.5876504447933021E-2</v>
      </c>
      <c r="BP409" s="64">
        <f>IFERROR(1/J409*(Y409/H409),"0")</f>
        <v>7.6923076923076927E-2</v>
      </c>
    </row>
    <row r="410" spans="1:68" ht="27" customHeight="1" x14ac:dyDescent="0.25">
      <c r="A410" s="54" t="s">
        <v>655</v>
      </c>
      <c r="B410" s="54" t="s">
        <v>656</v>
      </c>
      <c r="C410" s="32">
        <v>4301051485</v>
      </c>
      <c r="D410" s="794">
        <v>4680115883567</v>
      </c>
      <c r="E410" s="795"/>
      <c r="F410" s="786">
        <v>0.35</v>
      </c>
      <c r="G410" s="33">
        <v>6</v>
      </c>
      <c r="H410" s="786">
        <v>2.1</v>
      </c>
      <c r="I410" s="78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5"/>
      <c r="V410" s="35"/>
      <c r="W410" s="36" t="s">
        <v>69</v>
      </c>
      <c r="X410" s="787">
        <v>29</v>
      </c>
      <c r="Y410" s="788">
        <f>IFERROR(IF(X410="",0,CEILING((X410/$H410),1)*$H410),"")</f>
        <v>29.400000000000002</v>
      </c>
      <c r="Z410" s="37">
        <f>IFERROR(IF(Y410=0,"",ROUNDUP(Y410/H410,0)*0.00651),"")</f>
        <v>9.1139999999999999E-2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32.31428571428571</v>
      </c>
      <c r="BN410" s="64">
        <f>IFERROR(Y410*I410/H410,"0")</f>
        <v>32.760000000000005</v>
      </c>
      <c r="BO410" s="64">
        <f>IFERROR(1/J410*(X410/H410),"0")</f>
        <v>7.5876504447933021E-2</v>
      </c>
      <c r="BP410" s="64">
        <f>IFERROR(1/J410*(Y410/H410),"0")</f>
        <v>7.6923076923076927E-2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8" t="s">
        <v>72</v>
      </c>
      <c r="X411" s="789">
        <f>IFERROR(X408/H408,"0")+IFERROR(X409/H409,"0")+IFERROR(X410/H410,"0")</f>
        <v>31.322751322751323</v>
      </c>
      <c r="Y411" s="789">
        <f>IFERROR(Y408/H408,"0")+IFERROR(Y409/H409,"0")+IFERROR(Y410/H410,"0")</f>
        <v>32</v>
      </c>
      <c r="Z411" s="789">
        <f>IFERROR(IF(Z408="",0,Z408),"0")+IFERROR(IF(Z409="",0,Z409),"0")+IFERROR(IF(Z410="",0,Z410),"0")</f>
        <v>0.26927999999999996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8" t="s">
        <v>69</v>
      </c>
      <c r="X412" s="789">
        <f>IFERROR(SUM(X408:X410),"0")</f>
        <v>88</v>
      </c>
      <c r="Y412" s="789">
        <f>IFERROR(SUM(Y408:Y410),"0")</f>
        <v>91.2</v>
      </c>
      <c r="Z412" s="38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9"/>
      <c r="AB413" s="49"/>
      <c r="AC413" s="49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2">
        <v>4301011946</v>
      </c>
      <c r="D416" s="794">
        <v>4680115884847</v>
      </c>
      <c r="E416" s="795"/>
      <c r="F416" s="786">
        <v>2.5</v>
      </c>
      <c r="G416" s="33">
        <v>6</v>
      </c>
      <c r="H416" s="786">
        <v>15</v>
      </c>
      <c r="I416" s="786">
        <v>15.48</v>
      </c>
      <c r="J416" s="33">
        <v>48</v>
      </c>
      <c r="K416" s="33" t="s">
        <v>116</v>
      </c>
      <c r="L416" s="33"/>
      <c r="M416" s="34" t="s">
        <v>149</v>
      </c>
      <c r="N416" s="34"/>
      <c r="O416" s="33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5"/>
      <c r="V416" s="35"/>
      <c r="W416" s="36" t="s">
        <v>69</v>
      </c>
      <c r="X416" s="787">
        <v>0</v>
      </c>
      <c r="Y416" s="78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2">
        <v>4301011869</v>
      </c>
      <c r="D417" s="794">
        <v>4680115884847</v>
      </c>
      <c r="E417" s="795"/>
      <c r="F417" s="786">
        <v>2.5</v>
      </c>
      <c r="G417" s="33">
        <v>6</v>
      </c>
      <c r="H417" s="786">
        <v>15</v>
      </c>
      <c r="I417" s="786">
        <v>15.48</v>
      </c>
      <c r="J417" s="33">
        <v>48</v>
      </c>
      <c r="K417" s="33" t="s">
        <v>116</v>
      </c>
      <c r="L417" s="33" t="s">
        <v>145</v>
      </c>
      <c r="M417" s="34" t="s">
        <v>68</v>
      </c>
      <c r="N417" s="34"/>
      <c r="O417" s="33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5"/>
      <c r="V417" s="35"/>
      <c r="W417" s="36" t="s">
        <v>69</v>
      </c>
      <c r="X417" s="787">
        <v>0</v>
      </c>
      <c r="Y417" s="78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2">
        <v>4301011947</v>
      </c>
      <c r="D418" s="794">
        <v>4680115884854</v>
      </c>
      <c r="E418" s="795"/>
      <c r="F418" s="786">
        <v>2.5</v>
      </c>
      <c r="G418" s="33">
        <v>6</v>
      </c>
      <c r="H418" s="786">
        <v>15</v>
      </c>
      <c r="I418" s="786">
        <v>15.48</v>
      </c>
      <c r="J418" s="33">
        <v>48</v>
      </c>
      <c r="K418" s="33" t="s">
        <v>116</v>
      </c>
      <c r="L418" s="33"/>
      <c r="M418" s="34" t="s">
        <v>149</v>
      </c>
      <c r="N418" s="34"/>
      <c r="O418" s="33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5"/>
      <c r="V418" s="35"/>
      <c r="W418" s="36" t="s">
        <v>69</v>
      </c>
      <c r="X418" s="787">
        <v>0</v>
      </c>
      <c r="Y418" s="78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2">
        <v>4301011870</v>
      </c>
      <c r="D419" s="794">
        <v>4680115884854</v>
      </c>
      <c r="E419" s="795"/>
      <c r="F419" s="786">
        <v>2.5</v>
      </c>
      <c r="G419" s="33">
        <v>6</v>
      </c>
      <c r="H419" s="786">
        <v>15</v>
      </c>
      <c r="I419" s="786">
        <v>15.48</v>
      </c>
      <c r="J419" s="33">
        <v>48</v>
      </c>
      <c r="K419" s="33" t="s">
        <v>116</v>
      </c>
      <c r="L419" s="33" t="s">
        <v>145</v>
      </c>
      <c r="M419" s="34" t="s">
        <v>68</v>
      </c>
      <c r="N419" s="34"/>
      <c r="O419" s="33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5"/>
      <c r="V419" s="35"/>
      <c r="W419" s="36" t="s">
        <v>69</v>
      </c>
      <c r="X419" s="787">
        <v>0</v>
      </c>
      <c r="Y419" s="78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2">
        <v>4301011943</v>
      </c>
      <c r="D420" s="794">
        <v>4680115884830</v>
      </c>
      <c r="E420" s="795"/>
      <c r="F420" s="786">
        <v>2.5</v>
      </c>
      <c r="G420" s="33">
        <v>6</v>
      </c>
      <c r="H420" s="786">
        <v>15</v>
      </c>
      <c r="I420" s="786">
        <v>15.48</v>
      </c>
      <c r="J420" s="33">
        <v>48</v>
      </c>
      <c r="K420" s="33" t="s">
        <v>116</v>
      </c>
      <c r="L420" s="33"/>
      <c r="M420" s="34" t="s">
        <v>149</v>
      </c>
      <c r="N420" s="34"/>
      <c r="O420" s="33">
        <v>60</v>
      </c>
      <c r="P420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5"/>
      <c r="V420" s="35"/>
      <c r="W420" s="36" t="s">
        <v>69</v>
      </c>
      <c r="X420" s="787">
        <v>0</v>
      </c>
      <c r="Y420" s="788">
        <f t="shared" si="87"/>
        <v>0</v>
      </c>
      <c r="Z420" s="37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669</v>
      </c>
      <c r="B421" s="54" t="s">
        <v>671</v>
      </c>
      <c r="C421" s="32">
        <v>4301011867</v>
      </c>
      <c r="D421" s="794">
        <v>4680115884830</v>
      </c>
      <c r="E421" s="795"/>
      <c r="F421" s="786">
        <v>2.5</v>
      </c>
      <c r="G421" s="33">
        <v>6</v>
      </c>
      <c r="H421" s="786">
        <v>15</v>
      </c>
      <c r="I421" s="786">
        <v>15.48</v>
      </c>
      <c r="J421" s="33">
        <v>48</v>
      </c>
      <c r="K421" s="33" t="s">
        <v>116</v>
      </c>
      <c r="L421" s="33" t="s">
        <v>145</v>
      </c>
      <c r="M421" s="34" t="s">
        <v>68</v>
      </c>
      <c r="N421" s="34"/>
      <c r="O421" s="33">
        <v>60</v>
      </c>
      <c r="P421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5"/>
      <c r="V421" s="35"/>
      <c r="W421" s="36" t="s">
        <v>69</v>
      </c>
      <c r="X421" s="787">
        <v>0</v>
      </c>
      <c r="Y421" s="788">
        <f t="shared" si="87"/>
        <v>0</v>
      </c>
      <c r="Z421" s="37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2">
        <v>4301011339</v>
      </c>
      <c r="D422" s="794">
        <v>4607091383997</v>
      </c>
      <c r="E422" s="795"/>
      <c r="F422" s="786">
        <v>2.5</v>
      </c>
      <c r="G422" s="33">
        <v>6</v>
      </c>
      <c r="H422" s="786">
        <v>15</v>
      </c>
      <c r="I422" s="786">
        <v>15.48</v>
      </c>
      <c r="J422" s="33">
        <v>48</v>
      </c>
      <c r="K422" s="33" t="s">
        <v>116</v>
      </c>
      <c r="L422" s="33"/>
      <c r="M422" s="34" t="s">
        <v>68</v>
      </c>
      <c r="N422" s="34"/>
      <c r="O422" s="33">
        <v>60</v>
      </c>
      <c r="P422" s="9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5"/>
      <c r="V422" s="35"/>
      <c r="W422" s="36" t="s">
        <v>69</v>
      </c>
      <c r="X422" s="787">
        <v>3000</v>
      </c>
      <c r="Y422" s="788">
        <f t="shared" si="87"/>
        <v>3000</v>
      </c>
      <c r="Z422" s="37">
        <f>IFERROR(IF(Y422=0,"",ROUNDUP(Y422/H422,0)*0.02175),"")</f>
        <v>4.3499999999999996</v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3096</v>
      </c>
      <c r="BN422" s="64">
        <f t="shared" si="89"/>
        <v>3096</v>
      </c>
      <c r="BO422" s="64">
        <f t="shared" si="90"/>
        <v>4.1666666666666661</v>
      </c>
      <c r="BP422" s="64">
        <f t="shared" si="91"/>
        <v>4.1666666666666661</v>
      </c>
    </row>
    <row r="423" spans="1:68" ht="27" hidden="1" customHeight="1" x14ac:dyDescent="0.25">
      <c r="A423" s="54" t="s">
        <v>676</v>
      </c>
      <c r="B423" s="54" t="s">
        <v>677</v>
      </c>
      <c r="C423" s="32">
        <v>4301011433</v>
      </c>
      <c r="D423" s="794">
        <v>4680115882638</v>
      </c>
      <c r="E423" s="795"/>
      <c r="F423" s="786">
        <v>0.4</v>
      </c>
      <c r="G423" s="33">
        <v>10</v>
      </c>
      <c r="H423" s="786">
        <v>4</v>
      </c>
      <c r="I423" s="78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5"/>
      <c r="V423" s="35"/>
      <c r="W423" s="36" t="s">
        <v>69</v>
      </c>
      <c r="X423" s="787">
        <v>0</v>
      </c>
      <c r="Y423" s="78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2">
        <v>4301011952</v>
      </c>
      <c r="D424" s="794">
        <v>4680115884922</v>
      </c>
      <c r="E424" s="795"/>
      <c r="F424" s="786">
        <v>0.5</v>
      </c>
      <c r="G424" s="33">
        <v>10</v>
      </c>
      <c r="H424" s="786">
        <v>5</v>
      </c>
      <c r="I424" s="78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5"/>
      <c r="V424" s="35"/>
      <c r="W424" s="36" t="s">
        <v>69</v>
      </c>
      <c r="X424" s="787">
        <v>0</v>
      </c>
      <c r="Y424" s="78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2">
        <v>4301011868</v>
      </c>
      <c r="D425" s="794">
        <v>4680115884861</v>
      </c>
      <c r="E425" s="795"/>
      <c r="F425" s="786">
        <v>0.5</v>
      </c>
      <c r="G425" s="33">
        <v>10</v>
      </c>
      <c r="H425" s="786">
        <v>5</v>
      </c>
      <c r="I425" s="78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5"/>
      <c r="V425" s="35"/>
      <c r="W425" s="36" t="s">
        <v>69</v>
      </c>
      <c r="X425" s="787">
        <v>0</v>
      </c>
      <c r="Y425" s="78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683</v>
      </c>
      <c r="B426" s="54" t="s">
        <v>684</v>
      </c>
      <c r="C426" s="32">
        <v>4301011866</v>
      </c>
      <c r="D426" s="794">
        <v>4680115884878</v>
      </c>
      <c r="E426" s="795"/>
      <c r="F426" s="786">
        <v>0.5</v>
      </c>
      <c r="G426" s="33">
        <v>10</v>
      </c>
      <c r="H426" s="786">
        <v>5</v>
      </c>
      <c r="I426" s="78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5"/>
      <c r="V426" s="35"/>
      <c r="W426" s="36" t="s">
        <v>69</v>
      </c>
      <c r="X426" s="787">
        <v>0</v>
      </c>
      <c r="Y426" s="78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8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200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200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4.3499999999999996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8" t="s">
        <v>69</v>
      </c>
      <c r="X428" s="789">
        <f>IFERROR(SUM(X416:X426),"0")</f>
        <v>3000</v>
      </c>
      <c r="Y428" s="789">
        <f>IFERROR(SUM(Y416:Y426),"0")</f>
        <v>3000</v>
      </c>
      <c r="Z428" s="38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2">
        <v>4301020178</v>
      </c>
      <c r="D430" s="794">
        <v>4607091383980</v>
      </c>
      <c r="E430" s="795"/>
      <c r="F430" s="786">
        <v>2.5</v>
      </c>
      <c r="G430" s="33">
        <v>6</v>
      </c>
      <c r="H430" s="786">
        <v>15</v>
      </c>
      <c r="I430" s="786">
        <v>15.48</v>
      </c>
      <c r="J430" s="33">
        <v>48</v>
      </c>
      <c r="K430" s="33" t="s">
        <v>116</v>
      </c>
      <c r="L430" s="33" t="s">
        <v>145</v>
      </c>
      <c r="M430" s="34" t="s">
        <v>119</v>
      </c>
      <c r="N430" s="34"/>
      <c r="O430" s="33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5"/>
      <c r="V430" s="35"/>
      <c r="W430" s="36" t="s">
        <v>69</v>
      </c>
      <c r="X430" s="787">
        <v>720</v>
      </c>
      <c r="Y430" s="788">
        <f>IFERROR(IF(X430="",0,CEILING((X430/$H430),1)*$H430),"")</f>
        <v>720</v>
      </c>
      <c r="Z430" s="37">
        <f>IFERROR(IF(Y430=0,"",ROUNDUP(Y430/H430,0)*0.02175),"")</f>
        <v>1.044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743.04000000000008</v>
      </c>
      <c r="BN430" s="64">
        <f>IFERROR(Y430*I430/H430,"0")</f>
        <v>743.04000000000008</v>
      </c>
      <c r="BO430" s="64">
        <f>IFERROR(1/J430*(X430/H430),"0")</f>
        <v>1</v>
      </c>
      <c r="BP430" s="64">
        <f>IFERROR(1/J430*(Y430/H430),"0")</f>
        <v>1</v>
      </c>
    </row>
    <row r="431" spans="1:68" ht="27" hidden="1" customHeight="1" x14ac:dyDescent="0.25">
      <c r="A431" s="54" t="s">
        <v>689</v>
      </c>
      <c r="B431" s="54" t="s">
        <v>690</v>
      </c>
      <c r="C431" s="32">
        <v>4301020179</v>
      </c>
      <c r="D431" s="794">
        <v>4607091384178</v>
      </c>
      <c r="E431" s="795"/>
      <c r="F431" s="786">
        <v>0.4</v>
      </c>
      <c r="G431" s="33">
        <v>10</v>
      </c>
      <c r="H431" s="786">
        <v>4</v>
      </c>
      <c r="I431" s="78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5"/>
      <c r="V431" s="35"/>
      <c r="W431" s="36" t="s">
        <v>69</v>
      </c>
      <c r="X431" s="787">
        <v>0</v>
      </c>
      <c r="Y431" s="78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8" t="s">
        <v>72</v>
      </c>
      <c r="X432" s="789">
        <f>IFERROR(X430/H430,"0")+IFERROR(X431/H431,"0")</f>
        <v>48</v>
      </c>
      <c r="Y432" s="789">
        <f>IFERROR(Y430/H430,"0")+IFERROR(Y431/H431,"0")</f>
        <v>48</v>
      </c>
      <c r="Z432" s="789">
        <f>IFERROR(IF(Z430="",0,Z430),"0")+IFERROR(IF(Z431="",0,Z431),"0")</f>
        <v>1.044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8" t="s">
        <v>69</v>
      </c>
      <c r="X433" s="789">
        <f>IFERROR(SUM(X430:X431),"0")</f>
        <v>720</v>
      </c>
      <c r="Y433" s="789">
        <f>IFERROR(SUM(Y430:Y431),"0")</f>
        <v>720</v>
      </c>
      <c r="Z433" s="38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2">
        <v>4301051903</v>
      </c>
      <c r="D435" s="794">
        <v>4607091383928</v>
      </c>
      <c r="E435" s="795"/>
      <c r="F435" s="786">
        <v>1.5</v>
      </c>
      <c r="G435" s="33">
        <v>6</v>
      </c>
      <c r="H435" s="786">
        <v>9</v>
      </c>
      <c r="I435" s="78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1196" t="s">
        <v>693</v>
      </c>
      <c r="Q435" s="792"/>
      <c r="R435" s="792"/>
      <c r="S435" s="792"/>
      <c r="T435" s="793"/>
      <c r="U435" s="35"/>
      <c r="V435" s="35"/>
      <c r="W435" s="36" t="s">
        <v>69</v>
      </c>
      <c r="X435" s="787">
        <v>1000</v>
      </c>
      <c r="Y435" s="788">
        <f>IFERROR(IF(X435="",0,CEILING((X435/$H435),1)*$H435),"")</f>
        <v>1008</v>
      </c>
      <c r="Z435" s="37">
        <f>IFERROR(IF(Y435=0,"",ROUNDUP(Y435/H435,0)*0.02175),"")</f>
        <v>2.4359999999999999</v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1063.3333333333333</v>
      </c>
      <c r="BN435" s="64">
        <f>IFERROR(Y435*I435/H435,"0")</f>
        <v>1071.8399999999999</v>
      </c>
      <c r="BO435" s="64">
        <f>IFERROR(1/J435*(X435/H435),"0")</f>
        <v>1.9841269841269842</v>
      </c>
      <c r="BP435" s="64">
        <f>IFERROR(1/J435*(Y435/H435),"0")</f>
        <v>2</v>
      </c>
    </row>
    <row r="436" spans="1:68" ht="27" customHeight="1" x14ac:dyDescent="0.25">
      <c r="A436" s="54" t="s">
        <v>695</v>
      </c>
      <c r="B436" s="54" t="s">
        <v>696</v>
      </c>
      <c r="C436" s="32">
        <v>4301051897</v>
      </c>
      <c r="D436" s="794">
        <v>4607091384260</v>
      </c>
      <c r="E436" s="795"/>
      <c r="F436" s="786">
        <v>1.5</v>
      </c>
      <c r="G436" s="33">
        <v>6</v>
      </c>
      <c r="H436" s="786">
        <v>9</v>
      </c>
      <c r="I436" s="78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1209" t="s">
        <v>697</v>
      </c>
      <c r="Q436" s="792"/>
      <c r="R436" s="792"/>
      <c r="S436" s="792"/>
      <c r="T436" s="793"/>
      <c r="U436" s="35"/>
      <c r="V436" s="35"/>
      <c r="W436" s="36" t="s">
        <v>69</v>
      </c>
      <c r="X436" s="787">
        <v>530</v>
      </c>
      <c r="Y436" s="788">
        <f>IFERROR(IF(X436="",0,CEILING((X436/$H436),1)*$H436),"")</f>
        <v>531</v>
      </c>
      <c r="Z436" s="37">
        <f>IFERROR(IF(Y436=0,"",ROUNDUP(Y436/H436,0)*0.02175),"")</f>
        <v>1.28325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563.21333333333337</v>
      </c>
      <c r="BN436" s="64">
        <f>IFERROR(Y436*I436/H436,"0")</f>
        <v>564.27600000000007</v>
      </c>
      <c r="BO436" s="64">
        <f>IFERROR(1/J436*(X436/H436),"0")</f>
        <v>1.0515873015873014</v>
      </c>
      <c r="BP436" s="64">
        <f>IFERROR(1/J436*(Y436/H436),"0")</f>
        <v>1.0535714285714286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8" t="s">
        <v>72</v>
      </c>
      <c r="X437" s="789">
        <f>IFERROR(X435/H435,"0")+IFERROR(X436/H436,"0")</f>
        <v>170</v>
      </c>
      <c r="Y437" s="789">
        <f>IFERROR(Y435/H435,"0")+IFERROR(Y436/H436,"0")</f>
        <v>171</v>
      </c>
      <c r="Z437" s="789">
        <f>IFERROR(IF(Z435="",0,Z435),"0")+IFERROR(IF(Z436="",0,Z436),"0")</f>
        <v>3.7192499999999997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8" t="s">
        <v>69</v>
      </c>
      <c r="X438" s="789">
        <f>IFERROR(SUM(X435:X436),"0")</f>
        <v>1530</v>
      </c>
      <c r="Y438" s="789">
        <f>IFERROR(SUM(Y435:Y436),"0")</f>
        <v>1539</v>
      </c>
      <c r="Z438" s="38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2">
        <v>4301060439</v>
      </c>
      <c r="D440" s="794">
        <v>4607091384673</v>
      </c>
      <c r="E440" s="795"/>
      <c r="F440" s="786">
        <v>1.5</v>
      </c>
      <c r="G440" s="33">
        <v>6</v>
      </c>
      <c r="H440" s="786">
        <v>9</v>
      </c>
      <c r="I440" s="78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25" t="s">
        <v>701</v>
      </c>
      <c r="Q440" s="792"/>
      <c r="R440" s="792"/>
      <c r="S440" s="792"/>
      <c r="T440" s="793"/>
      <c r="U440" s="35"/>
      <c r="V440" s="35"/>
      <c r="W440" s="36" t="s">
        <v>69</v>
      </c>
      <c r="X440" s="787">
        <v>160</v>
      </c>
      <c r="Y440" s="788">
        <f>IFERROR(IF(X440="",0,CEILING((X440/$H440),1)*$H440),"")</f>
        <v>162</v>
      </c>
      <c r="Z440" s="37">
        <f>IFERROR(IF(Y440=0,"",ROUNDUP(Y440/H440,0)*0.02175),"")</f>
        <v>0.39149999999999996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170.02666666666667</v>
      </c>
      <c r="BN440" s="64">
        <f>IFERROR(Y440*I440/H440,"0")</f>
        <v>172.15199999999999</v>
      </c>
      <c r="BO440" s="64">
        <f>IFERROR(1/J440*(X440/H440),"0")</f>
        <v>0.31746031746031744</v>
      </c>
      <c r="BP440" s="64">
        <f>IFERROR(1/J440*(Y440/H440),"0")</f>
        <v>0.3214285714285714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8" t="s">
        <v>72</v>
      </c>
      <c r="X441" s="789">
        <f>IFERROR(X440/H440,"0")</f>
        <v>17.777777777777779</v>
      </c>
      <c r="Y441" s="789">
        <f>IFERROR(Y440/H440,"0")</f>
        <v>18</v>
      </c>
      <c r="Z441" s="789">
        <f>IFERROR(IF(Z440="",0,Z440),"0")</f>
        <v>0.39149999999999996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8" t="s">
        <v>69</v>
      </c>
      <c r="X442" s="789">
        <f>IFERROR(SUM(X440:X440),"0")</f>
        <v>160</v>
      </c>
      <c r="Y442" s="789">
        <f>IFERROR(SUM(Y440:Y440),"0")</f>
        <v>162</v>
      </c>
      <c r="Z442" s="38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2">
        <v>4301011873</v>
      </c>
      <c r="D445" s="794">
        <v>4680115881907</v>
      </c>
      <c r="E445" s="795"/>
      <c r="F445" s="786">
        <v>1.8</v>
      </c>
      <c r="G445" s="33">
        <v>6</v>
      </c>
      <c r="H445" s="786">
        <v>10.8</v>
      </c>
      <c r="I445" s="78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5"/>
      <c r="V445" s="35"/>
      <c r="W445" s="36" t="s">
        <v>69</v>
      </c>
      <c r="X445" s="787">
        <v>0</v>
      </c>
      <c r="Y445" s="78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2">
        <v>4301011483</v>
      </c>
      <c r="D446" s="794">
        <v>4680115881907</v>
      </c>
      <c r="E446" s="795"/>
      <c r="F446" s="786">
        <v>1.8</v>
      </c>
      <c r="G446" s="33">
        <v>6</v>
      </c>
      <c r="H446" s="786">
        <v>10.8</v>
      </c>
      <c r="I446" s="78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5"/>
      <c r="V446" s="35"/>
      <c r="W446" s="36" t="s">
        <v>69</v>
      </c>
      <c r="X446" s="787">
        <v>0</v>
      </c>
      <c r="Y446" s="788">
        <f t="shared" si="92"/>
        <v>0</v>
      </c>
      <c r="Z446" s="37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2">
        <v>4301011872</v>
      </c>
      <c r="D447" s="794">
        <v>4680115883925</v>
      </c>
      <c r="E447" s="795"/>
      <c r="F447" s="786">
        <v>2.5</v>
      </c>
      <c r="G447" s="33">
        <v>6</v>
      </c>
      <c r="H447" s="786">
        <v>15</v>
      </c>
      <c r="I447" s="78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5"/>
      <c r="V447" s="35"/>
      <c r="W447" s="36" t="s">
        <v>69</v>
      </c>
      <c r="X447" s="787">
        <v>0</v>
      </c>
      <c r="Y447" s="788">
        <f t="shared" si="92"/>
        <v>0</v>
      </c>
      <c r="Z447" s="37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2">
        <v>4301011655</v>
      </c>
      <c r="D448" s="794">
        <v>4680115883925</v>
      </c>
      <c r="E448" s="795"/>
      <c r="F448" s="786">
        <v>2.5</v>
      </c>
      <c r="G448" s="33">
        <v>6</v>
      </c>
      <c r="H448" s="786">
        <v>15</v>
      </c>
      <c r="I448" s="78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5"/>
      <c r="V448" s="35"/>
      <c r="W448" s="36" t="s">
        <v>69</v>
      </c>
      <c r="X448" s="787">
        <v>0</v>
      </c>
      <c r="Y448" s="788">
        <f t="shared" si="92"/>
        <v>0</v>
      </c>
      <c r="Z448" s="37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2">
        <v>4301011874</v>
      </c>
      <c r="D449" s="794">
        <v>4680115884892</v>
      </c>
      <c r="E449" s="795"/>
      <c r="F449" s="786">
        <v>1.8</v>
      </c>
      <c r="G449" s="33">
        <v>6</v>
      </c>
      <c r="H449" s="786">
        <v>10.8</v>
      </c>
      <c r="I449" s="786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12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5"/>
      <c r="V449" s="35"/>
      <c r="W449" s="36" t="s">
        <v>69</v>
      </c>
      <c r="X449" s="787">
        <v>60</v>
      </c>
      <c r="Y449" s="788">
        <f t="shared" si="92"/>
        <v>64.800000000000011</v>
      </c>
      <c r="Z449" s="37">
        <f t="shared" si="93"/>
        <v>0.1305</v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62.666666666666657</v>
      </c>
      <c r="BN449" s="64">
        <f t="shared" si="95"/>
        <v>67.680000000000007</v>
      </c>
      <c r="BO449" s="64">
        <f t="shared" si="96"/>
        <v>9.9206349206349201E-2</v>
      </c>
      <c r="BP449" s="64">
        <f t="shared" si="97"/>
        <v>0.10714285714285715</v>
      </c>
    </row>
    <row r="450" spans="1:68" ht="37.5" hidden="1" customHeight="1" x14ac:dyDescent="0.25">
      <c r="A450" s="54" t="s">
        <v>715</v>
      </c>
      <c r="B450" s="54" t="s">
        <v>716</v>
      </c>
      <c r="C450" s="32">
        <v>4301011312</v>
      </c>
      <c r="D450" s="794">
        <v>4607091384192</v>
      </c>
      <c r="E450" s="795"/>
      <c r="F450" s="786">
        <v>1.8</v>
      </c>
      <c r="G450" s="33">
        <v>6</v>
      </c>
      <c r="H450" s="786">
        <v>10.8</v>
      </c>
      <c r="I450" s="786">
        <v>11.28</v>
      </c>
      <c r="J450" s="33">
        <v>56</v>
      </c>
      <c r="K450" s="33" t="s">
        <v>116</v>
      </c>
      <c r="L450" s="33"/>
      <c r="M450" s="34" t="s">
        <v>119</v>
      </c>
      <c r="N450" s="34"/>
      <c r="O450" s="33">
        <v>60</v>
      </c>
      <c r="P450" s="10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5"/>
      <c r="V450" s="35"/>
      <c r="W450" s="36" t="s">
        <v>69</v>
      </c>
      <c r="X450" s="787">
        <v>0</v>
      </c>
      <c r="Y450" s="788">
        <f t="shared" si="92"/>
        <v>0</v>
      </c>
      <c r="Z450" s="37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2">
        <v>4301011875</v>
      </c>
      <c r="D451" s="794">
        <v>4680115884885</v>
      </c>
      <c r="E451" s="795"/>
      <c r="F451" s="786">
        <v>0.8</v>
      </c>
      <c r="G451" s="33">
        <v>15</v>
      </c>
      <c r="H451" s="786">
        <v>12</v>
      </c>
      <c r="I451" s="78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5"/>
      <c r="V451" s="35"/>
      <c r="W451" s="36" t="s">
        <v>69</v>
      </c>
      <c r="X451" s="787">
        <v>0</v>
      </c>
      <c r="Y451" s="788">
        <f t="shared" si="92"/>
        <v>0</v>
      </c>
      <c r="Z451" s="37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2">
        <v>4301011871</v>
      </c>
      <c r="D452" s="794">
        <v>4680115884908</v>
      </c>
      <c r="E452" s="795"/>
      <c r="F452" s="786">
        <v>0.4</v>
      </c>
      <c r="G452" s="33">
        <v>10</v>
      </c>
      <c r="H452" s="786">
        <v>4</v>
      </c>
      <c r="I452" s="78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5"/>
      <c r="V452" s="35"/>
      <c r="W452" s="36" t="s">
        <v>69</v>
      </c>
      <c r="X452" s="787">
        <v>0</v>
      </c>
      <c r="Y452" s="78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8" t="s">
        <v>72</v>
      </c>
      <c r="X453" s="789">
        <f>IFERROR(X445/H445,"0")+IFERROR(X446/H446,"0")+IFERROR(X447/H447,"0")+IFERROR(X448/H448,"0")+IFERROR(X449/H449,"0")+IFERROR(X450/H450,"0")+IFERROR(X451/H451,"0")+IFERROR(X452/H452,"0")</f>
        <v>5.5555555555555554</v>
      </c>
      <c r="Y453" s="789">
        <f>IFERROR(Y445/H445,"0")+IFERROR(Y446/H446,"0")+IFERROR(Y447/H447,"0")+IFERROR(Y448/H448,"0")+IFERROR(Y449/H449,"0")+IFERROR(Y450/H450,"0")+IFERROR(Y451/H451,"0")+IFERROR(Y452/H452,"0")</f>
        <v>6.0000000000000009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0.1305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8" t="s">
        <v>69</v>
      </c>
      <c r="X454" s="789">
        <f>IFERROR(SUM(X445:X452),"0")</f>
        <v>60</v>
      </c>
      <c r="Y454" s="789">
        <f>IFERROR(SUM(Y445:Y452),"0")</f>
        <v>64.800000000000011</v>
      </c>
      <c r="Z454" s="38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2">
        <v>4301031303</v>
      </c>
      <c r="D456" s="794">
        <v>4607091384802</v>
      </c>
      <c r="E456" s="795"/>
      <c r="F456" s="786">
        <v>0.73</v>
      </c>
      <c r="G456" s="33">
        <v>6</v>
      </c>
      <c r="H456" s="786">
        <v>4.38</v>
      </c>
      <c r="I456" s="78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5"/>
      <c r="V456" s="35"/>
      <c r="W456" s="36" t="s">
        <v>69</v>
      </c>
      <c r="X456" s="787">
        <v>120</v>
      </c>
      <c r="Y456" s="788">
        <f>IFERROR(IF(X456="",0,CEILING((X456/$H456),1)*$H456),"")</f>
        <v>122.64</v>
      </c>
      <c r="Z456" s="37">
        <f>IFERROR(IF(Y456=0,"",ROUNDUP(Y456/H456,0)*0.00902),"")</f>
        <v>0.25256000000000001</v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127.39726027397261</v>
      </c>
      <c r="BN456" s="64">
        <f>IFERROR(Y456*I456/H456,"0")</f>
        <v>130.20000000000002</v>
      </c>
      <c r="BO456" s="64">
        <f>IFERROR(1/J456*(X456/H456),"0")</f>
        <v>0.20755500207555003</v>
      </c>
      <c r="BP456" s="64">
        <f>IFERROR(1/J456*(Y456/H456),"0")</f>
        <v>0.21212121212121213</v>
      </c>
    </row>
    <row r="457" spans="1:68" ht="27" hidden="1" customHeight="1" x14ac:dyDescent="0.25">
      <c r="A457" s="54" t="s">
        <v>725</v>
      </c>
      <c r="B457" s="54" t="s">
        <v>726</v>
      </c>
      <c r="C457" s="32">
        <v>4301031304</v>
      </c>
      <c r="D457" s="794">
        <v>4607091384826</v>
      </c>
      <c r="E457" s="795"/>
      <c r="F457" s="786">
        <v>0.35</v>
      </c>
      <c r="G457" s="33">
        <v>8</v>
      </c>
      <c r="H457" s="786">
        <v>2.8</v>
      </c>
      <c r="I457" s="78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5"/>
      <c r="V457" s="35"/>
      <c r="W457" s="36" t="s">
        <v>69</v>
      </c>
      <c r="X457" s="787">
        <v>0</v>
      </c>
      <c r="Y457" s="78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8" t="s">
        <v>72</v>
      </c>
      <c r="X458" s="789">
        <f>IFERROR(X456/H456,"0")+IFERROR(X457/H457,"0")</f>
        <v>27.397260273972602</v>
      </c>
      <c r="Y458" s="789">
        <f>IFERROR(Y456/H456,"0")+IFERROR(Y457/H457,"0")</f>
        <v>28</v>
      </c>
      <c r="Z458" s="789">
        <f>IFERROR(IF(Z456="",0,Z456),"0")+IFERROR(IF(Z457="",0,Z457),"0")</f>
        <v>0.25256000000000001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8" t="s">
        <v>69</v>
      </c>
      <c r="X459" s="789">
        <f>IFERROR(SUM(X456:X457),"0")</f>
        <v>120</v>
      </c>
      <c r="Y459" s="789">
        <f>IFERROR(SUM(Y456:Y457),"0")</f>
        <v>122.64</v>
      </c>
      <c r="Z459" s="38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2">
        <v>4301051899</v>
      </c>
      <c r="D461" s="794">
        <v>4607091384246</v>
      </c>
      <c r="E461" s="795"/>
      <c r="F461" s="786">
        <v>1.5</v>
      </c>
      <c r="G461" s="33">
        <v>6</v>
      </c>
      <c r="H461" s="786">
        <v>9</v>
      </c>
      <c r="I461" s="78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1092" t="s">
        <v>729</v>
      </c>
      <c r="Q461" s="792"/>
      <c r="R461" s="792"/>
      <c r="S461" s="792"/>
      <c r="T461" s="793"/>
      <c r="U461" s="35"/>
      <c r="V461" s="35"/>
      <c r="W461" s="36" t="s">
        <v>69</v>
      </c>
      <c r="X461" s="787">
        <v>0</v>
      </c>
      <c r="Y461" s="788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2">
        <v>4301051901</v>
      </c>
      <c r="D462" s="794">
        <v>4680115881976</v>
      </c>
      <c r="E462" s="795"/>
      <c r="F462" s="786">
        <v>1.5</v>
      </c>
      <c r="G462" s="33">
        <v>6</v>
      </c>
      <c r="H462" s="786">
        <v>9</v>
      </c>
      <c r="I462" s="78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1102" t="s">
        <v>733</v>
      </c>
      <c r="Q462" s="792"/>
      <c r="R462" s="792"/>
      <c r="S462" s="792"/>
      <c r="T462" s="793"/>
      <c r="U462" s="35"/>
      <c r="V462" s="35"/>
      <c r="W462" s="36" t="s">
        <v>69</v>
      </c>
      <c r="X462" s="787">
        <v>0</v>
      </c>
      <c r="Y462" s="78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2">
        <v>4301051634</v>
      </c>
      <c r="D463" s="794">
        <v>4607091384253</v>
      </c>
      <c r="E463" s="795"/>
      <c r="F463" s="786">
        <v>0.4</v>
      </c>
      <c r="G463" s="33">
        <v>6</v>
      </c>
      <c r="H463" s="786">
        <v>2.4</v>
      </c>
      <c r="I463" s="78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11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5"/>
      <c r="V463" s="35"/>
      <c r="W463" s="36" t="s">
        <v>69</v>
      </c>
      <c r="X463" s="787">
        <v>0</v>
      </c>
      <c r="Y463" s="78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2">
        <v>4301051297</v>
      </c>
      <c r="D464" s="794">
        <v>4607091384253</v>
      </c>
      <c r="E464" s="795"/>
      <c r="F464" s="786">
        <v>0.4</v>
      </c>
      <c r="G464" s="33">
        <v>6</v>
      </c>
      <c r="H464" s="786">
        <v>2.4</v>
      </c>
      <c r="I464" s="78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5"/>
      <c r="V464" s="35"/>
      <c r="W464" s="36" t="s">
        <v>69</v>
      </c>
      <c r="X464" s="787">
        <v>0</v>
      </c>
      <c r="Y464" s="78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2">
        <v>4301051444</v>
      </c>
      <c r="D465" s="794">
        <v>4680115881969</v>
      </c>
      <c r="E465" s="795"/>
      <c r="F465" s="786">
        <v>0.4</v>
      </c>
      <c r="G465" s="33">
        <v>6</v>
      </c>
      <c r="H465" s="786">
        <v>2.4</v>
      </c>
      <c r="I465" s="78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5"/>
      <c r="V465" s="35"/>
      <c r="W465" s="36" t="s">
        <v>69</v>
      </c>
      <c r="X465" s="787">
        <v>0</v>
      </c>
      <c r="Y465" s="78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8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8" t="s">
        <v>69</v>
      </c>
      <c r="X467" s="789">
        <f>IFERROR(SUM(X461:X465),"0")</f>
        <v>0</v>
      </c>
      <c r="Y467" s="789">
        <f>IFERROR(SUM(Y461:Y465),"0")</f>
        <v>0</v>
      </c>
      <c r="Z467" s="38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2">
        <v>4301060441</v>
      </c>
      <c r="D469" s="794">
        <v>4607091389357</v>
      </c>
      <c r="E469" s="795"/>
      <c r="F469" s="786">
        <v>1.5</v>
      </c>
      <c r="G469" s="33">
        <v>6</v>
      </c>
      <c r="H469" s="786">
        <v>9</v>
      </c>
      <c r="I469" s="78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817" t="s">
        <v>745</v>
      </c>
      <c r="Q469" s="792"/>
      <c r="R469" s="792"/>
      <c r="S469" s="792"/>
      <c r="T469" s="793"/>
      <c r="U469" s="35"/>
      <c r="V469" s="35"/>
      <c r="W469" s="36" t="s">
        <v>69</v>
      </c>
      <c r="X469" s="787">
        <v>80</v>
      </c>
      <c r="Y469" s="788">
        <f>IFERROR(IF(X469="",0,CEILING((X469/$H469),1)*$H469),"")</f>
        <v>81</v>
      </c>
      <c r="Z469" s="37">
        <f>IFERROR(IF(Y469=0,"",ROUNDUP(Y469/H469,0)*0.02175),"")</f>
        <v>0.19574999999999998</v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84.26666666666668</v>
      </c>
      <c r="BN469" s="64">
        <f>IFERROR(Y469*I469/H469,"0")</f>
        <v>85.32</v>
      </c>
      <c r="BO469" s="64">
        <f>IFERROR(1/J469*(X469/H469),"0")</f>
        <v>0.15873015873015872</v>
      </c>
      <c r="BP469" s="64">
        <f>IFERROR(1/J469*(Y469/H469),"0")</f>
        <v>0.1607142857142857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8" t="s">
        <v>72</v>
      </c>
      <c r="X470" s="789">
        <f>IFERROR(X469/H469,"0")</f>
        <v>8.8888888888888893</v>
      </c>
      <c r="Y470" s="789">
        <f>IFERROR(Y469/H469,"0")</f>
        <v>9</v>
      </c>
      <c r="Z470" s="789">
        <f>IFERROR(IF(Z469="",0,Z469),"0")</f>
        <v>0.19574999999999998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8" t="s">
        <v>69</v>
      </c>
      <c r="X471" s="789">
        <f>IFERROR(SUM(X469:X469),"0")</f>
        <v>80</v>
      </c>
      <c r="Y471" s="789">
        <f>IFERROR(SUM(Y469:Y469),"0")</f>
        <v>81</v>
      </c>
      <c r="Z471" s="38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9"/>
      <c r="AB472" s="49"/>
      <c r="AC472" s="49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2">
        <v>4301011428</v>
      </c>
      <c r="D475" s="794">
        <v>4607091389708</v>
      </c>
      <c r="E475" s="795"/>
      <c r="F475" s="786">
        <v>0.45</v>
      </c>
      <c r="G475" s="33">
        <v>6</v>
      </c>
      <c r="H475" s="786">
        <v>2.7</v>
      </c>
      <c r="I475" s="78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5"/>
      <c r="V475" s="35"/>
      <c r="W475" s="36" t="s">
        <v>69</v>
      </c>
      <c r="X475" s="787">
        <v>0</v>
      </c>
      <c r="Y475" s="78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8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8" t="s">
        <v>69</v>
      </c>
      <c r="X477" s="789">
        <f>IFERROR(SUM(X475:X475),"0")</f>
        <v>0</v>
      </c>
      <c r="Y477" s="789">
        <f>IFERROR(SUM(Y475:Y475),"0")</f>
        <v>0</v>
      </c>
      <c r="Z477" s="38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2">
        <v>4301031405</v>
      </c>
      <c r="D479" s="794">
        <v>4680115886100</v>
      </c>
      <c r="E479" s="795"/>
      <c r="F479" s="786">
        <v>0.9</v>
      </c>
      <c r="G479" s="33">
        <v>6</v>
      </c>
      <c r="H479" s="786">
        <v>5.4</v>
      </c>
      <c r="I479" s="78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853" t="s">
        <v>754</v>
      </c>
      <c r="Q479" s="792"/>
      <c r="R479" s="792"/>
      <c r="S479" s="792"/>
      <c r="T479" s="793"/>
      <c r="U479" s="35"/>
      <c r="V479" s="35"/>
      <c r="W479" s="36" t="s">
        <v>69</v>
      </c>
      <c r="X479" s="787">
        <v>60</v>
      </c>
      <c r="Y479" s="788">
        <f t="shared" ref="Y479:Y499" si="98">IFERROR(IF(X479="",0,CEILING((X479/$H479),1)*$H479),"")</f>
        <v>64.800000000000011</v>
      </c>
      <c r="Z479" s="37">
        <f>IFERROR(IF(Y479=0,"",ROUNDUP(Y479/H479,0)*0.00902),"")</f>
        <v>0.10824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62.333333333333336</v>
      </c>
      <c r="BN479" s="64">
        <f t="shared" ref="BN479:BN499" si="100">IFERROR(Y479*I479/H479,"0")</f>
        <v>67.320000000000007</v>
      </c>
      <c r="BO479" s="64">
        <f t="shared" ref="BO479:BO499" si="101">IFERROR(1/J479*(X479/H479),"0")</f>
        <v>8.4175084175084181E-2</v>
      </c>
      <c r="BP479" s="64">
        <f t="shared" ref="BP479:BP499" si="102">IFERROR(1/J479*(Y479/H479),"0")</f>
        <v>9.0909090909090925E-2</v>
      </c>
    </row>
    <row r="480" spans="1:68" ht="27" hidden="1" customHeight="1" x14ac:dyDescent="0.25">
      <c r="A480" s="54" t="s">
        <v>756</v>
      </c>
      <c r="B480" s="54" t="s">
        <v>757</v>
      </c>
      <c r="C480" s="32">
        <v>4301031406</v>
      </c>
      <c r="D480" s="794">
        <v>4680115886117</v>
      </c>
      <c r="E480" s="795"/>
      <c r="F480" s="786">
        <v>0.9</v>
      </c>
      <c r="G480" s="33">
        <v>6</v>
      </c>
      <c r="H480" s="786">
        <v>5.4</v>
      </c>
      <c r="I480" s="78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937" t="s">
        <v>758</v>
      </c>
      <c r="Q480" s="792"/>
      <c r="R480" s="792"/>
      <c r="S480" s="792"/>
      <c r="T480" s="793"/>
      <c r="U480" s="35"/>
      <c r="V480" s="35"/>
      <c r="W480" s="36" t="s">
        <v>69</v>
      </c>
      <c r="X480" s="787">
        <v>0</v>
      </c>
      <c r="Y480" s="78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2">
        <v>4301031382</v>
      </c>
      <c r="D481" s="794">
        <v>4680115886117</v>
      </c>
      <c r="E481" s="795"/>
      <c r="F481" s="786">
        <v>0.9</v>
      </c>
      <c r="G481" s="33">
        <v>6</v>
      </c>
      <c r="H481" s="786">
        <v>5.4</v>
      </c>
      <c r="I481" s="78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941" t="s">
        <v>758</v>
      </c>
      <c r="Q481" s="792"/>
      <c r="R481" s="792"/>
      <c r="S481" s="792"/>
      <c r="T481" s="793"/>
      <c r="U481" s="35"/>
      <c r="V481" s="35"/>
      <c r="W481" s="36" t="s">
        <v>69</v>
      </c>
      <c r="X481" s="787">
        <v>0</v>
      </c>
      <c r="Y481" s="78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2">
        <v>4301031325</v>
      </c>
      <c r="D482" s="794">
        <v>4607091389746</v>
      </c>
      <c r="E482" s="795"/>
      <c r="F482" s="786">
        <v>0.7</v>
      </c>
      <c r="G482" s="33">
        <v>6</v>
      </c>
      <c r="H482" s="786">
        <v>4.2</v>
      </c>
      <c r="I482" s="78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5"/>
      <c r="V482" s="35"/>
      <c r="W482" s="36" t="s">
        <v>69</v>
      </c>
      <c r="X482" s="787">
        <v>70</v>
      </c>
      <c r="Y482" s="788">
        <f t="shared" si="98"/>
        <v>71.400000000000006</v>
      </c>
      <c r="Z482" s="37">
        <f>IFERROR(IF(Y482=0,"",ROUNDUP(Y482/H482,0)*0.00902),"")</f>
        <v>0.15334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74</v>
      </c>
      <c r="BN482" s="64">
        <f t="shared" si="100"/>
        <v>75.480000000000018</v>
      </c>
      <c r="BO482" s="64">
        <f t="shared" si="101"/>
        <v>0.12626262626262624</v>
      </c>
      <c r="BP482" s="64">
        <f t="shared" si="102"/>
        <v>0.12878787878787878</v>
      </c>
    </row>
    <row r="483" spans="1:68" ht="27" hidden="1" customHeight="1" x14ac:dyDescent="0.25">
      <c r="A483" s="54" t="s">
        <v>761</v>
      </c>
      <c r="B483" s="54" t="s">
        <v>764</v>
      </c>
      <c r="C483" s="32">
        <v>4301031356</v>
      </c>
      <c r="D483" s="794">
        <v>4607091389746</v>
      </c>
      <c r="E483" s="795"/>
      <c r="F483" s="786">
        <v>0.7</v>
      </c>
      <c r="G483" s="33">
        <v>6</v>
      </c>
      <c r="H483" s="786">
        <v>4.2</v>
      </c>
      <c r="I483" s="78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5"/>
      <c r="V483" s="35"/>
      <c r="W483" s="36" t="s">
        <v>69</v>
      </c>
      <c r="X483" s="787">
        <v>0</v>
      </c>
      <c r="Y483" s="78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2">
        <v>4301031335</v>
      </c>
      <c r="D484" s="794">
        <v>4680115883147</v>
      </c>
      <c r="E484" s="795"/>
      <c r="F484" s="786">
        <v>0.28000000000000003</v>
      </c>
      <c r="G484" s="33">
        <v>6</v>
      </c>
      <c r="H484" s="786">
        <v>1.68</v>
      </c>
      <c r="I484" s="78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5"/>
      <c r="V484" s="35"/>
      <c r="W484" s="36" t="s">
        <v>69</v>
      </c>
      <c r="X484" s="787">
        <v>0</v>
      </c>
      <c r="Y484" s="78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2">
        <v>4301031366</v>
      </c>
      <c r="D485" s="794">
        <v>4680115883147</v>
      </c>
      <c r="E485" s="795"/>
      <c r="F485" s="786">
        <v>0.28000000000000003</v>
      </c>
      <c r="G485" s="33">
        <v>6</v>
      </c>
      <c r="H485" s="786">
        <v>1.68</v>
      </c>
      <c r="I485" s="78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1060" t="s">
        <v>768</v>
      </c>
      <c r="Q485" s="792"/>
      <c r="R485" s="792"/>
      <c r="S485" s="792"/>
      <c r="T485" s="793"/>
      <c r="U485" s="35"/>
      <c r="V485" s="35"/>
      <c r="W485" s="36" t="s">
        <v>69</v>
      </c>
      <c r="X485" s="787">
        <v>0</v>
      </c>
      <c r="Y485" s="788">
        <f t="shared" si="98"/>
        <v>0</v>
      </c>
      <c r="Z485" s="37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2">
        <v>4301031330</v>
      </c>
      <c r="D486" s="794">
        <v>4607091384338</v>
      </c>
      <c r="E486" s="795"/>
      <c r="F486" s="786">
        <v>0.35</v>
      </c>
      <c r="G486" s="33">
        <v>6</v>
      </c>
      <c r="H486" s="786">
        <v>2.1</v>
      </c>
      <c r="I486" s="78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5"/>
      <c r="V486" s="35"/>
      <c r="W486" s="36" t="s">
        <v>69</v>
      </c>
      <c r="X486" s="787">
        <v>0</v>
      </c>
      <c r="Y486" s="788">
        <f t="shared" si="98"/>
        <v>0</v>
      </c>
      <c r="Z486" s="37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2">
        <v>4301031362</v>
      </c>
      <c r="D487" s="794">
        <v>4607091384338</v>
      </c>
      <c r="E487" s="795"/>
      <c r="F487" s="786">
        <v>0.35</v>
      </c>
      <c r="G487" s="33">
        <v>6</v>
      </c>
      <c r="H487" s="786">
        <v>2.1</v>
      </c>
      <c r="I487" s="78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5"/>
      <c r="V487" s="35"/>
      <c r="W487" s="36" t="s">
        <v>69</v>
      </c>
      <c r="X487" s="787">
        <v>0</v>
      </c>
      <c r="Y487" s="788">
        <f t="shared" si="98"/>
        <v>0</v>
      </c>
      <c r="Z487" s="37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2">
        <v>4301031336</v>
      </c>
      <c r="D488" s="794">
        <v>4680115883154</v>
      </c>
      <c r="E488" s="795"/>
      <c r="F488" s="786">
        <v>0.28000000000000003</v>
      </c>
      <c r="G488" s="33">
        <v>6</v>
      </c>
      <c r="H488" s="786">
        <v>1.68</v>
      </c>
      <c r="I488" s="78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5"/>
      <c r="V488" s="35"/>
      <c r="W488" s="36" t="s">
        <v>69</v>
      </c>
      <c r="X488" s="787">
        <v>0</v>
      </c>
      <c r="Y488" s="788">
        <f t="shared" si="98"/>
        <v>0</v>
      </c>
      <c r="Z488" s="37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2">
        <v>4301031374</v>
      </c>
      <c r="D489" s="794">
        <v>4680115883154</v>
      </c>
      <c r="E489" s="795"/>
      <c r="F489" s="786">
        <v>0.28000000000000003</v>
      </c>
      <c r="G489" s="33">
        <v>6</v>
      </c>
      <c r="H489" s="786">
        <v>1.68</v>
      </c>
      <c r="I489" s="78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996" t="s">
        <v>776</v>
      </c>
      <c r="Q489" s="792"/>
      <c r="R489" s="792"/>
      <c r="S489" s="792"/>
      <c r="T489" s="793"/>
      <c r="U489" s="35"/>
      <c r="V489" s="35"/>
      <c r="W489" s="36" t="s">
        <v>69</v>
      </c>
      <c r="X489" s="787">
        <v>0</v>
      </c>
      <c r="Y489" s="788">
        <f t="shared" si="98"/>
        <v>0</v>
      </c>
      <c r="Z489" s="37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2">
        <v>4301031331</v>
      </c>
      <c r="D490" s="794">
        <v>4607091389524</v>
      </c>
      <c r="E490" s="795"/>
      <c r="F490" s="786">
        <v>0.35</v>
      </c>
      <c r="G490" s="33">
        <v>6</v>
      </c>
      <c r="H490" s="786">
        <v>2.1</v>
      </c>
      <c r="I490" s="78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5"/>
      <c r="V490" s="35"/>
      <c r="W490" s="36" t="s">
        <v>69</v>
      </c>
      <c r="X490" s="787">
        <v>0</v>
      </c>
      <c r="Y490" s="788">
        <f t="shared" si="98"/>
        <v>0</v>
      </c>
      <c r="Z490" s="37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2">
        <v>4301031361</v>
      </c>
      <c r="D491" s="794">
        <v>4607091389524</v>
      </c>
      <c r="E491" s="795"/>
      <c r="F491" s="786">
        <v>0.35</v>
      </c>
      <c r="G491" s="33">
        <v>6</v>
      </c>
      <c r="H491" s="786">
        <v>2.1</v>
      </c>
      <c r="I491" s="78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5"/>
      <c r="V491" s="35"/>
      <c r="W491" s="36" t="s">
        <v>69</v>
      </c>
      <c r="X491" s="787">
        <v>0</v>
      </c>
      <c r="Y491" s="788">
        <f t="shared" si="98"/>
        <v>0</v>
      </c>
      <c r="Z491" s="37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2">
        <v>4301031337</v>
      </c>
      <c r="D492" s="794">
        <v>4680115883161</v>
      </c>
      <c r="E492" s="795"/>
      <c r="F492" s="786">
        <v>0.28000000000000003</v>
      </c>
      <c r="G492" s="33">
        <v>6</v>
      </c>
      <c r="H492" s="786">
        <v>1.68</v>
      </c>
      <c r="I492" s="78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5"/>
      <c r="V492" s="35"/>
      <c r="W492" s="36" t="s">
        <v>69</v>
      </c>
      <c r="X492" s="787">
        <v>0</v>
      </c>
      <c r="Y492" s="788">
        <f t="shared" si="98"/>
        <v>0</v>
      </c>
      <c r="Z492" s="37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2">
        <v>4301031364</v>
      </c>
      <c r="D493" s="794">
        <v>4680115883161</v>
      </c>
      <c r="E493" s="795"/>
      <c r="F493" s="786">
        <v>0.28000000000000003</v>
      </c>
      <c r="G493" s="33">
        <v>6</v>
      </c>
      <c r="H493" s="786">
        <v>1.68</v>
      </c>
      <c r="I493" s="78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44" t="s">
        <v>784</v>
      </c>
      <c r="Q493" s="792"/>
      <c r="R493" s="792"/>
      <c r="S493" s="792"/>
      <c r="T493" s="793"/>
      <c r="U493" s="35"/>
      <c r="V493" s="35"/>
      <c r="W493" s="36" t="s">
        <v>69</v>
      </c>
      <c r="X493" s="787">
        <v>0</v>
      </c>
      <c r="Y493" s="788">
        <f t="shared" si="98"/>
        <v>0</v>
      </c>
      <c r="Z493" s="37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2">
        <v>4301031333</v>
      </c>
      <c r="D494" s="794">
        <v>4607091389531</v>
      </c>
      <c r="E494" s="795"/>
      <c r="F494" s="786">
        <v>0.35</v>
      </c>
      <c r="G494" s="33">
        <v>6</v>
      </c>
      <c r="H494" s="786">
        <v>2.1</v>
      </c>
      <c r="I494" s="78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5"/>
      <c r="V494" s="35"/>
      <c r="W494" s="36" t="s">
        <v>69</v>
      </c>
      <c r="X494" s="787">
        <v>0</v>
      </c>
      <c r="Y494" s="788">
        <f t="shared" si="98"/>
        <v>0</v>
      </c>
      <c r="Z494" s="37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2">
        <v>4301031358</v>
      </c>
      <c r="D495" s="794">
        <v>4607091389531</v>
      </c>
      <c r="E495" s="795"/>
      <c r="F495" s="786">
        <v>0.35</v>
      </c>
      <c r="G495" s="33">
        <v>6</v>
      </c>
      <c r="H495" s="786">
        <v>2.1</v>
      </c>
      <c r="I495" s="78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5"/>
      <c r="V495" s="35"/>
      <c r="W495" s="36" t="s">
        <v>69</v>
      </c>
      <c r="X495" s="787">
        <v>0</v>
      </c>
      <c r="Y495" s="788">
        <f t="shared" si="98"/>
        <v>0</v>
      </c>
      <c r="Z495" s="37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2">
        <v>4301031360</v>
      </c>
      <c r="D496" s="794">
        <v>4607091384345</v>
      </c>
      <c r="E496" s="795"/>
      <c r="F496" s="786">
        <v>0.35</v>
      </c>
      <c r="G496" s="33">
        <v>6</v>
      </c>
      <c r="H496" s="786">
        <v>2.1</v>
      </c>
      <c r="I496" s="78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5"/>
      <c r="V496" s="35"/>
      <c r="W496" s="36" t="s">
        <v>69</v>
      </c>
      <c r="X496" s="787">
        <v>0</v>
      </c>
      <c r="Y496" s="788">
        <f t="shared" si="98"/>
        <v>0</v>
      </c>
      <c r="Z496" s="37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2">
        <v>4301031338</v>
      </c>
      <c r="D497" s="794">
        <v>4680115883185</v>
      </c>
      <c r="E497" s="795"/>
      <c r="F497" s="786">
        <v>0.28000000000000003</v>
      </c>
      <c r="G497" s="33">
        <v>6</v>
      </c>
      <c r="H497" s="786">
        <v>1.68</v>
      </c>
      <c r="I497" s="78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5"/>
      <c r="V497" s="35"/>
      <c r="W497" s="36" t="s">
        <v>69</v>
      </c>
      <c r="X497" s="787">
        <v>0</v>
      </c>
      <c r="Y497" s="788">
        <f t="shared" si="98"/>
        <v>0</v>
      </c>
      <c r="Z497" s="37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2">
        <v>4301031368</v>
      </c>
      <c r="D498" s="794">
        <v>4680115883185</v>
      </c>
      <c r="E498" s="795"/>
      <c r="F498" s="786">
        <v>0.28000000000000003</v>
      </c>
      <c r="G498" s="33">
        <v>6</v>
      </c>
      <c r="H498" s="786">
        <v>1.68</v>
      </c>
      <c r="I498" s="78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22" t="s">
        <v>794</v>
      </c>
      <c r="Q498" s="792"/>
      <c r="R498" s="792"/>
      <c r="S498" s="792"/>
      <c r="T498" s="793"/>
      <c r="U498" s="35"/>
      <c r="V498" s="35"/>
      <c r="W498" s="36" t="s">
        <v>69</v>
      </c>
      <c r="X498" s="787">
        <v>0</v>
      </c>
      <c r="Y498" s="788">
        <f t="shared" si="98"/>
        <v>0</v>
      </c>
      <c r="Z498" s="37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2">
        <v>4301031255</v>
      </c>
      <c r="D499" s="794">
        <v>4680115883185</v>
      </c>
      <c r="E499" s="795"/>
      <c r="F499" s="786">
        <v>0.28000000000000003</v>
      </c>
      <c r="G499" s="33">
        <v>6</v>
      </c>
      <c r="H499" s="786">
        <v>1.68</v>
      </c>
      <c r="I499" s="78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5"/>
      <c r="V499" s="35"/>
      <c r="W499" s="36" t="s">
        <v>69</v>
      </c>
      <c r="X499" s="787">
        <v>0</v>
      </c>
      <c r="Y499" s="788">
        <f t="shared" si="98"/>
        <v>0</v>
      </c>
      <c r="Z499" s="37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8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27.777777777777775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29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0.26158000000000003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8" t="s">
        <v>69</v>
      </c>
      <c r="X501" s="789">
        <f>IFERROR(SUM(X479:X499),"0")</f>
        <v>130</v>
      </c>
      <c r="Y501" s="789">
        <f>IFERROR(SUM(Y479:Y499),"0")</f>
        <v>136.20000000000002</v>
      </c>
      <c r="Z501" s="38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2">
        <v>4301051284</v>
      </c>
      <c r="D503" s="794">
        <v>4607091384352</v>
      </c>
      <c r="E503" s="795"/>
      <c r="F503" s="786">
        <v>0.6</v>
      </c>
      <c r="G503" s="33">
        <v>4</v>
      </c>
      <c r="H503" s="786">
        <v>2.4</v>
      </c>
      <c r="I503" s="78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5"/>
      <c r="V503" s="35"/>
      <c r="W503" s="36" t="s">
        <v>69</v>
      </c>
      <c r="X503" s="787">
        <v>0</v>
      </c>
      <c r="Y503" s="78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2">
        <v>4301051431</v>
      </c>
      <c r="D504" s="794">
        <v>4607091389654</v>
      </c>
      <c r="E504" s="795"/>
      <c r="F504" s="786">
        <v>0.33</v>
      </c>
      <c r="G504" s="33">
        <v>6</v>
      </c>
      <c r="H504" s="786">
        <v>1.98</v>
      </c>
      <c r="I504" s="78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5"/>
      <c r="V504" s="35"/>
      <c r="W504" s="36" t="s">
        <v>69</v>
      </c>
      <c r="X504" s="787">
        <v>0</v>
      </c>
      <c r="Y504" s="78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8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8" t="s">
        <v>69</v>
      </c>
      <c r="X506" s="789">
        <f>IFERROR(SUM(X503:X504),"0")</f>
        <v>0</v>
      </c>
      <c r="Y506" s="789">
        <f>IFERROR(SUM(Y503:Y504),"0")</f>
        <v>0</v>
      </c>
      <c r="Z506" s="38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2">
        <v>4301032045</v>
      </c>
      <c r="D508" s="794">
        <v>4680115884335</v>
      </c>
      <c r="E508" s="795"/>
      <c r="F508" s="786">
        <v>0.06</v>
      </c>
      <c r="G508" s="33">
        <v>20</v>
      </c>
      <c r="H508" s="786">
        <v>1.2</v>
      </c>
      <c r="I508" s="786">
        <v>1.8</v>
      </c>
      <c r="J508" s="33">
        <v>200</v>
      </c>
      <c r="K508" s="33" t="s">
        <v>805</v>
      </c>
      <c r="L508" s="33"/>
      <c r="M508" s="34" t="s">
        <v>806</v>
      </c>
      <c r="N508" s="34"/>
      <c r="O508" s="33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5"/>
      <c r="V508" s="35"/>
      <c r="W508" s="36" t="s">
        <v>69</v>
      </c>
      <c r="X508" s="787">
        <v>0</v>
      </c>
      <c r="Y508" s="78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2">
        <v>4301170011</v>
      </c>
      <c r="D509" s="794">
        <v>4680115884113</v>
      </c>
      <c r="E509" s="795"/>
      <c r="F509" s="786">
        <v>0.11</v>
      </c>
      <c r="G509" s="33">
        <v>12</v>
      </c>
      <c r="H509" s="786">
        <v>1.32</v>
      </c>
      <c r="I509" s="786">
        <v>1.88</v>
      </c>
      <c r="J509" s="33">
        <v>200</v>
      </c>
      <c r="K509" s="33" t="s">
        <v>805</v>
      </c>
      <c r="L509" s="33"/>
      <c r="M509" s="34" t="s">
        <v>806</v>
      </c>
      <c r="N509" s="34"/>
      <c r="O509" s="33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5"/>
      <c r="V509" s="35"/>
      <c r="W509" s="36" t="s">
        <v>69</v>
      </c>
      <c r="X509" s="787">
        <v>0</v>
      </c>
      <c r="Y509" s="78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8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8" t="s">
        <v>69</v>
      </c>
      <c r="X511" s="789">
        <f>IFERROR(SUM(X508:X509),"0")</f>
        <v>0</v>
      </c>
      <c r="Y511" s="789">
        <f>IFERROR(SUM(Y508:Y509),"0")</f>
        <v>0</v>
      </c>
      <c r="Z511" s="38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2">
        <v>4301020315</v>
      </c>
      <c r="D514" s="794">
        <v>4607091389364</v>
      </c>
      <c r="E514" s="795"/>
      <c r="F514" s="786">
        <v>0.42</v>
      </c>
      <c r="G514" s="33">
        <v>6</v>
      </c>
      <c r="H514" s="786">
        <v>2.52</v>
      </c>
      <c r="I514" s="78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5"/>
      <c r="V514" s="35"/>
      <c r="W514" s="36" t="s">
        <v>69</v>
      </c>
      <c r="X514" s="787">
        <v>0</v>
      </c>
      <c r="Y514" s="78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8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8" t="s">
        <v>69</v>
      </c>
      <c r="X516" s="789">
        <f>IFERROR(SUM(X514:X514),"0")</f>
        <v>0</v>
      </c>
      <c r="Y516" s="789">
        <f>IFERROR(SUM(Y514:Y514),"0")</f>
        <v>0</v>
      </c>
      <c r="Z516" s="38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2">
        <v>4301031403</v>
      </c>
      <c r="D518" s="794">
        <v>4680115886094</v>
      </c>
      <c r="E518" s="795"/>
      <c r="F518" s="786">
        <v>0.9</v>
      </c>
      <c r="G518" s="33">
        <v>6</v>
      </c>
      <c r="H518" s="786">
        <v>5.4</v>
      </c>
      <c r="I518" s="78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832" t="s">
        <v>817</v>
      </c>
      <c r="Q518" s="792"/>
      <c r="R518" s="792"/>
      <c r="S518" s="792"/>
      <c r="T518" s="793"/>
      <c r="U518" s="35"/>
      <c r="V518" s="35"/>
      <c r="W518" s="36" t="s">
        <v>69</v>
      </c>
      <c r="X518" s="787">
        <v>100</v>
      </c>
      <c r="Y518" s="788">
        <f>IFERROR(IF(X518="",0,CEILING((X518/$H518),1)*$H518),"")</f>
        <v>102.60000000000001</v>
      </c>
      <c r="Z518" s="37">
        <f>IFERROR(IF(Y518=0,"",ROUNDUP(Y518/H518,0)*0.00902),"")</f>
        <v>0.17138</v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103.88888888888889</v>
      </c>
      <c r="BN518" s="64">
        <f>IFERROR(Y518*I518/H518,"0")</f>
        <v>106.59000000000002</v>
      </c>
      <c r="BO518" s="64">
        <f>IFERROR(1/J518*(X518/H518),"0")</f>
        <v>0.14029180695847362</v>
      </c>
      <c r="BP518" s="64">
        <f>IFERROR(1/J518*(Y518/H518),"0")</f>
        <v>0.14393939393939395</v>
      </c>
    </row>
    <row r="519" spans="1:68" ht="27" hidden="1" customHeight="1" x14ac:dyDescent="0.25">
      <c r="A519" s="54" t="s">
        <v>819</v>
      </c>
      <c r="B519" s="54" t="s">
        <v>820</v>
      </c>
      <c r="C519" s="32">
        <v>4301031363</v>
      </c>
      <c r="D519" s="794">
        <v>4607091389425</v>
      </c>
      <c r="E519" s="795"/>
      <c r="F519" s="786">
        <v>0.35</v>
      </c>
      <c r="G519" s="33">
        <v>6</v>
      </c>
      <c r="H519" s="786">
        <v>2.1</v>
      </c>
      <c r="I519" s="78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5"/>
      <c r="V519" s="35"/>
      <c r="W519" s="36" t="s">
        <v>69</v>
      </c>
      <c r="X519" s="787">
        <v>0</v>
      </c>
      <c r="Y519" s="78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2">
        <v>4301031373</v>
      </c>
      <c r="D520" s="794">
        <v>4680115880771</v>
      </c>
      <c r="E520" s="795"/>
      <c r="F520" s="786">
        <v>0.28000000000000003</v>
      </c>
      <c r="G520" s="33">
        <v>6</v>
      </c>
      <c r="H520" s="786">
        <v>1.68</v>
      </c>
      <c r="I520" s="78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11" t="s">
        <v>824</v>
      </c>
      <c r="Q520" s="792"/>
      <c r="R520" s="792"/>
      <c r="S520" s="792"/>
      <c r="T520" s="793"/>
      <c r="U520" s="35"/>
      <c r="V520" s="35"/>
      <c r="W520" s="36" t="s">
        <v>69</v>
      </c>
      <c r="X520" s="787">
        <v>0</v>
      </c>
      <c r="Y520" s="78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2">
        <v>4301031327</v>
      </c>
      <c r="D521" s="794">
        <v>4607091389500</v>
      </c>
      <c r="E521" s="795"/>
      <c r="F521" s="786">
        <v>0.35</v>
      </c>
      <c r="G521" s="33">
        <v>6</v>
      </c>
      <c r="H521" s="786">
        <v>2.1</v>
      </c>
      <c r="I521" s="78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5"/>
      <c r="V521" s="35"/>
      <c r="W521" s="36" t="s">
        <v>69</v>
      </c>
      <c r="X521" s="787">
        <v>0</v>
      </c>
      <c r="Y521" s="78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2">
        <v>4301031359</v>
      </c>
      <c r="D522" s="794">
        <v>4607091389500</v>
      </c>
      <c r="E522" s="795"/>
      <c r="F522" s="786">
        <v>0.35</v>
      </c>
      <c r="G522" s="33">
        <v>6</v>
      </c>
      <c r="H522" s="786">
        <v>2.1</v>
      </c>
      <c r="I522" s="78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5"/>
      <c r="V522" s="35"/>
      <c r="W522" s="36" t="s">
        <v>69</v>
      </c>
      <c r="X522" s="787">
        <v>0</v>
      </c>
      <c r="Y522" s="78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8" t="s">
        <v>72</v>
      </c>
      <c r="X523" s="789">
        <f>IFERROR(X518/H518,"0")+IFERROR(X519/H519,"0")+IFERROR(X520/H520,"0")+IFERROR(X521/H521,"0")+IFERROR(X522/H522,"0")</f>
        <v>18.518518518518519</v>
      </c>
      <c r="Y523" s="789">
        <f>IFERROR(Y518/H518,"0")+IFERROR(Y519/H519,"0")+IFERROR(Y520/H520,"0")+IFERROR(Y521/H521,"0")+IFERROR(Y522/H522,"0")</f>
        <v>19</v>
      </c>
      <c r="Z523" s="789">
        <f>IFERROR(IF(Z518="",0,Z518),"0")+IFERROR(IF(Z519="",0,Z519),"0")+IFERROR(IF(Z520="",0,Z520),"0")+IFERROR(IF(Z521="",0,Z521),"0")+IFERROR(IF(Z522="",0,Z522),"0")</f>
        <v>0.17138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8" t="s">
        <v>69</v>
      </c>
      <c r="X524" s="789">
        <f>IFERROR(SUM(X518:X522),"0")</f>
        <v>100</v>
      </c>
      <c r="Y524" s="789">
        <f>IFERROR(SUM(Y518:Y522),"0")</f>
        <v>102.60000000000001</v>
      </c>
      <c r="Z524" s="38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2">
        <v>4301040357</v>
      </c>
      <c r="D526" s="794">
        <v>4680115884564</v>
      </c>
      <c r="E526" s="795"/>
      <c r="F526" s="786">
        <v>0.15</v>
      </c>
      <c r="G526" s="33">
        <v>20</v>
      </c>
      <c r="H526" s="786">
        <v>3</v>
      </c>
      <c r="I526" s="786">
        <v>3.6</v>
      </c>
      <c r="J526" s="33">
        <v>200</v>
      </c>
      <c r="K526" s="33" t="s">
        <v>805</v>
      </c>
      <c r="L526" s="33"/>
      <c r="M526" s="34" t="s">
        <v>806</v>
      </c>
      <c r="N526" s="34"/>
      <c r="O526" s="33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5"/>
      <c r="V526" s="35"/>
      <c r="W526" s="36" t="s">
        <v>69</v>
      </c>
      <c r="X526" s="787">
        <v>0</v>
      </c>
      <c r="Y526" s="78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8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8" t="s">
        <v>69</v>
      </c>
      <c r="X528" s="789">
        <f>IFERROR(SUM(X526:X526),"0")</f>
        <v>0</v>
      </c>
      <c r="Y528" s="789">
        <f>IFERROR(SUM(Y526:Y526),"0")</f>
        <v>0</v>
      </c>
      <c r="Z528" s="38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2">
        <v>4301031294</v>
      </c>
      <c r="D531" s="794">
        <v>4680115885189</v>
      </c>
      <c r="E531" s="795"/>
      <c r="F531" s="786">
        <v>0.2</v>
      </c>
      <c r="G531" s="33">
        <v>6</v>
      </c>
      <c r="H531" s="786">
        <v>1.2</v>
      </c>
      <c r="I531" s="786">
        <v>1.3720000000000001</v>
      </c>
      <c r="J531" s="33">
        <v>234</v>
      </c>
      <c r="K531" s="33" t="s">
        <v>67</v>
      </c>
      <c r="L531" s="33"/>
      <c r="M531" s="34" t="s">
        <v>68</v>
      </c>
      <c r="N531" s="34"/>
      <c r="O531" s="33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5"/>
      <c r="V531" s="35"/>
      <c r="W531" s="36" t="s">
        <v>69</v>
      </c>
      <c r="X531" s="787">
        <v>0</v>
      </c>
      <c r="Y531" s="788">
        <f t="shared" ref="Y531:Y536" si="104">IFERROR(IF(X531="",0,CEILING((X531/$H531),1)*$H531),"")</f>
        <v>0</v>
      </c>
      <c r="Z531" s="37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2">
        <v>4301031293</v>
      </c>
      <c r="D532" s="794">
        <v>4680115885172</v>
      </c>
      <c r="E532" s="795"/>
      <c r="F532" s="786">
        <v>0.2</v>
      </c>
      <c r="G532" s="33">
        <v>6</v>
      </c>
      <c r="H532" s="786">
        <v>1.2</v>
      </c>
      <c r="I532" s="786">
        <v>1.3</v>
      </c>
      <c r="J532" s="33">
        <v>234</v>
      </c>
      <c r="K532" s="33" t="s">
        <v>67</v>
      </c>
      <c r="L532" s="33"/>
      <c r="M532" s="34" t="s">
        <v>68</v>
      </c>
      <c r="N532" s="34"/>
      <c r="O532" s="33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5"/>
      <c r="V532" s="35"/>
      <c r="W532" s="36" t="s">
        <v>69</v>
      </c>
      <c r="X532" s="787">
        <v>0</v>
      </c>
      <c r="Y532" s="788">
        <f t="shared" si="104"/>
        <v>0</v>
      </c>
      <c r="Z532" s="37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2">
        <v>4301031347</v>
      </c>
      <c r="D533" s="794">
        <v>4680115885110</v>
      </c>
      <c r="E533" s="795"/>
      <c r="F533" s="786">
        <v>0.2</v>
      </c>
      <c r="G533" s="33">
        <v>6</v>
      </c>
      <c r="H533" s="786">
        <v>1.2</v>
      </c>
      <c r="I533" s="786">
        <v>2.1</v>
      </c>
      <c r="J533" s="33">
        <v>182</v>
      </c>
      <c r="K533" s="33" t="s">
        <v>76</v>
      </c>
      <c r="L533" s="33"/>
      <c r="M533" s="34" t="s">
        <v>68</v>
      </c>
      <c r="N533" s="34"/>
      <c r="O533" s="33">
        <v>50</v>
      </c>
      <c r="P533" s="1044" t="s">
        <v>841</v>
      </c>
      <c r="Q533" s="792"/>
      <c r="R533" s="792"/>
      <c r="S533" s="792"/>
      <c r="T533" s="793"/>
      <c r="U533" s="35"/>
      <c r="V533" s="35"/>
      <c r="W533" s="36" t="s">
        <v>69</v>
      </c>
      <c r="X533" s="787">
        <v>0</v>
      </c>
      <c r="Y533" s="788">
        <f t="shared" si="104"/>
        <v>0</v>
      </c>
      <c r="Z533" s="37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2">
        <v>4301031291</v>
      </c>
      <c r="D534" s="794">
        <v>4680115885110</v>
      </c>
      <c r="E534" s="795"/>
      <c r="F534" s="786">
        <v>0.2</v>
      </c>
      <c r="G534" s="33">
        <v>6</v>
      </c>
      <c r="H534" s="786">
        <v>1.2</v>
      </c>
      <c r="I534" s="786">
        <v>2.02</v>
      </c>
      <c r="J534" s="33">
        <v>234</v>
      </c>
      <c r="K534" s="33" t="s">
        <v>67</v>
      </c>
      <c r="L534" s="33"/>
      <c r="M534" s="34" t="s">
        <v>68</v>
      </c>
      <c r="N534" s="34"/>
      <c r="O534" s="33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5"/>
      <c r="V534" s="35"/>
      <c r="W534" s="36" t="s">
        <v>69</v>
      </c>
      <c r="X534" s="787">
        <v>0</v>
      </c>
      <c r="Y534" s="788">
        <f t="shared" si="104"/>
        <v>0</v>
      </c>
      <c r="Z534" s="37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2">
        <v>4301031329</v>
      </c>
      <c r="D535" s="794">
        <v>4680115885219</v>
      </c>
      <c r="E535" s="795"/>
      <c r="F535" s="786">
        <v>0.28000000000000003</v>
      </c>
      <c r="G535" s="33">
        <v>6</v>
      </c>
      <c r="H535" s="786">
        <v>1.68</v>
      </c>
      <c r="I535" s="786">
        <v>2.5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5"/>
      <c r="V535" s="35"/>
      <c r="W535" s="36" t="s">
        <v>69</v>
      </c>
      <c r="X535" s="787">
        <v>0</v>
      </c>
      <c r="Y535" s="788">
        <f t="shared" si="104"/>
        <v>0</v>
      </c>
      <c r="Z535" s="37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2">
        <v>4301031416</v>
      </c>
      <c r="D536" s="794">
        <v>4680115885219</v>
      </c>
      <c r="E536" s="795"/>
      <c r="F536" s="786">
        <v>0.28000000000000003</v>
      </c>
      <c r="G536" s="33">
        <v>6</v>
      </c>
      <c r="H536" s="786">
        <v>1.68</v>
      </c>
      <c r="I536" s="786">
        <v>2.5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50</v>
      </c>
      <c r="P536" s="1232" t="s">
        <v>848</v>
      </c>
      <c r="Q536" s="792"/>
      <c r="R536" s="792"/>
      <c r="S536" s="792"/>
      <c r="T536" s="793"/>
      <c r="U536" s="35"/>
      <c r="V536" s="35"/>
      <c r="W536" s="36" t="s">
        <v>69</v>
      </c>
      <c r="X536" s="787">
        <v>0</v>
      </c>
      <c r="Y536" s="788">
        <f t="shared" si="104"/>
        <v>0</v>
      </c>
      <c r="Z536" s="37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8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8" t="s">
        <v>69</v>
      </c>
      <c r="X538" s="789">
        <f>IFERROR(SUM(X531:X536),"0")</f>
        <v>0</v>
      </c>
      <c r="Y538" s="789">
        <f>IFERROR(SUM(Y531:Y536),"0")</f>
        <v>0</v>
      </c>
      <c r="Z538" s="38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2">
        <v>4301031261</v>
      </c>
      <c r="D541" s="794">
        <v>4680115885103</v>
      </c>
      <c r="E541" s="795"/>
      <c r="F541" s="786">
        <v>0.27</v>
      </c>
      <c r="G541" s="33">
        <v>6</v>
      </c>
      <c r="H541" s="786">
        <v>1.62</v>
      </c>
      <c r="I541" s="786">
        <v>1.8</v>
      </c>
      <c r="J541" s="33">
        <v>182</v>
      </c>
      <c r="K541" s="33" t="s">
        <v>76</v>
      </c>
      <c r="L541" s="33"/>
      <c r="M541" s="34" t="s">
        <v>68</v>
      </c>
      <c r="N541" s="34"/>
      <c r="O541" s="33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5"/>
      <c r="V541" s="35"/>
      <c r="W541" s="36" t="s">
        <v>69</v>
      </c>
      <c r="X541" s="787">
        <v>0</v>
      </c>
      <c r="Y541" s="788">
        <f>IFERROR(IF(X541="",0,CEILING((X541/$H541),1)*$H541),"")</f>
        <v>0</v>
      </c>
      <c r="Z541" s="37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8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8" t="s">
        <v>69</v>
      </c>
      <c r="X543" s="789">
        <f>IFERROR(SUM(X541:X541),"0")</f>
        <v>0</v>
      </c>
      <c r="Y543" s="789">
        <f>IFERROR(SUM(Y541:Y541),"0")</f>
        <v>0</v>
      </c>
      <c r="Z543" s="38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9"/>
      <c r="AB544" s="49"/>
      <c r="AC544" s="49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2">
        <v>4301011795</v>
      </c>
      <c r="D547" s="794">
        <v>4607091389067</v>
      </c>
      <c r="E547" s="795"/>
      <c r="F547" s="786">
        <v>0.88</v>
      </c>
      <c r="G547" s="33">
        <v>6</v>
      </c>
      <c r="H547" s="786">
        <v>5.28</v>
      </c>
      <c r="I547" s="786">
        <v>5.64</v>
      </c>
      <c r="J547" s="33">
        <v>104</v>
      </c>
      <c r="K547" s="33" t="s">
        <v>116</v>
      </c>
      <c r="L547" s="33"/>
      <c r="M547" s="34" t="s">
        <v>119</v>
      </c>
      <c r="N547" s="34"/>
      <c r="O547" s="33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5"/>
      <c r="V547" s="35"/>
      <c r="W547" s="36" t="s">
        <v>69</v>
      </c>
      <c r="X547" s="787">
        <v>0</v>
      </c>
      <c r="Y547" s="788">
        <f t="shared" ref="Y547:Y561" si="109">IFERROR(IF(X547="",0,CEILING((X547/$H547),1)*$H547),"")</f>
        <v>0</v>
      </c>
      <c r="Z547" s="37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2">
        <v>4301011961</v>
      </c>
      <c r="D548" s="794">
        <v>4680115885271</v>
      </c>
      <c r="E548" s="795"/>
      <c r="F548" s="786">
        <v>0.88</v>
      </c>
      <c r="G548" s="33">
        <v>6</v>
      </c>
      <c r="H548" s="786">
        <v>5.28</v>
      </c>
      <c r="I548" s="786">
        <v>5.64</v>
      </c>
      <c r="J548" s="33">
        <v>104</v>
      </c>
      <c r="K548" s="33" t="s">
        <v>116</v>
      </c>
      <c r="L548" s="33"/>
      <c r="M548" s="34" t="s">
        <v>119</v>
      </c>
      <c r="N548" s="34"/>
      <c r="O548" s="33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5"/>
      <c r="V548" s="35"/>
      <c r="W548" s="36" t="s">
        <v>69</v>
      </c>
      <c r="X548" s="787">
        <v>0</v>
      </c>
      <c r="Y548" s="788">
        <f t="shared" si="109"/>
        <v>0</v>
      </c>
      <c r="Z548" s="37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2">
        <v>4301011774</v>
      </c>
      <c r="D549" s="794">
        <v>4680115884502</v>
      </c>
      <c r="E549" s="795"/>
      <c r="F549" s="786">
        <v>0.88</v>
      </c>
      <c r="G549" s="33">
        <v>6</v>
      </c>
      <c r="H549" s="786">
        <v>5.28</v>
      </c>
      <c r="I549" s="786">
        <v>5.64</v>
      </c>
      <c r="J549" s="33">
        <v>104</v>
      </c>
      <c r="K549" s="33" t="s">
        <v>116</v>
      </c>
      <c r="L549" s="33"/>
      <c r="M549" s="34" t="s">
        <v>119</v>
      </c>
      <c r="N549" s="34"/>
      <c r="O549" s="33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5"/>
      <c r="V549" s="35"/>
      <c r="W549" s="36" t="s">
        <v>69</v>
      </c>
      <c r="X549" s="787">
        <v>0</v>
      </c>
      <c r="Y549" s="788">
        <f t="shared" si="109"/>
        <v>0</v>
      </c>
      <c r="Z549" s="37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2">
        <v>4301011771</v>
      </c>
      <c r="D550" s="794">
        <v>4607091389104</v>
      </c>
      <c r="E550" s="795"/>
      <c r="F550" s="786">
        <v>0.88</v>
      </c>
      <c r="G550" s="33">
        <v>6</v>
      </c>
      <c r="H550" s="786">
        <v>5.28</v>
      </c>
      <c r="I550" s="786">
        <v>5.64</v>
      </c>
      <c r="J550" s="33">
        <v>104</v>
      </c>
      <c r="K550" s="33" t="s">
        <v>116</v>
      </c>
      <c r="L550" s="33"/>
      <c r="M550" s="34" t="s">
        <v>119</v>
      </c>
      <c r="N550" s="34"/>
      <c r="O550" s="33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5"/>
      <c r="V550" s="35"/>
      <c r="W550" s="36" t="s">
        <v>69</v>
      </c>
      <c r="X550" s="787">
        <v>350</v>
      </c>
      <c r="Y550" s="788">
        <f t="shared" si="109"/>
        <v>353.76</v>
      </c>
      <c r="Z550" s="37">
        <f t="shared" si="110"/>
        <v>0.80132000000000003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373.86363636363637</v>
      </c>
      <c r="BN550" s="64">
        <f t="shared" si="112"/>
        <v>377.87999999999994</v>
      </c>
      <c r="BO550" s="64">
        <f t="shared" si="113"/>
        <v>0.63738344988344986</v>
      </c>
      <c r="BP550" s="64">
        <f t="shared" si="114"/>
        <v>0.64423076923076927</v>
      </c>
    </row>
    <row r="551" spans="1:68" ht="16.5" hidden="1" customHeight="1" x14ac:dyDescent="0.25">
      <c r="A551" s="54" t="s">
        <v>865</v>
      </c>
      <c r="B551" s="54" t="s">
        <v>866</v>
      </c>
      <c r="C551" s="32">
        <v>4301011799</v>
      </c>
      <c r="D551" s="794">
        <v>4680115884519</v>
      </c>
      <c r="E551" s="795"/>
      <c r="F551" s="786">
        <v>0.88</v>
      </c>
      <c r="G551" s="33">
        <v>6</v>
      </c>
      <c r="H551" s="786">
        <v>5.28</v>
      </c>
      <c r="I551" s="786">
        <v>5.64</v>
      </c>
      <c r="J551" s="33">
        <v>104</v>
      </c>
      <c r="K551" s="33" t="s">
        <v>116</v>
      </c>
      <c r="L551" s="33"/>
      <c r="M551" s="34" t="s">
        <v>77</v>
      </c>
      <c r="N551" s="34"/>
      <c r="O551" s="33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5"/>
      <c r="V551" s="35"/>
      <c r="W551" s="36" t="s">
        <v>69</v>
      </c>
      <c r="X551" s="787">
        <v>0</v>
      </c>
      <c r="Y551" s="788">
        <f t="shared" si="109"/>
        <v>0</v>
      </c>
      <c r="Z551" s="37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2">
        <v>4301011376</v>
      </c>
      <c r="D552" s="794">
        <v>4680115885226</v>
      </c>
      <c r="E552" s="795"/>
      <c r="F552" s="786">
        <v>0.88</v>
      </c>
      <c r="G552" s="33">
        <v>6</v>
      </c>
      <c r="H552" s="786">
        <v>5.28</v>
      </c>
      <c r="I552" s="786">
        <v>5.64</v>
      </c>
      <c r="J552" s="33">
        <v>104</v>
      </c>
      <c r="K552" s="33" t="s">
        <v>116</v>
      </c>
      <c r="L552" s="33"/>
      <c r="M552" s="34" t="s">
        <v>77</v>
      </c>
      <c r="N552" s="34"/>
      <c r="O552" s="33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5"/>
      <c r="V552" s="35"/>
      <c r="W552" s="36" t="s">
        <v>69</v>
      </c>
      <c r="X552" s="787">
        <v>180</v>
      </c>
      <c r="Y552" s="788">
        <f t="shared" si="109"/>
        <v>184.8</v>
      </c>
      <c r="Z552" s="37">
        <f t="shared" si="110"/>
        <v>0.41860000000000003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192.27272727272725</v>
      </c>
      <c r="BN552" s="64">
        <f t="shared" si="112"/>
        <v>197.39999999999998</v>
      </c>
      <c r="BO552" s="64">
        <f t="shared" si="113"/>
        <v>0.32779720279720276</v>
      </c>
      <c r="BP552" s="64">
        <f t="shared" si="114"/>
        <v>0.33653846153846156</v>
      </c>
    </row>
    <row r="553" spans="1:68" ht="27" hidden="1" customHeight="1" x14ac:dyDescent="0.25">
      <c r="A553" s="54" t="s">
        <v>871</v>
      </c>
      <c r="B553" s="54" t="s">
        <v>872</v>
      </c>
      <c r="C553" s="32">
        <v>4301011778</v>
      </c>
      <c r="D553" s="794">
        <v>4680115880603</v>
      </c>
      <c r="E553" s="795"/>
      <c r="F553" s="786">
        <v>0.6</v>
      </c>
      <c r="G553" s="33">
        <v>6</v>
      </c>
      <c r="H553" s="786">
        <v>3.6</v>
      </c>
      <c r="I553" s="786">
        <v>3.81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5"/>
      <c r="V553" s="35"/>
      <c r="W553" s="36" t="s">
        <v>69</v>
      </c>
      <c r="X553" s="787">
        <v>0</v>
      </c>
      <c r="Y553" s="788">
        <f t="shared" si="109"/>
        <v>0</v>
      </c>
      <c r="Z553" s="37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2">
        <v>4301012035</v>
      </c>
      <c r="D554" s="794">
        <v>4680115880603</v>
      </c>
      <c r="E554" s="795"/>
      <c r="F554" s="786">
        <v>0.6</v>
      </c>
      <c r="G554" s="33">
        <v>8</v>
      </c>
      <c r="H554" s="786">
        <v>4.8</v>
      </c>
      <c r="I554" s="786">
        <v>6.96</v>
      </c>
      <c r="J554" s="33">
        <v>120</v>
      </c>
      <c r="K554" s="33" t="s">
        <v>126</v>
      </c>
      <c r="L554" s="33"/>
      <c r="M554" s="34" t="s">
        <v>119</v>
      </c>
      <c r="N554" s="34"/>
      <c r="O554" s="33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5"/>
      <c r="V554" s="35"/>
      <c r="W554" s="36" t="s">
        <v>69</v>
      </c>
      <c r="X554" s="787">
        <v>0</v>
      </c>
      <c r="Y554" s="788">
        <f t="shared" si="109"/>
        <v>0</v>
      </c>
      <c r="Z554" s="37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2">
        <v>4301012036</v>
      </c>
      <c r="D555" s="794">
        <v>4680115882782</v>
      </c>
      <c r="E555" s="795"/>
      <c r="F555" s="786">
        <v>0.6</v>
      </c>
      <c r="G555" s="33">
        <v>8</v>
      </c>
      <c r="H555" s="786">
        <v>4.8</v>
      </c>
      <c r="I555" s="786">
        <v>6.96</v>
      </c>
      <c r="J555" s="33">
        <v>120</v>
      </c>
      <c r="K555" s="33" t="s">
        <v>126</v>
      </c>
      <c r="L555" s="33"/>
      <c r="M555" s="34" t="s">
        <v>119</v>
      </c>
      <c r="N555" s="34"/>
      <c r="O555" s="33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5"/>
      <c r="V555" s="35"/>
      <c r="W555" s="36" t="s">
        <v>69</v>
      </c>
      <c r="X555" s="787">
        <v>0</v>
      </c>
      <c r="Y555" s="788">
        <f t="shared" si="109"/>
        <v>0</v>
      </c>
      <c r="Z555" s="37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2">
        <v>4301012050</v>
      </c>
      <c r="D556" s="794">
        <v>4680115885479</v>
      </c>
      <c r="E556" s="795"/>
      <c r="F556" s="786">
        <v>0.4</v>
      </c>
      <c r="G556" s="33">
        <v>6</v>
      </c>
      <c r="H556" s="786">
        <v>2.4</v>
      </c>
      <c r="I556" s="786">
        <v>2.58</v>
      </c>
      <c r="J556" s="33">
        <v>182</v>
      </c>
      <c r="K556" s="33" t="s">
        <v>76</v>
      </c>
      <c r="L556" s="33"/>
      <c r="M556" s="34" t="s">
        <v>119</v>
      </c>
      <c r="N556" s="34"/>
      <c r="O556" s="33">
        <v>60</v>
      </c>
      <c r="P556" s="812" t="s">
        <v>878</v>
      </c>
      <c r="Q556" s="792"/>
      <c r="R556" s="792"/>
      <c r="S556" s="792"/>
      <c r="T556" s="793"/>
      <c r="U556" s="35"/>
      <c r="V556" s="35"/>
      <c r="W556" s="36" t="s">
        <v>69</v>
      </c>
      <c r="X556" s="787">
        <v>0</v>
      </c>
      <c r="Y556" s="788">
        <f t="shared" si="109"/>
        <v>0</v>
      </c>
      <c r="Z556" s="37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2">
        <v>4301011784</v>
      </c>
      <c r="D557" s="794">
        <v>4607091389982</v>
      </c>
      <c r="E557" s="795"/>
      <c r="F557" s="786">
        <v>0.6</v>
      </c>
      <c r="G557" s="33">
        <v>6</v>
      </c>
      <c r="H557" s="786">
        <v>3.6</v>
      </c>
      <c r="I557" s="78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5"/>
      <c r="V557" s="35"/>
      <c r="W557" s="36" t="s">
        <v>69</v>
      </c>
      <c r="X557" s="787">
        <v>0</v>
      </c>
      <c r="Y557" s="788">
        <f t="shared" si="109"/>
        <v>0</v>
      </c>
      <c r="Z557" s="37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2">
        <v>4301012034</v>
      </c>
      <c r="D558" s="794">
        <v>4607091389982</v>
      </c>
      <c r="E558" s="795"/>
      <c r="F558" s="786">
        <v>0.6</v>
      </c>
      <c r="G558" s="33">
        <v>8</v>
      </c>
      <c r="H558" s="786">
        <v>4.8</v>
      </c>
      <c r="I558" s="78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5"/>
      <c r="V558" s="35"/>
      <c r="W558" s="36" t="s">
        <v>69</v>
      </c>
      <c r="X558" s="787">
        <v>0</v>
      </c>
      <c r="Y558" s="788">
        <f t="shared" si="109"/>
        <v>0</v>
      </c>
      <c r="Z558" s="37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2">
        <v>4301012057</v>
      </c>
      <c r="D559" s="794">
        <v>4680115886483</v>
      </c>
      <c r="E559" s="795"/>
      <c r="F559" s="786">
        <v>0.55000000000000004</v>
      </c>
      <c r="G559" s="33">
        <v>8</v>
      </c>
      <c r="H559" s="786">
        <v>4.4000000000000004</v>
      </c>
      <c r="I559" s="786">
        <v>4.6100000000000003</v>
      </c>
      <c r="J559" s="33">
        <v>132</v>
      </c>
      <c r="K559" s="33" t="s">
        <v>126</v>
      </c>
      <c r="L559" s="33"/>
      <c r="M559" s="34" t="s">
        <v>119</v>
      </c>
      <c r="N559" s="34"/>
      <c r="O559" s="33">
        <v>60</v>
      </c>
      <c r="P559" s="1041" t="s">
        <v>884</v>
      </c>
      <c r="Q559" s="792"/>
      <c r="R559" s="792"/>
      <c r="S559" s="792"/>
      <c r="T559" s="793"/>
      <c r="U559" s="35"/>
      <c r="V559" s="35"/>
      <c r="W559" s="36" t="s">
        <v>69</v>
      </c>
      <c r="X559" s="787">
        <v>0</v>
      </c>
      <c r="Y559" s="788">
        <f t="shared" si="109"/>
        <v>0</v>
      </c>
      <c r="Z559" s="37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2">
        <v>4301012058</v>
      </c>
      <c r="D560" s="794">
        <v>4680115886490</v>
      </c>
      <c r="E560" s="795"/>
      <c r="F560" s="786">
        <v>0.55000000000000004</v>
      </c>
      <c r="G560" s="33">
        <v>8</v>
      </c>
      <c r="H560" s="786">
        <v>4.4000000000000004</v>
      </c>
      <c r="I560" s="786">
        <v>4.58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1127" t="s">
        <v>887</v>
      </c>
      <c r="Q560" s="792"/>
      <c r="R560" s="792"/>
      <c r="S560" s="792"/>
      <c r="T560" s="793"/>
      <c r="U560" s="35"/>
      <c r="V560" s="35"/>
      <c r="W560" s="36" t="s">
        <v>69</v>
      </c>
      <c r="X560" s="787">
        <v>0</v>
      </c>
      <c r="Y560" s="788">
        <f t="shared" si="109"/>
        <v>0</v>
      </c>
      <c r="Z560" s="37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2">
        <v>4301012055</v>
      </c>
      <c r="D561" s="794">
        <v>4680115886469</v>
      </c>
      <c r="E561" s="795"/>
      <c r="F561" s="786">
        <v>0.55000000000000004</v>
      </c>
      <c r="G561" s="33">
        <v>8</v>
      </c>
      <c r="H561" s="786">
        <v>4.4000000000000004</v>
      </c>
      <c r="I561" s="786">
        <v>4.6100000000000003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1015" t="s">
        <v>890</v>
      </c>
      <c r="Q561" s="792"/>
      <c r="R561" s="792"/>
      <c r="S561" s="792"/>
      <c r="T561" s="793"/>
      <c r="U561" s="35"/>
      <c r="V561" s="35"/>
      <c r="W561" s="36" t="s">
        <v>69</v>
      </c>
      <c r="X561" s="787">
        <v>0</v>
      </c>
      <c r="Y561" s="788">
        <f t="shared" si="109"/>
        <v>0</v>
      </c>
      <c r="Z561" s="37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8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100.37878787878788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102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1.2199200000000001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8" t="s">
        <v>69</v>
      </c>
      <c r="X563" s="789">
        <f>IFERROR(SUM(X547:X561),"0")</f>
        <v>530</v>
      </c>
      <c r="Y563" s="789">
        <f>IFERROR(SUM(Y547:Y561),"0")</f>
        <v>538.55999999999995</v>
      </c>
      <c r="Z563" s="38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2">
        <v>4301020334</v>
      </c>
      <c r="D565" s="794">
        <v>4607091388930</v>
      </c>
      <c r="E565" s="795"/>
      <c r="F565" s="786">
        <v>0.88</v>
      </c>
      <c r="G565" s="33">
        <v>6</v>
      </c>
      <c r="H565" s="786">
        <v>5.28</v>
      </c>
      <c r="I565" s="786">
        <v>5.64</v>
      </c>
      <c r="J565" s="33">
        <v>104</v>
      </c>
      <c r="K565" s="33" t="s">
        <v>116</v>
      </c>
      <c r="L565" s="33"/>
      <c r="M565" s="34" t="s">
        <v>77</v>
      </c>
      <c r="N565" s="34"/>
      <c r="O565" s="33">
        <v>70</v>
      </c>
      <c r="P565" s="875" t="s">
        <v>893</v>
      </c>
      <c r="Q565" s="792"/>
      <c r="R565" s="792"/>
      <c r="S565" s="792"/>
      <c r="T565" s="793"/>
      <c r="U565" s="35"/>
      <c r="V565" s="35"/>
      <c r="W565" s="36" t="s">
        <v>69</v>
      </c>
      <c r="X565" s="787">
        <v>230</v>
      </c>
      <c r="Y565" s="788">
        <f>IFERROR(IF(X565="",0,CEILING((X565/$H565),1)*$H565),"")</f>
        <v>232.32000000000002</v>
      </c>
      <c r="Z565" s="37">
        <f>IFERROR(IF(Y565=0,"",ROUNDUP(Y565/H565,0)*0.01196),"")</f>
        <v>0.52624000000000004</v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245.68181818181813</v>
      </c>
      <c r="BN565" s="64">
        <f>IFERROR(Y565*I565/H565,"0")</f>
        <v>248.16000000000003</v>
      </c>
      <c r="BO565" s="64">
        <f>IFERROR(1/J565*(X565/H565),"0")</f>
        <v>0.41885198135198132</v>
      </c>
      <c r="BP565" s="64">
        <f>IFERROR(1/J565*(Y565/H565),"0")</f>
        <v>0.42307692307692313</v>
      </c>
    </row>
    <row r="566" spans="1:68" ht="16.5" hidden="1" customHeight="1" x14ac:dyDescent="0.25">
      <c r="A566" s="54" t="s">
        <v>891</v>
      </c>
      <c r="B566" s="54" t="s">
        <v>895</v>
      </c>
      <c r="C566" s="32">
        <v>4301020222</v>
      </c>
      <c r="D566" s="794">
        <v>4607091388930</v>
      </c>
      <c r="E566" s="795"/>
      <c r="F566" s="786">
        <v>0.88</v>
      </c>
      <c r="G566" s="33">
        <v>6</v>
      </c>
      <c r="H566" s="786">
        <v>5.28</v>
      </c>
      <c r="I566" s="786">
        <v>5.64</v>
      </c>
      <c r="J566" s="33">
        <v>104</v>
      </c>
      <c r="K566" s="33" t="s">
        <v>116</v>
      </c>
      <c r="L566" s="33"/>
      <c r="M566" s="34" t="s">
        <v>119</v>
      </c>
      <c r="N566" s="34"/>
      <c r="O566" s="33">
        <v>55</v>
      </c>
      <c r="P566" s="10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5"/>
      <c r="V566" s="35"/>
      <c r="W566" s="36" t="s">
        <v>69</v>
      </c>
      <c r="X566" s="787">
        <v>0</v>
      </c>
      <c r="Y566" s="788">
        <f>IFERROR(IF(X566="",0,CEILING((X566/$H566),1)*$H566),"")</f>
        <v>0</v>
      </c>
      <c r="Z566" s="37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2">
        <v>4301020364</v>
      </c>
      <c r="D567" s="794">
        <v>4680115880054</v>
      </c>
      <c r="E567" s="795"/>
      <c r="F567" s="786">
        <v>0.6</v>
      </c>
      <c r="G567" s="33">
        <v>8</v>
      </c>
      <c r="H567" s="786">
        <v>4.8</v>
      </c>
      <c r="I567" s="786">
        <v>6.96</v>
      </c>
      <c r="J567" s="33">
        <v>120</v>
      </c>
      <c r="K567" s="33" t="s">
        <v>126</v>
      </c>
      <c r="L567" s="33"/>
      <c r="M567" s="34" t="s">
        <v>119</v>
      </c>
      <c r="N567" s="34"/>
      <c r="O567" s="33">
        <v>55</v>
      </c>
      <c r="P567" s="108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5"/>
      <c r="V567" s="35"/>
      <c r="W567" s="36" t="s">
        <v>69</v>
      </c>
      <c r="X567" s="787">
        <v>0</v>
      </c>
      <c r="Y567" s="788">
        <f>IFERROR(IF(X567="",0,CEILING((X567/$H567),1)*$H567),"")</f>
        <v>0</v>
      </c>
      <c r="Z567" s="37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2">
        <v>4301020385</v>
      </c>
      <c r="D568" s="794">
        <v>4680115880054</v>
      </c>
      <c r="E568" s="795"/>
      <c r="F568" s="786">
        <v>0.6</v>
      </c>
      <c r="G568" s="33">
        <v>8</v>
      </c>
      <c r="H568" s="786">
        <v>4.8</v>
      </c>
      <c r="I568" s="786">
        <v>6.93</v>
      </c>
      <c r="J568" s="33">
        <v>132</v>
      </c>
      <c r="K568" s="33" t="s">
        <v>126</v>
      </c>
      <c r="L568" s="33"/>
      <c r="M568" s="34" t="s">
        <v>119</v>
      </c>
      <c r="N568" s="34"/>
      <c r="O568" s="33">
        <v>70</v>
      </c>
      <c r="P568" s="1195" t="s">
        <v>900</v>
      </c>
      <c r="Q568" s="792"/>
      <c r="R568" s="792"/>
      <c r="S568" s="792"/>
      <c r="T568" s="793"/>
      <c r="U568" s="35"/>
      <c r="V568" s="35"/>
      <c r="W568" s="36" t="s">
        <v>69</v>
      </c>
      <c r="X568" s="787">
        <v>0</v>
      </c>
      <c r="Y568" s="788">
        <f>IFERROR(IF(X568="",0,CEILING((X568/$H568),1)*$H568),"")</f>
        <v>0</v>
      </c>
      <c r="Z568" s="37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901</v>
      </c>
      <c r="C569" s="32">
        <v>4301020206</v>
      </c>
      <c r="D569" s="794">
        <v>4680115880054</v>
      </c>
      <c r="E569" s="795"/>
      <c r="F569" s="786">
        <v>0.6</v>
      </c>
      <c r="G569" s="33">
        <v>6</v>
      </c>
      <c r="H569" s="786">
        <v>3.6</v>
      </c>
      <c r="I569" s="786">
        <v>3.81</v>
      </c>
      <c r="J569" s="33">
        <v>132</v>
      </c>
      <c r="K569" s="33" t="s">
        <v>126</v>
      </c>
      <c r="L569" s="33"/>
      <c r="M569" s="34" t="s">
        <v>119</v>
      </c>
      <c r="N569" s="34"/>
      <c r="O569" s="33">
        <v>55</v>
      </c>
      <c r="P569" s="10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5"/>
      <c r="V569" s="35"/>
      <c r="W569" s="36" t="s">
        <v>69</v>
      </c>
      <c r="X569" s="787">
        <v>0</v>
      </c>
      <c r="Y569" s="788">
        <f>IFERROR(IF(X569="",0,CEILING((X569/$H569),1)*$H569),"")</f>
        <v>0</v>
      </c>
      <c r="Z569" s="37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8" t="s">
        <v>72</v>
      </c>
      <c r="X570" s="789">
        <f>IFERROR(X565/H565,"0")+IFERROR(X566/H566,"0")+IFERROR(X567/H567,"0")+IFERROR(X568/H568,"0")+IFERROR(X569/H569,"0")</f>
        <v>43.560606060606055</v>
      </c>
      <c r="Y570" s="789">
        <f>IFERROR(Y565/H565,"0")+IFERROR(Y566/H566,"0")+IFERROR(Y567/H567,"0")+IFERROR(Y568/H568,"0")+IFERROR(Y569/H569,"0")</f>
        <v>44</v>
      </c>
      <c r="Z570" s="789">
        <f>IFERROR(IF(Z565="",0,Z565),"0")+IFERROR(IF(Z566="",0,Z566),"0")+IFERROR(IF(Z567="",0,Z567),"0")+IFERROR(IF(Z568="",0,Z568),"0")+IFERROR(IF(Z569="",0,Z569),"0")</f>
        <v>0.52624000000000004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8" t="s">
        <v>69</v>
      </c>
      <c r="X571" s="789">
        <f>IFERROR(SUM(X565:X569),"0")</f>
        <v>230</v>
      </c>
      <c r="Y571" s="789">
        <f>IFERROR(SUM(Y565:Y569),"0")</f>
        <v>232.32000000000002</v>
      </c>
      <c r="Z571" s="38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2">
        <v>4301031349</v>
      </c>
      <c r="D573" s="794">
        <v>4680115883116</v>
      </c>
      <c r="E573" s="795"/>
      <c r="F573" s="786">
        <v>0.88</v>
      </c>
      <c r="G573" s="33">
        <v>6</v>
      </c>
      <c r="H573" s="786">
        <v>5.28</v>
      </c>
      <c r="I573" s="786">
        <v>5.64</v>
      </c>
      <c r="J573" s="33">
        <v>104</v>
      </c>
      <c r="K573" s="33" t="s">
        <v>116</v>
      </c>
      <c r="L573" s="33"/>
      <c r="M573" s="34" t="s">
        <v>119</v>
      </c>
      <c r="N573" s="34"/>
      <c r="O573" s="33">
        <v>70</v>
      </c>
      <c r="P573" s="892" t="s">
        <v>904</v>
      </c>
      <c r="Q573" s="792"/>
      <c r="R573" s="792"/>
      <c r="S573" s="792"/>
      <c r="T573" s="793"/>
      <c r="U573" s="35"/>
      <c r="V573" s="35"/>
      <c r="W573" s="36" t="s">
        <v>69</v>
      </c>
      <c r="X573" s="787">
        <v>160</v>
      </c>
      <c r="Y573" s="788">
        <f t="shared" ref="Y573:Y585" si="115">IFERROR(IF(X573="",0,CEILING((X573/$H573),1)*$H573),"")</f>
        <v>163.68</v>
      </c>
      <c r="Z573" s="37">
        <f>IFERROR(IF(Y573=0,"",ROUNDUP(Y573/H573,0)*0.01196),"")</f>
        <v>0.37075999999999998</v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170.90909090909091</v>
      </c>
      <c r="BN573" s="64">
        <f t="shared" ref="BN573:BN585" si="117">IFERROR(Y573*I573/H573,"0")</f>
        <v>174.84</v>
      </c>
      <c r="BO573" s="64">
        <f t="shared" ref="BO573:BO585" si="118">IFERROR(1/J573*(X573/H573),"0")</f>
        <v>0.29137529137529139</v>
      </c>
      <c r="BP573" s="64">
        <f t="shared" ref="BP573:BP585" si="119">IFERROR(1/J573*(Y573/H573),"0")</f>
        <v>0.29807692307692307</v>
      </c>
    </row>
    <row r="574" spans="1:68" ht="27" hidden="1" customHeight="1" x14ac:dyDescent="0.25">
      <c r="A574" s="54" t="s">
        <v>902</v>
      </c>
      <c r="B574" s="54" t="s">
        <v>906</v>
      </c>
      <c r="C574" s="32">
        <v>4301031252</v>
      </c>
      <c r="D574" s="794">
        <v>4680115883116</v>
      </c>
      <c r="E574" s="795"/>
      <c r="F574" s="786">
        <v>0.88</v>
      </c>
      <c r="G574" s="33">
        <v>6</v>
      </c>
      <c r="H574" s="786">
        <v>5.28</v>
      </c>
      <c r="I574" s="786">
        <v>5.64</v>
      </c>
      <c r="J574" s="33">
        <v>104</v>
      </c>
      <c r="K574" s="33" t="s">
        <v>116</v>
      </c>
      <c r="L574" s="33"/>
      <c r="M574" s="34" t="s">
        <v>119</v>
      </c>
      <c r="N574" s="34"/>
      <c r="O574" s="33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5"/>
      <c r="V574" s="35"/>
      <c r="W574" s="36" t="s">
        <v>69</v>
      </c>
      <c r="X574" s="787">
        <v>0</v>
      </c>
      <c r="Y574" s="788">
        <f t="shared" si="115"/>
        <v>0</v>
      </c>
      <c r="Z574" s="37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2">
        <v>4301031350</v>
      </c>
      <c r="D575" s="794">
        <v>4680115883093</v>
      </c>
      <c r="E575" s="795"/>
      <c r="F575" s="786">
        <v>0.88</v>
      </c>
      <c r="G575" s="33">
        <v>6</v>
      </c>
      <c r="H575" s="786">
        <v>5.28</v>
      </c>
      <c r="I575" s="786">
        <v>5.64</v>
      </c>
      <c r="J575" s="33">
        <v>104</v>
      </c>
      <c r="K575" s="33" t="s">
        <v>116</v>
      </c>
      <c r="L575" s="33"/>
      <c r="M575" s="34" t="s">
        <v>68</v>
      </c>
      <c r="N575" s="34"/>
      <c r="O575" s="33">
        <v>70</v>
      </c>
      <c r="P575" s="1132" t="s">
        <v>910</v>
      </c>
      <c r="Q575" s="792"/>
      <c r="R575" s="792"/>
      <c r="S575" s="792"/>
      <c r="T575" s="793"/>
      <c r="U575" s="35" t="s">
        <v>911</v>
      </c>
      <c r="V575" s="35"/>
      <c r="W575" s="36" t="s">
        <v>69</v>
      </c>
      <c r="X575" s="787">
        <v>0</v>
      </c>
      <c r="Y575" s="788">
        <f t="shared" si="115"/>
        <v>0</v>
      </c>
      <c r="Z575" s="37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2">
        <v>4301031248</v>
      </c>
      <c r="D576" s="794">
        <v>4680115883093</v>
      </c>
      <c r="E576" s="795"/>
      <c r="F576" s="786">
        <v>0.88</v>
      </c>
      <c r="G576" s="33">
        <v>6</v>
      </c>
      <c r="H576" s="786">
        <v>5.28</v>
      </c>
      <c r="I576" s="786">
        <v>5.64</v>
      </c>
      <c r="J576" s="33">
        <v>104</v>
      </c>
      <c r="K576" s="33" t="s">
        <v>116</v>
      </c>
      <c r="L576" s="33"/>
      <c r="M576" s="34" t="s">
        <v>68</v>
      </c>
      <c r="N576" s="34"/>
      <c r="O576" s="33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5"/>
      <c r="V576" s="35"/>
      <c r="W576" s="36" t="s">
        <v>69</v>
      </c>
      <c r="X576" s="787">
        <v>100</v>
      </c>
      <c r="Y576" s="788">
        <f t="shared" si="115"/>
        <v>100.32000000000001</v>
      </c>
      <c r="Z576" s="37">
        <f>IFERROR(IF(Y576=0,"",ROUNDUP(Y576/H576,0)*0.01196),"")</f>
        <v>0.22724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106.81818181818181</v>
      </c>
      <c r="BN576" s="64">
        <f t="shared" si="117"/>
        <v>107.16</v>
      </c>
      <c r="BO576" s="64">
        <f t="shared" si="118"/>
        <v>0.18210955710955709</v>
      </c>
      <c r="BP576" s="64">
        <f t="shared" si="119"/>
        <v>0.18269230769230771</v>
      </c>
    </row>
    <row r="577" spans="1:68" ht="27" customHeight="1" x14ac:dyDescent="0.25">
      <c r="A577" s="54" t="s">
        <v>915</v>
      </c>
      <c r="B577" s="54" t="s">
        <v>916</v>
      </c>
      <c r="C577" s="32">
        <v>4301031250</v>
      </c>
      <c r="D577" s="794">
        <v>4680115883109</v>
      </c>
      <c r="E577" s="795"/>
      <c r="F577" s="786">
        <v>0.88</v>
      </c>
      <c r="G577" s="33">
        <v>6</v>
      </c>
      <c r="H577" s="786">
        <v>5.28</v>
      </c>
      <c r="I577" s="786">
        <v>5.64</v>
      </c>
      <c r="J577" s="33">
        <v>104</v>
      </c>
      <c r="K577" s="33" t="s">
        <v>116</v>
      </c>
      <c r="L577" s="33"/>
      <c r="M577" s="34" t="s">
        <v>68</v>
      </c>
      <c r="N577" s="34"/>
      <c r="O577" s="33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5"/>
      <c r="V577" s="35"/>
      <c r="W577" s="36" t="s">
        <v>69</v>
      </c>
      <c r="X577" s="787">
        <v>100</v>
      </c>
      <c r="Y577" s="788">
        <f t="shared" si="115"/>
        <v>100.32000000000001</v>
      </c>
      <c r="Z577" s="37">
        <f>IFERROR(IF(Y577=0,"",ROUNDUP(Y577/H577,0)*0.01196),"")</f>
        <v>0.22724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106.81818181818181</v>
      </c>
      <c r="BN577" s="64">
        <f t="shared" si="117"/>
        <v>107.16</v>
      </c>
      <c r="BO577" s="64">
        <f t="shared" si="118"/>
        <v>0.18210955710955709</v>
      </c>
      <c r="BP577" s="64">
        <f t="shared" si="119"/>
        <v>0.18269230769230771</v>
      </c>
    </row>
    <row r="578" spans="1:68" ht="27" hidden="1" customHeight="1" x14ac:dyDescent="0.25">
      <c r="A578" s="54" t="s">
        <v>918</v>
      </c>
      <c r="B578" s="54" t="s">
        <v>919</v>
      </c>
      <c r="C578" s="32">
        <v>4301031249</v>
      </c>
      <c r="D578" s="794">
        <v>4680115882072</v>
      </c>
      <c r="E578" s="795"/>
      <c r="F578" s="786">
        <v>0.6</v>
      </c>
      <c r="G578" s="33">
        <v>6</v>
      </c>
      <c r="H578" s="786">
        <v>3.6</v>
      </c>
      <c r="I578" s="786">
        <v>3.81</v>
      </c>
      <c r="J578" s="33">
        <v>132</v>
      </c>
      <c r="K578" s="33" t="s">
        <v>126</v>
      </c>
      <c r="L578" s="33"/>
      <c r="M578" s="34" t="s">
        <v>119</v>
      </c>
      <c r="N578" s="34"/>
      <c r="O578" s="33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5"/>
      <c r="V578" s="35"/>
      <c r="W578" s="36" t="s">
        <v>69</v>
      </c>
      <c r="X578" s="787">
        <v>0</v>
      </c>
      <c r="Y578" s="788">
        <f t="shared" si="115"/>
        <v>0</v>
      </c>
      <c r="Z578" s="37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2">
        <v>4301031419</v>
      </c>
      <c r="D579" s="794">
        <v>4680115882072</v>
      </c>
      <c r="E579" s="795"/>
      <c r="F579" s="786">
        <v>0.6</v>
      </c>
      <c r="G579" s="33">
        <v>8</v>
      </c>
      <c r="H579" s="786">
        <v>4.8</v>
      </c>
      <c r="I579" s="786">
        <v>6.93</v>
      </c>
      <c r="J579" s="33">
        <v>132</v>
      </c>
      <c r="K579" s="33" t="s">
        <v>126</v>
      </c>
      <c r="L579" s="33"/>
      <c r="M579" s="34" t="s">
        <v>119</v>
      </c>
      <c r="N579" s="34"/>
      <c r="O579" s="33">
        <v>70</v>
      </c>
      <c r="P579" s="1181" t="s">
        <v>922</v>
      </c>
      <c r="Q579" s="792"/>
      <c r="R579" s="792"/>
      <c r="S579" s="792"/>
      <c r="T579" s="793"/>
      <c r="U579" s="35"/>
      <c r="V579" s="35"/>
      <c r="W579" s="36" t="s">
        <v>69</v>
      </c>
      <c r="X579" s="787">
        <v>0</v>
      </c>
      <c r="Y579" s="788">
        <f t="shared" si="115"/>
        <v>0</v>
      </c>
      <c r="Z579" s="37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2">
        <v>4301031383</v>
      </c>
      <c r="D580" s="794">
        <v>4680115882072</v>
      </c>
      <c r="E580" s="795"/>
      <c r="F580" s="786">
        <v>0.6</v>
      </c>
      <c r="G580" s="33">
        <v>8</v>
      </c>
      <c r="H580" s="786">
        <v>4.8</v>
      </c>
      <c r="I580" s="786">
        <v>6.96</v>
      </c>
      <c r="J580" s="33">
        <v>120</v>
      </c>
      <c r="K580" s="33" t="s">
        <v>126</v>
      </c>
      <c r="L580" s="33"/>
      <c r="M580" s="34" t="s">
        <v>119</v>
      </c>
      <c r="N580" s="34"/>
      <c r="O580" s="33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5"/>
      <c r="V580" s="35"/>
      <c r="W580" s="36" t="s">
        <v>69</v>
      </c>
      <c r="X580" s="787">
        <v>0</v>
      </c>
      <c r="Y580" s="788">
        <f t="shared" si="115"/>
        <v>0</v>
      </c>
      <c r="Z580" s="37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2">
        <v>4301031251</v>
      </c>
      <c r="D581" s="794">
        <v>4680115882102</v>
      </c>
      <c r="E581" s="795"/>
      <c r="F581" s="786">
        <v>0.6</v>
      </c>
      <c r="G581" s="33">
        <v>6</v>
      </c>
      <c r="H581" s="786">
        <v>3.6</v>
      </c>
      <c r="I581" s="786">
        <v>3.81</v>
      </c>
      <c r="J581" s="33">
        <v>132</v>
      </c>
      <c r="K581" s="33" t="s">
        <v>126</v>
      </c>
      <c r="L581" s="33"/>
      <c r="M581" s="34" t="s">
        <v>68</v>
      </c>
      <c r="N581" s="34"/>
      <c r="O581" s="33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5"/>
      <c r="V581" s="35"/>
      <c r="W581" s="36" t="s">
        <v>69</v>
      </c>
      <c r="X581" s="787">
        <v>0</v>
      </c>
      <c r="Y581" s="788">
        <f t="shared" si="115"/>
        <v>0</v>
      </c>
      <c r="Z581" s="37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2">
        <v>4301031418</v>
      </c>
      <c r="D582" s="794">
        <v>4680115882102</v>
      </c>
      <c r="E582" s="795"/>
      <c r="F582" s="786">
        <v>0.6</v>
      </c>
      <c r="G582" s="33">
        <v>8</v>
      </c>
      <c r="H582" s="786">
        <v>4.8</v>
      </c>
      <c r="I582" s="786">
        <v>6.69</v>
      </c>
      <c r="J582" s="33">
        <v>132</v>
      </c>
      <c r="K582" s="33" t="s">
        <v>126</v>
      </c>
      <c r="L582" s="33"/>
      <c r="M582" s="34" t="s">
        <v>68</v>
      </c>
      <c r="N582" s="34"/>
      <c r="O582" s="33">
        <v>70</v>
      </c>
      <c r="P582" s="1108" t="s">
        <v>927</v>
      </c>
      <c r="Q582" s="792"/>
      <c r="R582" s="792"/>
      <c r="S582" s="792"/>
      <c r="T582" s="793"/>
      <c r="U582" s="35" t="s">
        <v>911</v>
      </c>
      <c r="V582" s="35"/>
      <c r="W582" s="36" t="s">
        <v>69</v>
      </c>
      <c r="X582" s="787">
        <v>0</v>
      </c>
      <c r="Y582" s="788">
        <f t="shared" si="115"/>
        <v>0</v>
      </c>
      <c r="Z582" s="37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2">
        <v>4301031385</v>
      </c>
      <c r="D583" s="794">
        <v>4680115882102</v>
      </c>
      <c r="E583" s="795"/>
      <c r="F583" s="786">
        <v>0.6</v>
      </c>
      <c r="G583" s="33">
        <v>8</v>
      </c>
      <c r="H583" s="786">
        <v>4.8</v>
      </c>
      <c r="I583" s="786">
        <v>6.69</v>
      </c>
      <c r="J583" s="33">
        <v>120</v>
      </c>
      <c r="K583" s="33" t="s">
        <v>126</v>
      </c>
      <c r="L583" s="33"/>
      <c r="M583" s="34" t="s">
        <v>68</v>
      </c>
      <c r="N583" s="34"/>
      <c r="O583" s="33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5"/>
      <c r="V583" s="35"/>
      <c r="W583" s="36" t="s">
        <v>69</v>
      </c>
      <c r="X583" s="787">
        <v>0</v>
      </c>
      <c r="Y583" s="788">
        <f t="shared" si="115"/>
        <v>0</v>
      </c>
      <c r="Z583" s="37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2">
        <v>4301031253</v>
      </c>
      <c r="D584" s="794">
        <v>4680115882096</v>
      </c>
      <c r="E584" s="795"/>
      <c r="F584" s="786">
        <v>0.6</v>
      </c>
      <c r="G584" s="33">
        <v>6</v>
      </c>
      <c r="H584" s="786">
        <v>3.6</v>
      </c>
      <c r="I584" s="786">
        <v>3.81</v>
      </c>
      <c r="J584" s="33">
        <v>132</v>
      </c>
      <c r="K584" s="33" t="s">
        <v>126</v>
      </c>
      <c r="L584" s="33"/>
      <c r="M584" s="34" t="s">
        <v>68</v>
      </c>
      <c r="N584" s="34"/>
      <c r="O584" s="33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5"/>
      <c r="V584" s="35"/>
      <c r="W584" s="36" t="s">
        <v>69</v>
      </c>
      <c r="X584" s="787">
        <v>0</v>
      </c>
      <c r="Y584" s="788">
        <f t="shared" si="115"/>
        <v>0</v>
      </c>
      <c r="Z584" s="37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2">
        <v>4301031384</v>
      </c>
      <c r="D585" s="794">
        <v>4680115882096</v>
      </c>
      <c r="E585" s="795"/>
      <c r="F585" s="786">
        <v>0.6</v>
      </c>
      <c r="G585" s="33">
        <v>8</v>
      </c>
      <c r="H585" s="786">
        <v>4.8</v>
      </c>
      <c r="I585" s="786">
        <v>6.69</v>
      </c>
      <c r="J585" s="33">
        <v>120</v>
      </c>
      <c r="K585" s="33" t="s">
        <v>126</v>
      </c>
      <c r="L585" s="33"/>
      <c r="M585" s="34" t="s">
        <v>68</v>
      </c>
      <c r="N585" s="34"/>
      <c r="O585" s="33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5"/>
      <c r="V585" s="35"/>
      <c r="W585" s="36" t="s">
        <v>69</v>
      </c>
      <c r="X585" s="787">
        <v>0</v>
      </c>
      <c r="Y585" s="788">
        <f t="shared" si="115"/>
        <v>0</v>
      </c>
      <c r="Z585" s="37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8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68.181818181818173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69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0.82523999999999997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8" t="s">
        <v>69</v>
      </c>
      <c r="X587" s="789">
        <f>IFERROR(SUM(X573:X585),"0")</f>
        <v>360</v>
      </c>
      <c r="Y587" s="789">
        <f>IFERROR(SUM(Y573:Y585),"0")</f>
        <v>364.32</v>
      </c>
      <c r="Z587" s="38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2">
        <v>4301051230</v>
      </c>
      <c r="D589" s="794">
        <v>4607091383409</v>
      </c>
      <c r="E589" s="795"/>
      <c r="F589" s="786">
        <v>1.3</v>
      </c>
      <c r="G589" s="33">
        <v>6</v>
      </c>
      <c r="H589" s="786">
        <v>7.8</v>
      </c>
      <c r="I589" s="786">
        <v>8.3460000000000001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5"/>
      <c r="V589" s="35"/>
      <c r="W589" s="36" t="s">
        <v>69</v>
      </c>
      <c r="X589" s="787">
        <v>0</v>
      </c>
      <c r="Y589" s="788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2">
        <v>4301051231</v>
      </c>
      <c r="D590" s="794">
        <v>4607091383416</v>
      </c>
      <c r="E590" s="795"/>
      <c r="F590" s="786">
        <v>1.3</v>
      </c>
      <c r="G590" s="33">
        <v>6</v>
      </c>
      <c r="H590" s="786">
        <v>7.8</v>
      </c>
      <c r="I590" s="786">
        <v>8.3460000000000001</v>
      </c>
      <c r="J590" s="33">
        <v>56</v>
      </c>
      <c r="K590" s="33" t="s">
        <v>116</v>
      </c>
      <c r="L590" s="33"/>
      <c r="M590" s="34" t="s">
        <v>68</v>
      </c>
      <c r="N590" s="34"/>
      <c r="O590" s="33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5"/>
      <c r="V590" s="35"/>
      <c r="W590" s="36" t="s">
        <v>69</v>
      </c>
      <c r="X590" s="787">
        <v>0</v>
      </c>
      <c r="Y590" s="788">
        <f>IFERROR(IF(X590="",0,CEILING((X590/$H590),1)*$H590),"")</f>
        <v>0</v>
      </c>
      <c r="Z590" s="37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2">
        <v>4301051058</v>
      </c>
      <c r="D591" s="794">
        <v>4680115883536</v>
      </c>
      <c r="E591" s="795"/>
      <c r="F591" s="786">
        <v>0.3</v>
      </c>
      <c r="G591" s="33">
        <v>6</v>
      </c>
      <c r="H591" s="786">
        <v>1.8</v>
      </c>
      <c r="I591" s="786">
        <v>2.0459999999999998</v>
      </c>
      <c r="J591" s="33">
        <v>182</v>
      </c>
      <c r="K591" s="33" t="s">
        <v>76</v>
      </c>
      <c r="L591" s="33"/>
      <c r="M591" s="34" t="s">
        <v>68</v>
      </c>
      <c r="N591" s="34"/>
      <c r="O591" s="33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5"/>
      <c r="V591" s="35"/>
      <c r="W591" s="36" t="s">
        <v>69</v>
      </c>
      <c r="X591" s="787">
        <v>0</v>
      </c>
      <c r="Y591" s="788">
        <f>IFERROR(IF(X591="",0,CEILING((X591/$H591),1)*$H591),"")</f>
        <v>0</v>
      </c>
      <c r="Z591" s="37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8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8" t="s">
        <v>69</v>
      </c>
      <c r="X593" s="789">
        <f>IFERROR(SUM(X589:X591),"0")</f>
        <v>0</v>
      </c>
      <c r="Y593" s="789">
        <f>IFERROR(SUM(Y589:Y591),"0")</f>
        <v>0</v>
      </c>
      <c r="Z593" s="38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2">
        <v>4301060363</v>
      </c>
      <c r="D595" s="794">
        <v>4680115885035</v>
      </c>
      <c r="E595" s="795"/>
      <c r="F595" s="786">
        <v>1</v>
      </c>
      <c r="G595" s="33">
        <v>4</v>
      </c>
      <c r="H595" s="786">
        <v>4</v>
      </c>
      <c r="I595" s="786">
        <v>4.4160000000000004</v>
      </c>
      <c r="J595" s="33">
        <v>104</v>
      </c>
      <c r="K595" s="33" t="s">
        <v>116</v>
      </c>
      <c r="L595" s="33"/>
      <c r="M595" s="34" t="s">
        <v>68</v>
      </c>
      <c r="N595" s="34"/>
      <c r="O595" s="33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5"/>
      <c r="V595" s="35"/>
      <c r="W595" s="36" t="s">
        <v>69</v>
      </c>
      <c r="X595" s="787">
        <v>0</v>
      </c>
      <c r="Y595" s="788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2">
        <v>4301060436</v>
      </c>
      <c r="D596" s="794">
        <v>4680115885936</v>
      </c>
      <c r="E596" s="795"/>
      <c r="F596" s="786">
        <v>1.3</v>
      </c>
      <c r="G596" s="33">
        <v>6</v>
      </c>
      <c r="H596" s="786">
        <v>7.8</v>
      </c>
      <c r="I596" s="786">
        <v>8.2799999999999994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35</v>
      </c>
      <c r="P596" s="1036" t="s">
        <v>947</v>
      </c>
      <c r="Q596" s="792"/>
      <c r="R596" s="792"/>
      <c r="S596" s="792"/>
      <c r="T596" s="793"/>
      <c r="U596" s="35"/>
      <c r="V596" s="35"/>
      <c r="W596" s="36" t="s">
        <v>69</v>
      </c>
      <c r="X596" s="787">
        <v>0</v>
      </c>
      <c r="Y596" s="78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8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8" t="s">
        <v>69</v>
      </c>
      <c r="X598" s="789">
        <f>IFERROR(SUM(X595:X596),"0")</f>
        <v>0</v>
      </c>
      <c r="Y598" s="789">
        <f>IFERROR(SUM(Y595:Y596),"0")</f>
        <v>0</v>
      </c>
      <c r="Z598" s="38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9"/>
      <c r="AB599" s="49"/>
      <c r="AC599" s="49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2">
        <v>4301031309</v>
      </c>
      <c r="D602" s="794">
        <v>4680115885530</v>
      </c>
      <c r="E602" s="795"/>
      <c r="F602" s="786">
        <v>0.7</v>
      </c>
      <c r="G602" s="33">
        <v>6</v>
      </c>
      <c r="H602" s="786">
        <v>4.2</v>
      </c>
      <c r="I602" s="786">
        <v>4.41</v>
      </c>
      <c r="J602" s="33">
        <v>120</v>
      </c>
      <c r="K602" s="33" t="s">
        <v>126</v>
      </c>
      <c r="L602" s="33"/>
      <c r="M602" s="34" t="s">
        <v>287</v>
      </c>
      <c r="N602" s="34"/>
      <c r="O602" s="33">
        <v>90</v>
      </c>
      <c r="P602" s="1035" t="s">
        <v>951</v>
      </c>
      <c r="Q602" s="792"/>
      <c r="R602" s="792"/>
      <c r="S602" s="792"/>
      <c r="T602" s="793"/>
      <c r="U602" s="35"/>
      <c r="V602" s="35"/>
      <c r="W602" s="36" t="s">
        <v>69</v>
      </c>
      <c r="X602" s="787">
        <v>0</v>
      </c>
      <c r="Y602" s="788">
        <f>IFERROR(IF(X602="",0,CEILING((X602/$H602),1)*$H602),"")</f>
        <v>0</v>
      </c>
      <c r="Z602" s="37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8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8" t="s">
        <v>69</v>
      </c>
      <c r="X604" s="789">
        <f>IFERROR(SUM(X602:X602),"0")</f>
        <v>0</v>
      </c>
      <c r="Y604" s="789">
        <f>IFERROR(SUM(Y602:Y602),"0")</f>
        <v>0</v>
      </c>
      <c r="Z604" s="38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9"/>
      <c r="AB605" s="49"/>
      <c r="AC605" s="49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2">
        <v>4301011763</v>
      </c>
      <c r="D608" s="794">
        <v>4640242181011</v>
      </c>
      <c r="E608" s="795"/>
      <c r="F608" s="786">
        <v>1.35</v>
      </c>
      <c r="G608" s="33">
        <v>8</v>
      </c>
      <c r="H608" s="786">
        <v>10.8</v>
      </c>
      <c r="I608" s="786">
        <v>11.28</v>
      </c>
      <c r="J608" s="33">
        <v>56</v>
      </c>
      <c r="K608" s="33" t="s">
        <v>116</v>
      </c>
      <c r="L608" s="33"/>
      <c r="M608" s="34" t="s">
        <v>77</v>
      </c>
      <c r="N608" s="34"/>
      <c r="O608" s="33">
        <v>55</v>
      </c>
      <c r="P608" s="989" t="s">
        <v>956</v>
      </c>
      <c r="Q608" s="792"/>
      <c r="R608" s="792"/>
      <c r="S608" s="792"/>
      <c r="T608" s="793"/>
      <c r="U608" s="35"/>
      <c r="V608" s="35"/>
      <c r="W608" s="36" t="s">
        <v>69</v>
      </c>
      <c r="X608" s="787">
        <v>0</v>
      </c>
      <c r="Y608" s="788">
        <f t="shared" ref="Y608:Y614" si="120">IFERROR(IF(X608="",0,CEILING((X608/$H608),1)*$H608),"")</f>
        <v>0</v>
      </c>
      <c r="Z608" s="37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2">
        <v>4301011585</v>
      </c>
      <c r="D609" s="794">
        <v>4640242180441</v>
      </c>
      <c r="E609" s="795"/>
      <c r="F609" s="786">
        <v>1.5</v>
      </c>
      <c r="G609" s="33">
        <v>8</v>
      </c>
      <c r="H609" s="786">
        <v>12</v>
      </c>
      <c r="I609" s="786">
        <v>12.48</v>
      </c>
      <c r="J609" s="33">
        <v>56</v>
      </c>
      <c r="K609" s="33" t="s">
        <v>116</v>
      </c>
      <c r="L609" s="33"/>
      <c r="M609" s="34" t="s">
        <v>119</v>
      </c>
      <c r="N609" s="34"/>
      <c r="O609" s="33">
        <v>50</v>
      </c>
      <c r="P609" s="1145" t="s">
        <v>960</v>
      </c>
      <c r="Q609" s="792"/>
      <c r="R609" s="792"/>
      <c r="S609" s="792"/>
      <c r="T609" s="793"/>
      <c r="U609" s="35"/>
      <c r="V609" s="35"/>
      <c r="W609" s="36" t="s">
        <v>69</v>
      </c>
      <c r="X609" s="787">
        <v>0</v>
      </c>
      <c r="Y609" s="788">
        <f t="shared" si="120"/>
        <v>0</v>
      </c>
      <c r="Z609" s="37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2">
        <v>4301011584</v>
      </c>
      <c r="D610" s="794">
        <v>4640242180564</v>
      </c>
      <c r="E610" s="795"/>
      <c r="F610" s="786">
        <v>1.5</v>
      </c>
      <c r="G610" s="33">
        <v>8</v>
      </c>
      <c r="H610" s="786">
        <v>12</v>
      </c>
      <c r="I610" s="786">
        <v>12.48</v>
      </c>
      <c r="J610" s="33">
        <v>56</v>
      </c>
      <c r="K610" s="33" t="s">
        <v>116</v>
      </c>
      <c r="L610" s="33"/>
      <c r="M610" s="34" t="s">
        <v>119</v>
      </c>
      <c r="N610" s="34"/>
      <c r="O610" s="33">
        <v>50</v>
      </c>
      <c r="P610" s="972" t="s">
        <v>964</v>
      </c>
      <c r="Q610" s="792"/>
      <c r="R610" s="792"/>
      <c r="S610" s="792"/>
      <c r="T610" s="793"/>
      <c r="U610" s="35"/>
      <c r="V610" s="35"/>
      <c r="W610" s="36" t="s">
        <v>69</v>
      </c>
      <c r="X610" s="787">
        <v>180</v>
      </c>
      <c r="Y610" s="788">
        <f t="shared" si="120"/>
        <v>180</v>
      </c>
      <c r="Z610" s="37">
        <f>IFERROR(IF(Y610=0,"",ROUNDUP(Y610/H610,0)*0.02175),"")</f>
        <v>0.32624999999999998</v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187.20000000000002</v>
      </c>
      <c r="BN610" s="64">
        <f t="shared" si="122"/>
        <v>187.20000000000002</v>
      </c>
      <c r="BO610" s="64">
        <f t="shared" si="123"/>
        <v>0.26785714285714285</v>
      </c>
      <c r="BP610" s="64">
        <f t="shared" si="124"/>
        <v>0.26785714285714285</v>
      </c>
    </row>
    <row r="611" spans="1:68" ht="27" hidden="1" customHeight="1" x14ac:dyDescent="0.25">
      <c r="A611" s="54" t="s">
        <v>966</v>
      </c>
      <c r="B611" s="54" t="s">
        <v>967</v>
      </c>
      <c r="C611" s="32">
        <v>4301011762</v>
      </c>
      <c r="D611" s="794">
        <v>4640242180922</v>
      </c>
      <c r="E611" s="795"/>
      <c r="F611" s="786">
        <v>1.35</v>
      </c>
      <c r="G611" s="33">
        <v>8</v>
      </c>
      <c r="H611" s="786">
        <v>10.8</v>
      </c>
      <c r="I611" s="786">
        <v>11.28</v>
      </c>
      <c r="J611" s="33">
        <v>56</v>
      </c>
      <c r="K611" s="33" t="s">
        <v>116</v>
      </c>
      <c r="L611" s="33"/>
      <c r="M611" s="34" t="s">
        <v>119</v>
      </c>
      <c r="N611" s="34"/>
      <c r="O611" s="33">
        <v>55</v>
      </c>
      <c r="P611" s="1024" t="s">
        <v>968</v>
      </c>
      <c r="Q611" s="792"/>
      <c r="R611" s="792"/>
      <c r="S611" s="792"/>
      <c r="T611" s="793"/>
      <c r="U611" s="35"/>
      <c r="V611" s="35"/>
      <c r="W611" s="36" t="s">
        <v>69</v>
      </c>
      <c r="X611" s="787">
        <v>0</v>
      </c>
      <c r="Y611" s="788">
        <f t="shared" si="120"/>
        <v>0</v>
      </c>
      <c r="Z611" s="37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2">
        <v>4301011764</v>
      </c>
      <c r="D612" s="794">
        <v>4640242181189</v>
      </c>
      <c r="E612" s="795"/>
      <c r="F612" s="786">
        <v>0.4</v>
      </c>
      <c r="G612" s="33">
        <v>10</v>
      </c>
      <c r="H612" s="786">
        <v>4</v>
      </c>
      <c r="I612" s="786">
        <v>4.21</v>
      </c>
      <c r="J612" s="33">
        <v>132</v>
      </c>
      <c r="K612" s="33" t="s">
        <v>126</v>
      </c>
      <c r="L612" s="33"/>
      <c r="M612" s="34" t="s">
        <v>77</v>
      </c>
      <c r="N612" s="34"/>
      <c r="O612" s="33">
        <v>55</v>
      </c>
      <c r="P612" s="1038" t="s">
        <v>972</v>
      </c>
      <c r="Q612" s="792"/>
      <c r="R612" s="792"/>
      <c r="S612" s="792"/>
      <c r="T612" s="793"/>
      <c r="U612" s="35"/>
      <c r="V612" s="35"/>
      <c r="W612" s="36" t="s">
        <v>69</v>
      </c>
      <c r="X612" s="787">
        <v>0</v>
      </c>
      <c r="Y612" s="788">
        <f t="shared" si="120"/>
        <v>0</v>
      </c>
      <c r="Z612" s="37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2">
        <v>4301011551</v>
      </c>
      <c r="D613" s="794">
        <v>4640242180038</v>
      </c>
      <c r="E613" s="795"/>
      <c r="F613" s="786">
        <v>0.4</v>
      </c>
      <c r="G613" s="33">
        <v>10</v>
      </c>
      <c r="H613" s="786">
        <v>4</v>
      </c>
      <c r="I613" s="786">
        <v>4.21</v>
      </c>
      <c r="J613" s="33">
        <v>132</v>
      </c>
      <c r="K613" s="33" t="s">
        <v>126</v>
      </c>
      <c r="L613" s="33"/>
      <c r="M613" s="34" t="s">
        <v>119</v>
      </c>
      <c r="N613" s="34"/>
      <c r="O613" s="33">
        <v>50</v>
      </c>
      <c r="P613" s="801" t="s">
        <v>975</v>
      </c>
      <c r="Q613" s="792"/>
      <c r="R613" s="792"/>
      <c r="S613" s="792"/>
      <c r="T613" s="793"/>
      <c r="U613" s="35"/>
      <c r="V613" s="35"/>
      <c r="W613" s="36" t="s">
        <v>69</v>
      </c>
      <c r="X613" s="787">
        <v>0</v>
      </c>
      <c r="Y613" s="788">
        <f t="shared" si="120"/>
        <v>0</v>
      </c>
      <c r="Z613" s="37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2">
        <v>4301011765</v>
      </c>
      <c r="D614" s="794">
        <v>4640242181172</v>
      </c>
      <c r="E614" s="795"/>
      <c r="F614" s="786">
        <v>0.4</v>
      </c>
      <c r="G614" s="33">
        <v>10</v>
      </c>
      <c r="H614" s="786">
        <v>4</v>
      </c>
      <c r="I614" s="786">
        <v>4.21</v>
      </c>
      <c r="J614" s="33">
        <v>132</v>
      </c>
      <c r="K614" s="33" t="s">
        <v>126</v>
      </c>
      <c r="L614" s="33"/>
      <c r="M614" s="34" t="s">
        <v>119</v>
      </c>
      <c r="N614" s="34"/>
      <c r="O614" s="33">
        <v>55</v>
      </c>
      <c r="P614" s="981" t="s">
        <v>978</v>
      </c>
      <c r="Q614" s="792"/>
      <c r="R614" s="792"/>
      <c r="S614" s="792"/>
      <c r="T614" s="793"/>
      <c r="U614" s="35"/>
      <c r="V614" s="35"/>
      <c r="W614" s="36" t="s">
        <v>69</v>
      </c>
      <c r="X614" s="787">
        <v>0</v>
      </c>
      <c r="Y614" s="788">
        <f t="shared" si="120"/>
        <v>0</v>
      </c>
      <c r="Z614" s="37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8" t="s">
        <v>72</v>
      </c>
      <c r="X615" s="789">
        <f>IFERROR(X608/H608,"0")+IFERROR(X609/H609,"0")+IFERROR(X610/H610,"0")+IFERROR(X611/H611,"0")+IFERROR(X612/H612,"0")+IFERROR(X613/H613,"0")+IFERROR(X614/H614,"0")</f>
        <v>15</v>
      </c>
      <c r="Y615" s="789">
        <f>IFERROR(Y608/H608,"0")+IFERROR(Y609/H609,"0")+IFERROR(Y610/H610,"0")+IFERROR(Y611/H611,"0")+IFERROR(Y612/H612,"0")+IFERROR(Y613/H613,"0")+IFERROR(Y614/H614,"0")</f>
        <v>15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0.32624999999999998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8" t="s">
        <v>69</v>
      </c>
      <c r="X616" s="789">
        <f>IFERROR(SUM(X608:X614),"0")</f>
        <v>180</v>
      </c>
      <c r="Y616" s="789">
        <f>IFERROR(SUM(Y608:Y614),"0")</f>
        <v>180</v>
      </c>
      <c r="Z616" s="38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2">
        <v>4301020269</v>
      </c>
      <c r="D618" s="794">
        <v>4640242180519</v>
      </c>
      <c r="E618" s="795"/>
      <c r="F618" s="786">
        <v>1.35</v>
      </c>
      <c r="G618" s="33">
        <v>8</v>
      </c>
      <c r="H618" s="786">
        <v>10.8</v>
      </c>
      <c r="I618" s="786">
        <v>11.28</v>
      </c>
      <c r="J618" s="33">
        <v>56</v>
      </c>
      <c r="K618" s="33" t="s">
        <v>116</v>
      </c>
      <c r="L618" s="33"/>
      <c r="M618" s="34" t="s">
        <v>77</v>
      </c>
      <c r="N618" s="34"/>
      <c r="O618" s="33">
        <v>50</v>
      </c>
      <c r="P618" s="1081" t="s">
        <v>981</v>
      </c>
      <c r="Q618" s="792"/>
      <c r="R618" s="792"/>
      <c r="S618" s="792"/>
      <c r="T618" s="793"/>
      <c r="U618" s="35"/>
      <c r="V618" s="35"/>
      <c r="W618" s="36" t="s">
        <v>69</v>
      </c>
      <c r="X618" s="787">
        <v>300</v>
      </c>
      <c r="Y618" s="788">
        <f>IFERROR(IF(X618="",0,CEILING((X618/$H618),1)*$H618),"")</f>
        <v>302.40000000000003</v>
      </c>
      <c r="Z618" s="37">
        <f>IFERROR(IF(Y618=0,"",ROUNDUP(Y618/H618,0)*0.02175),"")</f>
        <v>0.60899999999999999</v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313.33333333333331</v>
      </c>
      <c r="BN618" s="64">
        <f>IFERROR(Y618*I618/H618,"0")</f>
        <v>315.83999999999997</v>
      </c>
      <c r="BO618" s="64">
        <f>IFERROR(1/J618*(X618/H618),"0")</f>
        <v>0.49603174603174593</v>
      </c>
      <c r="BP618" s="64">
        <f>IFERROR(1/J618*(Y618/H618),"0")</f>
        <v>0.5</v>
      </c>
    </row>
    <row r="619" spans="1:68" ht="27" hidden="1" customHeight="1" x14ac:dyDescent="0.25">
      <c r="A619" s="54" t="s">
        <v>983</v>
      </c>
      <c r="B619" s="54" t="s">
        <v>984</v>
      </c>
      <c r="C619" s="32">
        <v>4301020260</v>
      </c>
      <c r="D619" s="794">
        <v>4640242180526</v>
      </c>
      <c r="E619" s="795"/>
      <c r="F619" s="786">
        <v>1.8</v>
      </c>
      <c r="G619" s="33">
        <v>6</v>
      </c>
      <c r="H619" s="786">
        <v>10.8</v>
      </c>
      <c r="I619" s="786">
        <v>11.28</v>
      </c>
      <c r="J619" s="33">
        <v>56</v>
      </c>
      <c r="K619" s="33" t="s">
        <v>116</v>
      </c>
      <c r="L619" s="33"/>
      <c r="M619" s="34" t="s">
        <v>119</v>
      </c>
      <c r="N619" s="34"/>
      <c r="O619" s="33">
        <v>50</v>
      </c>
      <c r="P619" s="1032" t="s">
        <v>985</v>
      </c>
      <c r="Q619" s="792"/>
      <c r="R619" s="792"/>
      <c r="S619" s="792"/>
      <c r="T619" s="793"/>
      <c r="U619" s="35"/>
      <c r="V619" s="35"/>
      <c r="W619" s="36" t="s">
        <v>69</v>
      </c>
      <c r="X619" s="787">
        <v>0</v>
      </c>
      <c r="Y619" s="788">
        <f>IFERROR(IF(X619="",0,CEILING((X619/$H619),1)*$H619),"")</f>
        <v>0</v>
      </c>
      <c r="Z619" s="37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2">
        <v>4301020309</v>
      </c>
      <c r="D620" s="794">
        <v>4640242180090</v>
      </c>
      <c r="E620" s="795"/>
      <c r="F620" s="786">
        <v>1.35</v>
      </c>
      <c r="G620" s="33">
        <v>8</v>
      </c>
      <c r="H620" s="786">
        <v>10.8</v>
      </c>
      <c r="I620" s="786">
        <v>11.28</v>
      </c>
      <c r="J620" s="33">
        <v>56</v>
      </c>
      <c r="K620" s="33" t="s">
        <v>116</v>
      </c>
      <c r="L620" s="33"/>
      <c r="M620" s="34" t="s">
        <v>119</v>
      </c>
      <c r="N620" s="34"/>
      <c r="O620" s="33">
        <v>50</v>
      </c>
      <c r="P620" s="1087" t="s">
        <v>988</v>
      </c>
      <c r="Q620" s="792"/>
      <c r="R620" s="792"/>
      <c r="S620" s="792"/>
      <c r="T620" s="793"/>
      <c r="U620" s="35"/>
      <c r="V620" s="35"/>
      <c r="W620" s="36" t="s">
        <v>69</v>
      </c>
      <c r="X620" s="787">
        <v>0</v>
      </c>
      <c r="Y620" s="788">
        <f>IFERROR(IF(X620="",0,CEILING((X620/$H620),1)*$H620),"")</f>
        <v>0</v>
      </c>
      <c r="Z620" s="37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2">
        <v>4301020295</v>
      </c>
      <c r="D621" s="794">
        <v>4640242181363</v>
      </c>
      <c r="E621" s="795"/>
      <c r="F621" s="786">
        <v>0.4</v>
      </c>
      <c r="G621" s="33">
        <v>10</v>
      </c>
      <c r="H621" s="786">
        <v>4</v>
      </c>
      <c r="I621" s="786">
        <v>4.21</v>
      </c>
      <c r="J621" s="33">
        <v>132</v>
      </c>
      <c r="K621" s="33" t="s">
        <v>126</v>
      </c>
      <c r="L621" s="33"/>
      <c r="M621" s="34" t="s">
        <v>119</v>
      </c>
      <c r="N621" s="34"/>
      <c r="O621" s="33">
        <v>50</v>
      </c>
      <c r="P621" s="830" t="s">
        <v>992</v>
      </c>
      <c r="Q621" s="792"/>
      <c r="R621" s="792"/>
      <c r="S621" s="792"/>
      <c r="T621" s="793"/>
      <c r="U621" s="35"/>
      <c r="V621" s="35"/>
      <c r="W621" s="36" t="s">
        <v>69</v>
      </c>
      <c r="X621" s="787">
        <v>0</v>
      </c>
      <c r="Y621" s="788">
        <f>IFERROR(IF(X621="",0,CEILING((X621/$H621),1)*$H621),"")</f>
        <v>0</v>
      </c>
      <c r="Z621" s="37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8" t="s">
        <v>72</v>
      </c>
      <c r="X622" s="789">
        <f>IFERROR(X618/H618,"0")+IFERROR(X619/H619,"0")+IFERROR(X620/H620,"0")+IFERROR(X621/H621,"0")</f>
        <v>27.777777777777775</v>
      </c>
      <c r="Y622" s="789">
        <f>IFERROR(Y618/H618,"0")+IFERROR(Y619/H619,"0")+IFERROR(Y620/H620,"0")+IFERROR(Y621/H621,"0")</f>
        <v>28</v>
      </c>
      <c r="Z622" s="789">
        <f>IFERROR(IF(Z618="",0,Z618),"0")+IFERROR(IF(Z619="",0,Z619),"0")+IFERROR(IF(Z620="",0,Z620),"0")+IFERROR(IF(Z621="",0,Z621),"0")</f>
        <v>0.60899999999999999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8" t="s">
        <v>69</v>
      </c>
      <c r="X623" s="789">
        <f>IFERROR(SUM(X618:X621),"0")</f>
        <v>300</v>
      </c>
      <c r="Y623" s="789">
        <f>IFERROR(SUM(Y618:Y621),"0")</f>
        <v>302.40000000000003</v>
      </c>
      <c r="Z623" s="38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2">
        <v>4301031280</v>
      </c>
      <c r="D625" s="794">
        <v>4640242180816</v>
      </c>
      <c r="E625" s="795"/>
      <c r="F625" s="786">
        <v>0.7</v>
      </c>
      <c r="G625" s="33">
        <v>6</v>
      </c>
      <c r="H625" s="786">
        <v>4.2</v>
      </c>
      <c r="I625" s="786">
        <v>4.47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40</v>
      </c>
      <c r="P625" s="1223" t="s">
        <v>995</v>
      </c>
      <c r="Q625" s="792"/>
      <c r="R625" s="792"/>
      <c r="S625" s="792"/>
      <c r="T625" s="793"/>
      <c r="U625" s="35"/>
      <c r="V625" s="35"/>
      <c r="W625" s="36" t="s">
        <v>69</v>
      </c>
      <c r="X625" s="787">
        <v>30</v>
      </c>
      <c r="Y625" s="788">
        <f t="shared" ref="Y625:Y631" si="125">IFERROR(IF(X625="",0,CEILING((X625/$H625),1)*$H625),"")</f>
        <v>33.6</v>
      </c>
      <c r="Z625" s="37">
        <f>IFERROR(IF(Y625=0,"",ROUNDUP(Y625/H625,0)*0.00902),"")</f>
        <v>7.2160000000000002E-2</v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31.928571428571427</v>
      </c>
      <c r="BN625" s="64">
        <f t="shared" ref="BN625:BN631" si="127">IFERROR(Y625*I625/H625,"0")</f>
        <v>35.76</v>
      </c>
      <c r="BO625" s="64">
        <f t="shared" ref="BO625:BO631" si="128">IFERROR(1/J625*(X625/H625),"0")</f>
        <v>5.4112554112554112E-2</v>
      </c>
      <c r="BP625" s="64">
        <f t="shared" ref="BP625:BP631" si="129">IFERROR(1/J625*(Y625/H625),"0")</f>
        <v>6.0606060606060608E-2</v>
      </c>
    </row>
    <row r="626" spans="1:68" ht="27" customHeight="1" x14ac:dyDescent="0.25">
      <c r="A626" s="54" t="s">
        <v>997</v>
      </c>
      <c r="B626" s="54" t="s">
        <v>998</v>
      </c>
      <c r="C626" s="32">
        <v>4301031244</v>
      </c>
      <c r="D626" s="794">
        <v>4640242180595</v>
      </c>
      <c r="E626" s="795"/>
      <c r="F626" s="786">
        <v>0.7</v>
      </c>
      <c r="G626" s="33">
        <v>6</v>
      </c>
      <c r="H626" s="786">
        <v>4.2</v>
      </c>
      <c r="I626" s="786">
        <v>4.47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40</v>
      </c>
      <c r="P626" s="900" t="s">
        <v>999</v>
      </c>
      <c r="Q626" s="792"/>
      <c r="R626" s="792"/>
      <c r="S626" s="792"/>
      <c r="T626" s="793"/>
      <c r="U626" s="35"/>
      <c r="V626" s="35"/>
      <c r="W626" s="36" t="s">
        <v>69</v>
      </c>
      <c r="X626" s="787">
        <v>350</v>
      </c>
      <c r="Y626" s="788">
        <f t="shared" si="125"/>
        <v>352.8</v>
      </c>
      <c r="Z626" s="37">
        <f>IFERROR(IF(Y626=0,"",ROUNDUP(Y626/H626,0)*0.00902),"")</f>
        <v>0.75768000000000002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372.5</v>
      </c>
      <c r="BN626" s="64">
        <f t="shared" si="127"/>
        <v>375.48</v>
      </c>
      <c r="BO626" s="64">
        <f t="shared" si="128"/>
        <v>0.63131313131313127</v>
      </c>
      <c r="BP626" s="64">
        <f t="shared" si="129"/>
        <v>0.63636363636363635</v>
      </c>
    </row>
    <row r="627" spans="1:68" ht="27" hidden="1" customHeight="1" x14ac:dyDescent="0.25">
      <c r="A627" s="54" t="s">
        <v>1001</v>
      </c>
      <c r="B627" s="54" t="s">
        <v>1002</v>
      </c>
      <c r="C627" s="32">
        <v>4301031289</v>
      </c>
      <c r="D627" s="794">
        <v>4640242181615</v>
      </c>
      <c r="E627" s="795"/>
      <c r="F627" s="786">
        <v>0.7</v>
      </c>
      <c r="G627" s="33">
        <v>6</v>
      </c>
      <c r="H627" s="786">
        <v>4.2</v>
      </c>
      <c r="I627" s="786">
        <v>4.41</v>
      </c>
      <c r="J627" s="33">
        <v>132</v>
      </c>
      <c r="K627" s="33" t="s">
        <v>126</v>
      </c>
      <c r="L627" s="33"/>
      <c r="M627" s="34" t="s">
        <v>68</v>
      </c>
      <c r="N627" s="34"/>
      <c r="O627" s="33">
        <v>45</v>
      </c>
      <c r="P627" s="979" t="s">
        <v>1003</v>
      </c>
      <c r="Q627" s="792"/>
      <c r="R627" s="792"/>
      <c r="S627" s="792"/>
      <c r="T627" s="793"/>
      <c r="U627" s="35"/>
      <c r="V627" s="35"/>
      <c r="W627" s="36" t="s">
        <v>69</v>
      </c>
      <c r="X627" s="787">
        <v>0</v>
      </c>
      <c r="Y627" s="788">
        <f t="shared" si="125"/>
        <v>0</v>
      </c>
      <c r="Z627" s="37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2">
        <v>4301031285</v>
      </c>
      <c r="D628" s="794">
        <v>4640242181639</v>
      </c>
      <c r="E628" s="795"/>
      <c r="F628" s="786">
        <v>0.7</v>
      </c>
      <c r="G628" s="33">
        <v>6</v>
      </c>
      <c r="H628" s="786">
        <v>4.2</v>
      </c>
      <c r="I628" s="786">
        <v>4.41</v>
      </c>
      <c r="J628" s="33">
        <v>132</v>
      </c>
      <c r="K628" s="33" t="s">
        <v>126</v>
      </c>
      <c r="L628" s="33"/>
      <c r="M628" s="34" t="s">
        <v>68</v>
      </c>
      <c r="N628" s="34"/>
      <c r="O628" s="33">
        <v>45</v>
      </c>
      <c r="P628" s="823" t="s">
        <v>1007</v>
      </c>
      <c r="Q628" s="792"/>
      <c r="R628" s="792"/>
      <c r="S628" s="792"/>
      <c r="T628" s="793"/>
      <c r="U628" s="35"/>
      <c r="V628" s="35"/>
      <c r="W628" s="36" t="s">
        <v>69</v>
      </c>
      <c r="X628" s="787">
        <v>0</v>
      </c>
      <c r="Y628" s="788">
        <f t="shared" si="125"/>
        <v>0</v>
      </c>
      <c r="Z628" s="37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2">
        <v>4301031287</v>
      </c>
      <c r="D629" s="794">
        <v>4640242181622</v>
      </c>
      <c r="E629" s="795"/>
      <c r="F629" s="786">
        <v>0.7</v>
      </c>
      <c r="G629" s="33">
        <v>6</v>
      </c>
      <c r="H629" s="786">
        <v>4.2</v>
      </c>
      <c r="I629" s="786">
        <v>4.41</v>
      </c>
      <c r="J629" s="33">
        <v>132</v>
      </c>
      <c r="K629" s="33" t="s">
        <v>126</v>
      </c>
      <c r="L629" s="33"/>
      <c r="M629" s="34" t="s">
        <v>68</v>
      </c>
      <c r="N629" s="34"/>
      <c r="O629" s="33">
        <v>45</v>
      </c>
      <c r="P629" s="1048" t="s">
        <v>1011</v>
      </c>
      <c r="Q629" s="792"/>
      <c r="R629" s="792"/>
      <c r="S629" s="792"/>
      <c r="T629" s="793"/>
      <c r="U629" s="35"/>
      <c r="V629" s="35"/>
      <c r="W629" s="36" t="s">
        <v>69</v>
      </c>
      <c r="X629" s="787">
        <v>0</v>
      </c>
      <c r="Y629" s="788">
        <f t="shared" si="125"/>
        <v>0</v>
      </c>
      <c r="Z629" s="37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2">
        <v>4301031203</v>
      </c>
      <c r="D630" s="794">
        <v>4640242180908</v>
      </c>
      <c r="E630" s="795"/>
      <c r="F630" s="786">
        <v>0.28000000000000003</v>
      </c>
      <c r="G630" s="33">
        <v>6</v>
      </c>
      <c r="H630" s="786">
        <v>1.68</v>
      </c>
      <c r="I630" s="786">
        <v>1.81</v>
      </c>
      <c r="J630" s="33">
        <v>234</v>
      </c>
      <c r="K630" s="33" t="s">
        <v>67</v>
      </c>
      <c r="L630" s="33"/>
      <c r="M630" s="34" t="s">
        <v>68</v>
      </c>
      <c r="N630" s="34"/>
      <c r="O630" s="33">
        <v>40</v>
      </c>
      <c r="P630" s="1043" t="s">
        <v>1015</v>
      </c>
      <c r="Q630" s="792"/>
      <c r="R630" s="792"/>
      <c r="S630" s="792"/>
      <c r="T630" s="793"/>
      <c r="U630" s="35"/>
      <c r="V630" s="35"/>
      <c r="W630" s="36" t="s">
        <v>69</v>
      </c>
      <c r="X630" s="787">
        <v>0</v>
      </c>
      <c r="Y630" s="788">
        <f t="shared" si="125"/>
        <v>0</v>
      </c>
      <c r="Z630" s="37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2">
        <v>4301031200</v>
      </c>
      <c r="D631" s="794">
        <v>4640242180489</v>
      </c>
      <c r="E631" s="795"/>
      <c r="F631" s="786">
        <v>0.28000000000000003</v>
      </c>
      <c r="G631" s="33">
        <v>6</v>
      </c>
      <c r="H631" s="786">
        <v>1.68</v>
      </c>
      <c r="I631" s="786">
        <v>1.84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1094" t="s">
        <v>1018</v>
      </c>
      <c r="Q631" s="792"/>
      <c r="R631" s="792"/>
      <c r="S631" s="792"/>
      <c r="T631" s="793"/>
      <c r="U631" s="35"/>
      <c r="V631" s="35"/>
      <c r="W631" s="36" t="s">
        <v>69</v>
      </c>
      <c r="X631" s="787">
        <v>0</v>
      </c>
      <c r="Y631" s="788">
        <f t="shared" si="125"/>
        <v>0</v>
      </c>
      <c r="Z631" s="37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8" t="s">
        <v>72</v>
      </c>
      <c r="X632" s="789">
        <f>IFERROR(X625/H625,"0")+IFERROR(X626/H626,"0")+IFERROR(X627/H627,"0")+IFERROR(X628/H628,"0")+IFERROR(X629/H629,"0")+IFERROR(X630/H630,"0")+IFERROR(X631/H631,"0")</f>
        <v>90.476190476190467</v>
      </c>
      <c r="Y632" s="789">
        <f>IFERROR(Y625/H625,"0")+IFERROR(Y626/H626,"0")+IFERROR(Y627/H627,"0")+IFERROR(Y628/H628,"0")+IFERROR(Y629/H629,"0")+IFERROR(Y630/H630,"0")+IFERROR(Y631/H631,"0")</f>
        <v>92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0.82984000000000002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8" t="s">
        <v>69</v>
      </c>
      <c r="X633" s="789">
        <f>IFERROR(SUM(X625:X631),"0")</f>
        <v>380</v>
      </c>
      <c r="Y633" s="789">
        <f>IFERROR(SUM(Y625:Y631),"0")</f>
        <v>386.40000000000003</v>
      </c>
      <c r="Z633" s="38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2">
        <v>4301051746</v>
      </c>
      <c r="D635" s="794">
        <v>4640242180533</v>
      </c>
      <c r="E635" s="795"/>
      <c r="F635" s="786">
        <v>1.3</v>
      </c>
      <c r="G635" s="33">
        <v>6</v>
      </c>
      <c r="H635" s="786">
        <v>7.8</v>
      </c>
      <c r="I635" s="786">
        <v>8.3640000000000008</v>
      </c>
      <c r="J635" s="33">
        <v>56</v>
      </c>
      <c r="K635" s="33" t="s">
        <v>116</v>
      </c>
      <c r="L635" s="33"/>
      <c r="M635" s="34" t="s">
        <v>77</v>
      </c>
      <c r="N635" s="34"/>
      <c r="O635" s="33">
        <v>40</v>
      </c>
      <c r="P635" s="890" t="s">
        <v>1021</v>
      </c>
      <c r="Q635" s="792"/>
      <c r="R635" s="792"/>
      <c r="S635" s="792"/>
      <c r="T635" s="793"/>
      <c r="U635" s="35"/>
      <c r="V635" s="35"/>
      <c r="W635" s="36" t="s">
        <v>69</v>
      </c>
      <c r="X635" s="787">
        <v>0</v>
      </c>
      <c r="Y635" s="788">
        <f t="shared" ref="Y635:Y642" si="130">IFERROR(IF(X635="",0,CEILING((X635/$H635),1)*$H635),"")</f>
        <v>0</v>
      </c>
      <c r="Z635" s="37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2">
        <v>4301051887</v>
      </c>
      <c r="D636" s="794">
        <v>4640242180533</v>
      </c>
      <c r="E636" s="795"/>
      <c r="F636" s="786">
        <v>1.3</v>
      </c>
      <c r="G636" s="33">
        <v>6</v>
      </c>
      <c r="H636" s="786">
        <v>7.8</v>
      </c>
      <c r="I636" s="786">
        <v>8.3640000000000008</v>
      </c>
      <c r="J636" s="33">
        <v>56</v>
      </c>
      <c r="K636" s="33" t="s">
        <v>116</v>
      </c>
      <c r="L636" s="33"/>
      <c r="M636" s="34" t="s">
        <v>77</v>
      </c>
      <c r="N636" s="34"/>
      <c r="O636" s="33">
        <v>45</v>
      </c>
      <c r="P636" s="1188" t="s">
        <v>1024</v>
      </c>
      <c r="Q636" s="792"/>
      <c r="R636" s="792"/>
      <c r="S636" s="792"/>
      <c r="T636" s="793"/>
      <c r="U636" s="35"/>
      <c r="V636" s="35"/>
      <c r="W636" s="36" t="s">
        <v>69</v>
      </c>
      <c r="X636" s="787">
        <v>0</v>
      </c>
      <c r="Y636" s="788">
        <f t="shared" si="130"/>
        <v>0</v>
      </c>
      <c r="Z636" s="37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2">
        <v>4301051510</v>
      </c>
      <c r="D637" s="794">
        <v>4640242180540</v>
      </c>
      <c r="E637" s="795"/>
      <c r="F637" s="786">
        <v>1.3</v>
      </c>
      <c r="G637" s="33">
        <v>6</v>
      </c>
      <c r="H637" s="786">
        <v>7.8</v>
      </c>
      <c r="I637" s="786">
        <v>8.3640000000000008</v>
      </c>
      <c r="J637" s="33">
        <v>56</v>
      </c>
      <c r="K637" s="33" t="s">
        <v>116</v>
      </c>
      <c r="L637" s="33"/>
      <c r="M637" s="34" t="s">
        <v>68</v>
      </c>
      <c r="N637" s="34"/>
      <c r="O637" s="33">
        <v>30</v>
      </c>
      <c r="P637" s="894" t="s">
        <v>1027</v>
      </c>
      <c r="Q637" s="792"/>
      <c r="R637" s="792"/>
      <c r="S637" s="792"/>
      <c r="T637" s="793"/>
      <c r="U637" s="35"/>
      <c r="V637" s="35"/>
      <c r="W637" s="36" t="s">
        <v>69</v>
      </c>
      <c r="X637" s="787">
        <v>0</v>
      </c>
      <c r="Y637" s="788">
        <f t="shared" si="130"/>
        <v>0</v>
      </c>
      <c r="Z637" s="37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2">
        <v>4301051933</v>
      </c>
      <c r="D638" s="794">
        <v>4640242180540</v>
      </c>
      <c r="E638" s="795"/>
      <c r="F638" s="786">
        <v>1.3</v>
      </c>
      <c r="G638" s="33">
        <v>6</v>
      </c>
      <c r="H638" s="786">
        <v>7.8</v>
      </c>
      <c r="I638" s="786">
        <v>8.3640000000000008</v>
      </c>
      <c r="J638" s="33">
        <v>56</v>
      </c>
      <c r="K638" s="33" t="s">
        <v>116</v>
      </c>
      <c r="L638" s="33"/>
      <c r="M638" s="34" t="s">
        <v>77</v>
      </c>
      <c r="N638" s="34"/>
      <c r="O638" s="33">
        <v>45</v>
      </c>
      <c r="P638" s="923" t="s">
        <v>1030</v>
      </c>
      <c r="Q638" s="792"/>
      <c r="R638" s="792"/>
      <c r="S638" s="792"/>
      <c r="T638" s="793"/>
      <c r="U638" s="35"/>
      <c r="V638" s="35"/>
      <c r="W638" s="36" t="s">
        <v>69</v>
      </c>
      <c r="X638" s="787">
        <v>0</v>
      </c>
      <c r="Y638" s="788">
        <f t="shared" si="130"/>
        <v>0</v>
      </c>
      <c r="Z638" s="37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2">
        <v>4301051920</v>
      </c>
      <c r="D639" s="794">
        <v>4640242181233</v>
      </c>
      <c r="E639" s="795"/>
      <c r="F639" s="786">
        <v>0.3</v>
      </c>
      <c r="G639" s="33">
        <v>6</v>
      </c>
      <c r="H639" s="786">
        <v>1.8</v>
      </c>
      <c r="I639" s="786">
        <v>2.0640000000000001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1154" t="s">
        <v>1033</v>
      </c>
      <c r="Q639" s="792"/>
      <c r="R639" s="792"/>
      <c r="S639" s="792"/>
      <c r="T639" s="793"/>
      <c r="U639" s="35"/>
      <c r="V639" s="35"/>
      <c r="W639" s="36" t="s">
        <v>69</v>
      </c>
      <c r="X639" s="787">
        <v>0</v>
      </c>
      <c r="Y639" s="788">
        <f t="shared" si="130"/>
        <v>0</v>
      </c>
      <c r="Z639" s="37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2">
        <v>4301051390</v>
      </c>
      <c r="D640" s="794">
        <v>4640242181233</v>
      </c>
      <c r="E640" s="795"/>
      <c r="F640" s="786">
        <v>0.3</v>
      </c>
      <c r="G640" s="33">
        <v>6</v>
      </c>
      <c r="H640" s="786">
        <v>1.8</v>
      </c>
      <c r="I640" s="786">
        <v>1.984</v>
      </c>
      <c r="J640" s="33">
        <v>234</v>
      </c>
      <c r="K640" s="33" t="s">
        <v>67</v>
      </c>
      <c r="L640" s="33"/>
      <c r="M640" s="34" t="s">
        <v>68</v>
      </c>
      <c r="N640" s="34"/>
      <c r="O640" s="33">
        <v>40</v>
      </c>
      <c r="P640" s="816" t="s">
        <v>1035</v>
      </c>
      <c r="Q640" s="792"/>
      <c r="R640" s="792"/>
      <c r="S640" s="792"/>
      <c r="T640" s="793"/>
      <c r="U640" s="35"/>
      <c r="V640" s="35"/>
      <c r="W640" s="36" t="s">
        <v>69</v>
      </c>
      <c r="X640" s="787">
        <v>0</v>
      </c>
      <c r="Y640" s="788">
        <f t="shared" si="130"/>
        <v>0</v>
      </c>
      <c r="Z640" s="37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2">
        <v>4301051921</v>
      </c>
      <c r="D641" s="794">
        <v>4640242181226</v>
      </c>
      <c r="E641" s="795"/>
      <c r="F641" s="786">
        <v>0.3</v>
      </c>
      <c r="G641" s="33">
        <v>6</v>
      </c>
      <c r="H641" s="786">
        <v>1.8</v>
      </c>
      <c r="I641" s="786">
        <v>2.052</v>
      </c>
      <c r="J641" s="33">
        <v>182</v>
      </c>
      <c r="K641" s="33" t="s">
        <v>76</v>
      </c>
      <c r="L641" s="33"/>
      <c r="M641" s="34" t="s">
        <v>161</v>
      </c>
      <c r="N641" s="34"/>
      <c r="O641" s="33">
        <v>45</v>
      </c>
      <c r="P641" s="1190" t="s">
        <v>1038</v>
      </c>
      <c r="Q641" s="792"/>
      <c r="R641" s="792"/>
      <c r="S641" s="792"/>
      <c r="T641" s="793"/>
      <c r="U641" s="35"/>
      <c r="V641" s="35"/>
      <c r="W641" s="36" t="s">
        <v>69</v>
      </c>
      <c r="X641" s="787">
        <v>0</v>
      </c>
      <c r="Y641" s="788">
        <f t="shared" si="130"/>
        <v>0</v>
      </c>
      <c r="Z641" s="37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2">
        <v>4301051448</v>
      </c>
      <c r="D642" s="794">
        <v>4640242181226</v>
      </c>
      <c r="E642" s="795"/>
      <c r="F642" s="786">
        <v>0.3</v>
      </c>
      <c r="G642" s="33">
        <v>6</v>
      </c>
      <c r="H642" s="786">
        <v>1.8</v>
      </c>
      <c r="I642" s="786">
        <v>1.972</v>
      </c>
      <c r="J642" s="33">
        <v>234</v>
      </c>
      <c r="K642" s="33" t="s">
        <v>67</v>
      </c>
      <c r="L642" s="33"/>
      <c r="M642" s="34" t="s">
        <v>68</v>
      </c>
      <c r="N642" s="34"/>
      <c r="O642" s="33">
        <v>30</v>
      </c>
      <c r="P642" s="1178" t="s">
        <v>1040</v>
      </c>
      <c r="Q642" s="792"/>
      <c r="R642" s="792"/>
      <c r="S642" s="792"/>
      <c r="T642" s="793"/>
      <c r="U642" s="35"/>
      <c r="V642" s="35"/>
      <c r="W642" s="36" t="s">
        <v>69</v>
      </c>
      <c r="X642" s="787">
        <v>0</v>
      </c>
      <c r="Y642" s="788">
        <f t="shared" si="130"/>
        <v>0</v>
      </c>
      <c r="Z642" s="37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8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8" t="s">
        <v>69</v>
      </c>
      <c r="X644" s="789">
        <f>IFERROR(SUM(X635:X642),"0")</f>
        <v>0</v>
      </c>
      <c r="Y644" s="789">
        <f>IFERROR(SUM(Y635:Y642),"0")</f>
        <v>0</v>
      </c>
      <c r="Z644" s="38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2">
        <v>4301060408</v>
      </c>
      <c r="D646" s="794">
        <v>4640242180120</v>
      </c>
      <c r="E646" s="795"/>
      <c r="F646" s="786">
        <v>1.3</v>
      </c>
      <c r="G646" s="33">
        <v>6</v>
      </c>
      <c r="H646" s="786">
        <v>7.8</v>
      </c>
      <c r="I646" s="786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1122" t="s">
        <v>1043</v>
      </c>
      <c r="Q646" s="792"/>
      <c r="R646" s="792"/>
      <c r="S646" s="792"/>
      <c r="T646" s="793"/>
      <c r="U646" s="35"/>
      <c r="V646" s="35"/>
      <c r="W646" s="36" t="s">
        <v>69</v>
      </c>
      <c r="X646" s="787">
        <v>0</v>
      </c>
      <c r="Y646" s="788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2">
        <v>4301060354</v>
      </c>
      <c r="D647" s="794">
        <v>4640242180120</v>
      </c>
      <c r="E647" s="795"/>
      <c r="F647" s="786">
        <v>1.3</v>
      </c>
      <c r="G647" s="33">
        <v>6</v>
      </c>
      <c r="H647" s="786">
        <v>7.8</v>
      </c>
      <c r="I647" s="786">
        <v>8.2799999999999994</v>
      </c>
      <c r="J647" s="33">
        <v>56</v>
      </c>
      <c r="K647" s="33" t="s">
        <v>116</v>
      </c>
      <c r="L647" s="33"/>
      <c r="M647" s="34" t="s">
        <v>68</v>
      </c>
      <c r="N647" s="34"/>
      <c r="O647" s="33">
        <v>40</v>
      </c>
      <c r="P647" s="881" t="s">
        <v>1046</v>
      </c>
      <c r="Q647" s="792"/>
      <c r="R647" s="792"/>
      <c r="S647" s="792"/>
      <c r="T647" s="793"/>
      <c r="U647" s="35"/>
      <c r="V647" s="35"/>
      <c r="W647" s="36" t="s">
        <v>69</v>
      </c>
      <c r="X647" s="787">
        <v>0</v>
      </c>
      <c r="Y647" s="788">
        <f>IFERROR(IF(X647="",0,CEILING((X647/$H647),1)*$H647),"")</f>
        <v>0</v>
      </c>
      <c r="Z647" s="37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2">
        <v>4301060407</v>
      </c>
      <c r="D648" s="794">
        <v>4640242180137</v>
      </c>
      <c r="E648" s="795"/>
      <c r="F648" s="786">
        <v>1.3</v>
      </c>
      <c r="G648" s="33">
        <v>6</v>
      </c>
      <c r="H648" s="786">
        <v>7.8</v>
      </c>
      <c r="I648" s="786">
        <v>8.2799999999999994</v>
      </c>
      <c r="J648" s="33">
        <v>56</v>
      </c>
      <c r="K648" s="33" t="s">
        <v>116</v>
      </c>
      <c r="L648" s="33"/>
      <c r="M648" s="34" t="s">
        <v>68</v>
      </c>
      <c r="N648" s="34"/>
      <c r="O648" s="33">
        <v>40</v>
      </c>
      <c r="P648" s="1124" t="s">
        <v>1049</v>
      </c>
      <c r="Q648" s="792"/>
      <c r="R648" s="792"/>
      <c r="S648" s="792"/>
      <c r="T648" s="793"/>
      <c r="U648" s="35"/>
      <c r="V648" s="35"/>
      <c r="W648" s="36" t="s">
        <v>69</v>
      </c>
      <c r="X648" s="787">
        <v>0</v>
      </c>
      <c r="Y648" s="788">
        <f>IFERROR(IF(X648="",0,CEILING((X648/$H648),1)*$H648),"")</f>
        <v>0</v>
      </c>
      <c r="Z648" s="37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2">
        <v>4301060355</v>
      </c>
      <c r="D649" s="794">
        <v>4640242180137</v>
      </c>
      <c r="E649" s="795"/>
      <c r="F649" s="786">
        <v>1.3</v>
      </c>
      <c r="G649" s="33">
        <v>6</v>
      </c>
      <c r="H649" s="786">
        <v>7.8</v>
      </c>
      <c r="I649" s="786">
        <v>8.2799999999999994</v>
      </c>
      <c r="J649" s="33">
        <v>56</v>
      </c>
      <c r="K649" s="33" t="s">
        <v>116</v>
      </c>
      <c r="L649" s="33"/>
      <c r="M649" s="34" t="s">
        <v>68</v>
      </c>
      <c r="N649" s="34"/>
      <c r="O649" s="33">
        <v>40</v>
      </c>
      <c r="P649" s="1012" t="s">
        <v>1052</v>
      </c>
      <c r="Q649" s="792"/>
      <c r="R649" s="792"/>
      <c r="S649" s="792"/>
      <c r="T649" s="793"/>
      <c r="U649" s="35"/>
      <c r="V649" s="35"/>
      <c r="W649" s="36" t="s">
        <v>69</v>
      </c>
      <c r="X649" s="787">
        <v>0</v>
      </c>
      <c r="Y649" s="788">
        <f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8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8" t="s">
        <v>69</v>
      </c>
      <c r="X651" s="789">
        <f>IFERROR(SUM(X646:X649),"0")</f>
        <v>0</v>
      </c>
      <c r="Y651" s="789">
        <f>IFERROR(SUM(Y646:Y649),"0")</f>
        <v>0</v>
      </c>
      <c r="Z651" s="38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2">
        <v>4301011951</v>
      </c>
      <c r="D654" s="794">
        <v>4640242180045</v>
      </c>
      <c r="E654" s="795"/>
      <c r="F654" s="786">
        <v>1.5</v>
      </c>
      <c r="G654" s="33">
        <v>8</v>
      </c>
      <c r="H654" s="786">
        <v>12</v>
      </c>
      <c r="I654" s="786">
        <v>12.48</v>
      </c>
      <c r="J654" s="33">
        <v>56</v>
      </c>
      <c r="K654" s="33" t="s">
        <v>116</v>
      </c>
      <c r="L654" s="33"/>
      <c r="M654" s="34" t="s">
        <v>119</v>
      </c>
      <c r="N654" s="34"/>
      <c r="O654" s="33">
        <v>55</v>
      </c>
      <c r="P654" s="1163" t="s">
        <v>1056</v>
      </c>
      <c r="Q654" s="792"/>
      <c r="R654" s="792"/>
      <c r="S654" s="792"/>
      <c r="T654" s="793"/>
      <c r="U654" s="35"/>
      <c r="V654" s="35"/>
      <c r="W654" s="36" t="s">
        <v>69</v>
      </c>
      <c r="X654" s="787">
        <v>0</v>
      </c>
      <c r="Y654" s="788">
        <f>IFERROR(IF(X654="",0,CEILING((X654/$H654),1)*$H654),"")</f>
        <v>0</v>
      </c>
      <c r="Z654" s="37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2">
        <v>4301011950</v>
      </c>
      <c r="D655" s="794">
        <v>4640242180601</v>
      </c>
      <c r="E655" s="795"/>
      <c r="F655" s="786">
        <v>1.5</v>
      </c>
      <c r="G655" s="33">
        <v>8</v>
      </c>
      <c r="H655" s="786">
        <v>12</v>
      </c>
      <c r="I655" s="786">
        <v>12.48</v>
      </c>
      <c r="J655" s="33">
        <v>56</v>
      </c>
      <c r="K655" s="33" t="s">
        <v>116</v>
      </c>
      <c r="L655" s="33"/>
      <c r="M655" s="34" t="s">
        <v>119</v>
      </c>
      <c r="N655" s="34"/>
      <c r="O655" s="33">
        <v>55</v>
      </c>
      <c r="P655" s="1197" t="s">
        <v>1060</v>
      </c>
      <c r="Q655" s="792"/>
      <c r="R655" s="792"/>
      <c r="S655" s="792"/>
      <c r="T655" s="793"/>
      <c r="U655" s="35"/>
      <c r="V655" s="35"/>
      <c r="W655" s="36" t="s">
        <v>69</v>
      </c>
      <c r="X655" s="787">
        <v>0</v>
      </c>
      <c r="Y655" s="788">
        <f>IFERROR(IF(X655="",0,CEILING((X655/$H655),1)*$H655),"")</f>
        <v>0</v>
      </c>
      <c r="Z655" s="37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8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8" t="s">
        <v>69</v>
      </c>
      <c r="X657" s="789">
        <f>IFERROR(SUM(X654:X655),"0")</f>
        <v>0</v>
      </c>
      <c r="Y657" s="789">
        <f>IFERROR(SUM(Y654:Y655),"0")</f>
        <v>0</v>
      </c>
      <c r="Z657" s="38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2">
        <v>4301020314</v>
      </c>
      <c r="D659" s="794">
        <v>4640242180090</v>
      </c>
      <c r="E659" s="795"/>
      <c r="F659" s="786">
        <v>1.5</v>
      </c>
      <c r="G659" s="33">
        <v>8</v>
      </c>
      <c r="H659" s="786">
        <v>12</v>
      </c>
      <c r="I659" s="786">
        <v>12.48</v>
      </c>
      <c r="J659" s="33">
        <v>56</v>
      </c>
      <c r="K659" s="33" t="s">
        <v>116</v>
      </c>
      <c r="L659" s="33"/>
      <c r="M659" s="34" t="s">
        <v>119</v>
      </c>
      <c r="N659" s="34"/>
      <c r="O659" s="33">
        <v>50</v>
      </c>
      <c r="P659" s="1003" t="s">
        <v>1064</v>
      </c>
      <c r="Q659" s="792"/>
      <c r="R659" s="792"/>
      <c r="S659" s="792"/>
      <c r="T659" s="793"/>
      <c r="U659" s="35"/>
      <c r="V659" s="35"/>
      <c r="W659" s="36" t="s">
        <v>69</v>
      </c>
      <c r="X659" s="787">
        <v>0</v>
      </c>
      <c r="Y659" s="788">
        <f>IFERROR(IF(X659="",0,CEILING((X659/$H659),1)*$H659),"")</f>
        <v>0</v>
      </c>
      <c r="Z659" s="37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8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8" t="s">
        <v>69</v>
      </c>
      <c r="X661" s="789">
        <f>IFERROR(SUM(X659:X659),"0")</f>
        <v>0</v>
      </c>
      <c r="Y661" s="789">
        <f>IFERROR(SUM(Y659:Y659),"0")</f>
        <v>0</v>
      </c>
      <c r="Z661" s="38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2">
        <v>4301031321</v>
      </c>
      <c r="D663" s="794">
        <v>4640242180076</v>
      </c>
      <c r="E663" s="795"/>
      <c r="F663" s="786">
        <v>0.7</v>
      </c>
      <c r="G663" s="33">
        <v>6</v>
      </c>
      <c r="H663" s="786">
        <v>4.2</v>
      </c>
      <c r="I663" s="786">
        <v>4.41</v>
      </c>
      <c r="J663" s="33">
        <v>132</v>
      </c>
      <c r="K663" s="33" t="s">
        <v>126</v>
      </c>
      <c r="L663" s="33"/>
      <c r="M663" s="34" t="s">
        <v>68</v>
      </c>
      <c r="N663" s="34"/>
      <c r="O663" s="33">
        <v>40</v>
      </c>
      <c r="P663" s="791" t="s">
        <v>1068</v>
      </c>
      <c r="Q663" s="792"/>
      <c r="R663" s="792"/>
      <c r="S663" s="792"/>
      <c r="T663" s="793"/>
      <c r="U663" s="35"/>
      <c r="V663" s="35"/>
      <c r="W663" s="36" t="s">
        <v>69</v>
      </c>
      <c r="X663" s="787">
        <v>0</v>
      </c>
      <c r="Y663" s="788">
        <f>IFERROR(IF(X663="",0,CEILING((X663/$H663),1)*$H663),"")</f>
        <v>0</v>
      </c>
      <c r="Z663" s="37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8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8" t="s">
        <v>69</v>
      </c>
      <c r="X665" s="789">
        <f>IFERROR(SUM(X663:X663),"0")</f>
        <v>0</v>
      </c>
      <c r="Y665" s="789">
        <f>IFERROR(SUM(Y663:Y663),"0")</f>
        <v>0</v>
      </c>
      <c r="Z665" s="38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2">
        <v>4301051780</v>
      </c>
      <c r="D667" s="794">
        <v>4640242180106</v>
      </c>
      <c r="E667" s="795"/>
      <c r="F667" s="786">
        <v>1.3</v>
      </c>
      <c r="G667" s="33">
        <v>6</v>
      </c>
      <c r="H667" s="786">
        <v>7.8</v>
      </c>
      <c r="I667" s="786">
        <v>8.2799999999999994</v>
      </c>
      <c r="J667" s="33">
        <v>56</v>
      </c>
      <c r="K667" s="33" t="s">
        <v>116</v>
      </c>
      <c r="L667" s="33"/>
      <c r="M667" s="34" t="s">
        <v>68</v>
      </c>
      <c r="N667" s="34"/>
      <c r="O667" s="33">
        <v>45</v>
      </c>
      <c r="P667" s="1160" t="s">
        <v>1072</v>
      </c>
      <c r="Q667" s="792"/>
      <c r="R667" s="792"/>
      <c r="S667" s="792"/>
      <c r="T667" s="793"/>
      <c r="U667" s="35"/>
      <c r="V667" s="35"/>
      <c r="W667" s="36" t="s">
        <v>69</v>
      </c>
      <c r="X667" s="787">
        <v>0</v>
      </c>
      <c r="Y667" s="788">
        <f>IFERROR(IF(X667="",0,CEILING((X667/$H667),1)*$H667),"")</f>
        <v>0</v>
      </c>
      <c r="Z667" s="37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8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8" t="s">
        <v>69</v>
      </c>
      <c r="X669" s="789">
        <f>IFERROR(SUM(X667:X667),"0")</f>
        <v>0</v>
      </c>
      <c r="Y669" s="789">
        <f>IFERROR(SUM(Y667:Y667),"0")</f>
        <v>0</v>
      </c>
      <c r="Z669" s="38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8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12236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12340.039999999997</v>
      </c>
      <c r="Z670" s="38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8" t="s">
        <v>69</v>
      </c>
      <c r="X671" s="789">
        <f>IFERROR(SUM(BM22:BM667),"0")</f>
        <v>12856.504173183859</v>
      </c>
      <c r="Y671" s="789">
        <f>IFERROR(SUM(BN22:BN667),"0")</f>
        <v>12966.701999999999</v>
      </c>
      <c r="Z671" s="38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8" t="s">
        <v>1077</v>
      </c>
      <c r="X672" s="39">
        <f>ROUNDUP(SUM(BO22:BO667),0)</f>
        <v>21</v>
      </c>
      <c r="Y672" s="39">
        <f>ROUNDUP(SUM(BP22:BP667),0)</f>
        <v>21</v>
      </c>
      <c r="Z672" s="38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8" t="s">
        <v>69</v>
      </c>
      <c r="X673" s="789">
        <f>GrossWeightTotal+PalletQtyTotal*25</f>
        <v>13381.504173183859</v>
      </c>
      <c r="Y673" s="789">
        <f>GrossWeightTotalR+PalletQtyTotalR*25</f>
        <v>13491.701999999999</v>
      </c>
      <c r="Z673" s="38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8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1716.1371709061243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1734</v>
      </c>
      <c r="Z674" s="38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40" t="s">
        <v>1081</v>
      </c>
      <c r="X675" s="38"/>
      <c r="Y675" s="38"/>
      <c r="Z675" s="38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24.399030000000007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1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1" t="s">
        <v>1084</v>
      </c>
      <c r="B680" s="47">
        <f>IFERROR(Y22*1,"0")+IFERROR(Y26*1,"0")+IFERROR(Y27*1,"0")+IFERROR(Y28*1,"0")+IFERROR(Y29*1,"0")+IFERROR(Y30*1,"0")+IFERROR(Y31*1,"0")+IFERROR(Y32*1,"0")+IFERROR(Y33*1,"0")+IFERROR(Y37*1,"0")+IFERROR(Y41*1,"0")</f>
        <v>0</v>
      </c>
      <c r="C680" s="47">
        <f>IFERROR(Y47*1,"0")+IFERROR(Y48*1,"0")+IFERROR(Y49*1,"0")+IFERROR(Y50*1,"0")+IFERROR(Y51*1,"0")+IFERROR(Y52*1,"0")+IFERROR(Y56*1,"0")+IFERROR(Y57*1,"0")</f>
        <v>0</v>
      </c>
      <c r="D680" s="47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85.8</v>
      </c>
      <c r="E680" s="47">
        <f>IFERROR(Y106*1,"0")+IFERROR(Y107*1,"0")+IFERROR(Y108*1,"0")+IFERROR(Y112*1,"0")+IFERROR(Y113*1,"0")+IFERROR(Y114*1,"0")+IFERROR(Y115*1,"0")+IFERROR(Y116*1,"0")+IFERROR(Y117*1,"0")</f>
        <v>56.7</v>
      </c>
      <c r="F680" s="47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50.400000000000006</v>
      </c>
      <c r="G680" s="47">
        <f>IFERROR(Y153*1,"0")+IFERROR(Y154*1,"0")+IFERROR(Y155*1,"0")+IFERROR(Y159*1,"0")+IFERROR(Y160*1,"0")+IFERROR(Y164*1,"0")+IFERROR(Y165*1,"0")</f>
        <v>168</v>
      </c>
      <c r="H680" s="47">
        <f>IFERROR(Y170*1,"0")+IFERROR(Y174*1,"0")+IFERROR(Y175*1,"0")+IFERROR(Y176*1,"0")+IFERROR(Y177*1,"0")+IFERROR(Y178*1,"0")+IFERROR(Y182*1,"0")+IFERROR(Y183*1,"0")</f>
        <v>0</v>
      </c>
      <c r="I680" s="47">
        <f>IFERROR(Y189*1,"0")+IFERROR(Y193*1,"0")+IFERROR(Y194*1,"0")+IFERROR(Y195*1,"0")+IFERROR(Y196*1,"0")+IFERROR(Y197*1,"0")+IFERROR(Y198*1,"0")+IFERROR(Y199*1,"0")+IFERROR(Y200*1,"0")</f>
        <v>302.40000000000003</v>
      </c>
      <c r="J680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3076.7000000000003</v>
      </c>
      <c r="K680" s="47">
        <f>IFERROR(Y250*1,"0")+IFERROR(Y251*1,"0")+IFERROR(Y252*1,"0")+IFERROR(Y253*1,"0")+IFERROR(Y254*1,"0")+IFERROR(Y255*1,"0")+IFERROR(Y256*1,"0")+IFERROR(Y257*1,"0")</f>
        <v>0</v>
      </c>
      <c r="L680" s="47">
        <f>IFERROR(Y262*1,"0")+IFERROR(Y263*1,"0")+IFERROR(Y264*1,"0")+IFERROR(Y265*1,"0")+IFERROR(Y266*1,"0")+IFERROR(Y267*1,"0")+IFERROR(Y268*1,"0")+IFERROR(Y269*1,"0")+IFERROR(Y270*1,"0")+IFERROR(Y274*1,"0")</f>
        <v>0</v>
      </c>
      <c r="M680" s="47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7">
        <f>IFERROR(Y293*1,"0")</f>
        <v>0</v>
      </c>
      <c r="P680" s="47">
        <f>IFERROR(Y298*1,"0")+IFERROR(Y299*1,"0")+IFERROR(Y300*1,"0")</f>
        <v>0</v>
      </c>
      <c r="Q680" s="47">
        <f>IFERROR(Y305*1,"0")+IFERROR(Y306*1,"0")+IFERROR(Y307*1,"0")+IFERROR(Y308*1,"0")+IFERROR(Y309*1,"0")+IFERROR(Y310*1,"0")</f>
        <v>0</v>
      </c>
      <c r="R680" s="47">
        <f>IFERROR(Y315*1,"0")+IFERROR(Y319*1,"0")+IFERROR(Y323*1,"0")</f>
        <v>0</v>
      </c>
      <c r="S680" s="47">
        <f>IFERROR(Y328*1,"0")+IFERROR(Y332*1,"0")+IFERROR(Y336*1,"0")+IFERROR(Y337*1,"0")</f>
        <v>0</v>
      </c>
      <c r="T680" s="47">
        <f>IFERROR(Y342*1,"0")+IFERROR(Y346*1,"0")+IFERROR(Y347*1,"0")+IFERROR(Y351*1,"0")</f>
        <v>0</v>
      </c>
      <c r="U680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576.6</v>
      </c>
      <c r="V680" s="47">
        <f>IFERROR(Y404*1,"0")+IFERROR(Y408*1,"0")+IFERROR(Y409*1,"0")+IFERROR(Y410*1,"0")</f>
        <v>91.2</v>
      </c>
      <c r="W680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5421</v>
      </c>
      <c r="X680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268.44</v>
      </c>
      <c r="Y680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136.20000000000002</v>
      </c>
      <c r="Z680" s="47">
        <f>IFERROR(Y514*1,"0")+IFERROR(Y518*1,"0")+IFERROR(Y519*1,"0")+IFERROR(Y520*1,"0")+IFERROR(Y521*1,"0")+IFERROR(Y522*1,"0")+IFERROR(Y526*1,"0")</f>
        <v>102.60000000000001</v>
      </c>
      <c r="AA680" s="47">
        <f>IFERROR(Y531*1,"0")+IFERROR(Y532*1,"0")+IFERROR(Y533*1,"0")+IFERROR(Y534*1,"0")+IFERROR(Y535*1,"0")+IFERROR(Y536*1,"0")</f>
        <v>0</v>
      </c>
      <c r="AB680" s="47">
        <f>IFERROR(Y541*1,"0")</f>
        <v>0</v>
      </c>
      <c r="AC680" s="47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1135.1999999999998</v>
      </c>
      <c r="AD680" s="47">
        <f>IFERROR(Y602*1,"0")</f>
        <v>0</v>
      </c>
      <c r="AE680" s="47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868.8</v>
      </c>
      <c r="AF680" s="47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2,00"/>
        <filter val="1 530,00"/>
        <filter val="1 716,14"/>
        <filter val="1 940,00"/>
        <filter val="1,85"/>
        <filter val="10,00"/>
        <filter val="10,26"/>
        <filter val="100,00"/>
        <filter val="100,38"/>
        <filter val="110,00"/>
        <filter val="112,00"/>
        <filter val="12 236,00"/>
        <filter val="12 856,50"/>
        <filter val="12,96"/>
        <filter val="120,00"/>
        <filter val="13 381,50"/>
        <filter val="130,00"/>
        <filter val="15,00"/>
        <filter val="16,67"/>
        <filter val="160,00"/>
        <filter val="17,78"/>
        <filter val="170,00"/>
        <filter val="175,23"/>
        <filter val="18,52"/>
        <filter val="180,00"/>
        <filter val="20,00"/>
        <filter val="200,00"/>
        <filter val="21"/>
        <filter val="23,13"/>
        <filter val="230,00"/>
        <filter val="26,19"/>
        <filter val="27,40"/>
        <filter val="27,78"/>
        <filter val="29,00"/>
        <filter val="3 000,00"/>
        <filter val="30,00"/>
        <filter val="300,00"/>
        <filter val="31,32"/>
        <filter val="310,00"/>
        <filter val="330,00"/>
        <filter val="35,00"/>
        <filter val="350,00"/>
        <filter val="359,26"/>
        <filter val="360,00"/>
        <filter val="380,00"/>
        <filter val="40,00"/>
        <filter val="400,00"/>
        <filter val="43,56"/>
        <filter val="440,00"/>
        <filter val="45,00"/>
        <filter val="460,00"/>
        <filter val="48,00"/>
        <filter val="5,56"/>
        <filter val="5,95"/>
        <filter val="50,00"/>
        <filter val="500,00"/>
        <filter val="530,00"/>
        <filter val="55,00"/>
        <filter val="56,00"/>
        <filter val="57,60"/>
        <filter val="58,00"/>
        <filter val="60,00"/>
        <filter val="600,00"/>
        <filter val="68,18"/>
        <filter val="70,00"/>
        <filter val="71,43"/>
        <filter val="720,00"/>
        <filter val="79,00"/>
        <filter val="8,89"/>
        <filter val="80,00"/>
        <filter val="88,00"/>
        <filter val="90,48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10">
    <cfRule type="expression" dxfId="4" priority="4" stopIfTrue="1">
      <formula>IF($V$5="самовывоз",1,0)</formula>
    </cfRule>
  </conditionalFormatting>
  <conditionalFormatting sqref="P8">
    <cfRule type="expression" dxfId="3" priority="3" stopIfTrue="1">
      <formula>IF($V$5="доставка",1,0)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9:R13">
    <cfRule type="expression" dxfId="1" priority="15" stopIfTrue="1">
      <formula>IF($V$5="самовывоз",1,0)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8"/>
    </row>
    <row r="3" spans="2:8" x14ac:dyDescent="0.2">
      <c r="B3" s="48" t="s">
        <v>1086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1087</v>
      </c>
      <c r="D6" s="48" t="s">
        <v>1088</v>
      </c>
      <c r="E6" s="48"/>
    </row>
    <row r="8" spans="2:8" x14ac:dyDescent="0.2">
      <c r="B8" s="48" t="s">
        <v>19</v>
      </c>
      <c r="C8" s="48" t="s">
        <v>1087</v>
      </c>
      <c r="D8" s="48"/>
      <c r="E8" s="48"/>
    </row>
    <row r="10" spans="2:8" x14ac:dyDescent="0.2">
      <c r="B10" s="48" t="s">
        <v>1089</v>
      </c>
      <c r="C10" s="48"/>
      <c r="D10" s="48"/>
      <c r="E10" s="48"/>
    </row>
    <row r="11" spans="2:8" x14ac:dyDescent="0.2">
      <c r="B11" s="48" t="s">
        <v>1090</v>
      </c>
      <c r="C11" s="48"/>
      <c r="D11" s="48"/>
      <c r="E11" s="48"/>
    </row>
    <row r="12" spans="2:8" x14ac:dyDescent="0.2">
      <c r="B12" s="48" t="s">
        <v>1091</v>
      </c>
      <c r="C12" s="48"/>
      <c r="D12" s="48"/>
      <c r="E12" s="48"/>
    </row>
    <row r="13" spans="2:8" x14ac:dyDescent="0.2">
      <c r="B13" s="48" t="s">
        <v>1092</v>
      </c>
      <c r="C13" s="48"/>
      <c r="D13" s="48"/>
      <c r="E13" s="48"/>
    </row>
    <row r="14" spans="2:8" x14ac:dyDescent="0.2">
      <c r="B14" s="48" t="s">
        <v>1093</v>
      </c>
      <c r="C14" s="48"/>
      <c r="D14" s="48"/>
      <c r="E14" s="48"/>
    </row>
    <row r="15" spans="2:8" x14ac:dyDescent="0.2">
      <c r="B15" s="48" t="s">
        <v>1094</v>
      </c>
      <c r="C15" s="48"/>
      <c r="D15" s="48"/>
      <c r="E15" s="48"/>
    </row>
    <row r="16" spans="2:8" x14ac:dyDescent="0.2">
      <c r="B16" s="48" t="s">
        <v>1095</v>
      </c>
      <c r="C16" s="48"/>
      <c r="D16" s="48"/>
      <c r="E16" s="48"/>
    </row>
    <row r="17" spans="2:5" x14ac:dyDescent="0.2">
      <c r="B17" s="48" t="s">
        <v>1096</v>
      </c>
      <c r="C17" s="48"/>
      <c r="D17" s="48"/>
      <c r="E17" s="48"/>
    </row>
    <row r="18" spans="2:5" x14ac:dyDescent="0.2">
      <c r="B18" s="48" t="s">
        <v>1097</v>
      </c>
      <c r="C18" s="48"/>
      <c r="D18" s="48"/>
      <c r="E18" s="48"/>
    </row>
    <row r="19" spans="2:5" x14ac:dyDescent="0.2">
      <c r="B19" s="48" t="s">
        <v>1098</v>
      </c>
      <c r="C19" s="48"/>
      <c r="D19" s="48"/>
      <c r="E19" s="48"/>
    </row>
    <row r="20" spans="2:5" x14ac:dyDescent="0.2">
      <c r="B20" s="48" t="s">
        <v>1099</v>
      </c>
      <c r="C20" s="48"/>
      <c r="D20" s="48"/>
      <c r="E20" s="48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2025-01-07T08:58:18Z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