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E3FFC64-EA4C-44CD-8061-3C9F016C85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Y668" i="1" s="1"/>
  <c r="X665" i="1"/>
  <c r="X664" i="1"/>
  <c r="BO663" i="1"/>
  <c r="BM663" i="1"/>
  <c r="Y663" i="1"/>
  <c r="X661" i="1"/>
  <c r="X660" i="1"/>
  <c r="BO659" i="1"/>
  <c r="BM659" i="1"/>
  <c r="Y659" i="1"/>
  <c r="BP659" i="1" s="1"/>
  <c r="X657" i="1"/>
  <c r="X656" i="1"/>
  <c r="BO655" i="1"/>
  <c r="BM655" i="1"/>
  <c r="Y655" i="1"/>
  <c r="Y656" i="1" s="1"/>
  <c r="BO654" i="1"/>
  <c r="BM654" i="1"/>
  <c r="Y654" i="1"/>
  <c r="Z654" i="1" s="1"/>
  <c r="X651" i="1"/>
  <c r="X650" i="1"/>
  <c r="BO649" i="1"/>
  <c r="BM649" i="1"/>
  <c r="Y649" i="1"/>
  <c r="BO648" i="1"/>
  <c r="BM648" i="1"/>
  <c r="Y648" i="1"/>
  <c r="BP648" i="1" s="1"/>
  <c r="BO647" i="1"/>
  <c r="BM647" i="1"/>
  <c r="Y647" i="1"/>
  <c r="BO646" i="1"/>
  <c r="BM646" i="1"/>
  <c r="Y646" i="1"/>
  <c r="X644" i="1"/>
  <c r="X643" i="1"/>
  <c r="BP642" i="1"/>
  <c r="BO642" i="1"/>
  <c r="BN642" i="1"/>
  <c r="BM642" i="1"/>
  <c r="Z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P636" i="1" s="1"/>
  <c r="BO635" i="1"/>
  <c r="BM635" i="1"/>
  <c r="Y635" i="1"/>
  <c r="X633" i="1"/>
  <c r="X632" i="1"/>
  <c r="BO631" i="1"/>
  <c r="BM631" i="1"/>
  <c r="Y631" i="1"/>
  <c r="BP631" i="1" s="1"/>
  <c r="BO630" i="1"/>
  <c r="BM630" i="1"/>
  <c r="Y630" i="1"/>
  <c r="BO629" i="1"/>
  <c r="BM629" i="1"/>
  <c r="Y629" i="1"/>
  <c r="BP629" i="1" s="1"/>
  <c r="BP628" i="1"/>
  <c r="BO628" i="1"/>
  <c r="BM628" i="1"/>
  <c r="Y628" i="1"/>
  <c r="BO627" i="1"/>
  <c r="BM627" i="1"/>
  <c r="Y627" i="1"/>
  <c r="BP627" i="1" s="1"/>
  <c r="BO626" i="1"/>
  <c r="BM626" i="1"/>
  <c r="Y626" i="1"/>
  <c r="Z626" i="1" s="1"/>
  <c r="BO625" i="1"/>
  <c r="BM625" i="1"/>
  <c r="Y625" i="1"/>
  <c r="BP625" i="1" s="1"/>
  <c r="X623" i="1"/>
  <c r="X622" i="1"/>
  <c r="BP621" i="1"/>
  <c r="BO621" i="1"/>
  <c r="BN621" i="1"/>
  <c r="BM621" i="1"/>
  <c r="Z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P614" i="1" s="1"/>
  <c r="BO613" i="1"/>
  <c r="BM613" i="1"/>
  <c r="Y613" i="1"/>
  <c r="BO612" i="1"/>
  <c r="BM612" i="1"/>
  <c r="Y612" i="1"/>
  <c r="BP612" i="1" s="1"/>
  <c r="BO611" i="1"/>
  <c r="BM611" i="1"/>
  <c r="Y611" i="1"/>
  <c r="BO610" i="1"/>
  <c r="BM610" i="1"/>
  <c r="Y610" i="1"/>
  <c r="BP610" i="1" s="1"/>
  <c r="BP609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Z596" i="1"/>
  <c r="Y596" i="1"/>
  <c r="BN596" i="1" s="1"/>
  <c r="BO595" i="1"/>
  <c r="BM595" i="1"/>
  <c r="Y595" i="1"/>
  <c r="Y597" i="1" s="1"/>
  <c r="P595" i="1"/>
  <c r="X593" i="1"/>
  <c r="X592" i="1"/>
  <c r="BO591" i="1"/>
  <c r="BM591" i="1"/>
  <c r="Y591" i="1"/>
  <c r="BP591" i="1" s="1"/>
  <c r="P591" i="1"/>
  <c r="BO590" i="1"/>
  <c r="BM590" i="1"/>
  <c r="Y590" i="1"/>
  <c r="P590" i="1"/>
  <c r="BP589" i="1"/>
  <c r="BO589" i="1"/>
  <c r="BM589" i="1"/>
  <c r="Y589" i="1"/>
  <c r="P589" i="1"/>
  <c r="X587" i="1"/>
  <c r="X586" i="1"/>
  <c r="BO585" i="1"/>
  <c r="BM585" i="1"/>
  <c r="Y585" i="1"/>
  <c r="P585" i="1"/>
  <c r="BO584" i="1"/>
  <c r="BM584" i="1"/>
  <c r="Y584" i="1"/>
  <c r="BN584" i="1" s="1"/>
  <c r="P584" i="1"/>
  <c r="BO583" i="1"/>
  <c r="BM583" i="1"/>
  <c r="Y583" i="1"/>
  <c r="BN583" i="1" s="1"/>
  <c r="P583" i="1"/>
  <c r="BO582" i="1"/>
  <c r="BM582" i="1"/>
  <c r="Y582" i="1"/>
  <c r="BO581" i="1"/>
  <c r="BM581" i="1"/>
  <c r="Y581" i="1"/>
  <c r="BN581" i="1" s="1"/>
  <c r="P581" i="1"/>
  <c r="BO580" i="1"/>
  <c r="BM580" i="1"/>
  <c r="Y580" i="1"/>
  <c r="BN580" i="1" s="1"/>
  <c r="P580" i="1"/>
  <c r="BO579" i="1"/>
  <c r="BM579" i="1"/>
  <c r="Y579" i="1"/>
  <c r="BO578" i="1"/>
  <c r="BM578" i="1"/>
  <c r="Y578" i="1"/>
  <c r="P578" i="1"/>
  <c r="BO577" i="1"/>
  <c r="BM577" i="1"/>
  <c r="Y577" i="1"/>
  <c r="BN577" i="1" s="1"/>
  <c r="P577" i="1"/>
  <c r="BO576" i="1"/>
  <c r="BM576" i="1"/>
  <c r="Y576" i="1"/>
  <c r="P576" i="1"/>
  <c r="BO575" i="1"/>
  <c r="BM575" i="1"/>
  <c r="Y575" i="1"/>
  <c r="BO574" i="1"/>
  <c r="BM574" i="1"/>
  <c r="Y574" i="1"/>
  <c r="BN574" i="1" s="1"/>
  <c r="P574" i="1"/>
  <c r="BO573" i="1"/>
  <c r="BM573" i="1"/>
  <c r="Y573" i="1"/>
  <c r="X571" i="1"/>
  <c r="X570" i="1"/>
  <c r="BO569" i="1"/>
  <c r="BM569" i="1"/>
  <c r="Z569" i="1"/>
  <c r="Y569" i="1"/>
  <c r="BN569" i="1" s="1"/>
  <c r="P569" i="1"/>
  <c r="BO568" i="1"/>
  <c r="BM568" i="1"/>
  <c r="Y568" i="1"/>
  <c r="BN568" i="1" s="1"/>
  <c r="BP567" i="1"/>
  <c r="BO567" i="1"/>
  <c r="BN567" i="1"/>
  <c r="BM567" i="1"/>
  <c r="Z567" i="1"/>
  <c r="Y567" i="1"/>
  <c r="P567" i="1"/>
  <c r="BO566" i="1"/>
  <c r="BM566" i="1"/>
  <c r="Y566" i="1"/>
  <c r="BN566" i="1" s="1"/>
  <c r="P566" i="1"/>
  <c r="BO565" i="1"/>
  <c r="BM565" i="1"/>
  <c r="Y565" i="1"/>
  <c r="BP565" i="1" s="1"/>
  <c r="X563" i="1"/>
  <c r="X562" i="1"/>
  <c r="BO561" i="1"/>
  <c r="BM561" i="1"/>
  <c r="Y561" i="1"/>
  <c r="BN561" i="1" s="1"/>
  <c r="BO560" i="1"/>
  <c r="BM560" i="1"/>
  <c r="Y560" i="1"/>
  <c r="BO559" i="1"/>
  <c r="BM559" i="1"/>
  <c r="Y559" i="1"/>
  <c r="BN559" i="1" s="1"/>
  <c r="BO558" i="1"/>
  <c r="BM558" i="1"/>
  <c r="Y558" i="1"/>
  <c r="BN558" i="1" s="1"/>
  <c r="P558" i="1"/>
  <c r="BP557" i="1"/>
  <c r="BO557" i="1"/>
  <c r="BN557" i="1"/>
  <c r="BM557" i="1"/>
  <c r="Z557" i="1"/>
  <c r="Y557" i="1"/>
  <c r="P557" i="1"/>
  <c r="BO556" i="1"/>
  <c r="BM556" i="1"/>
  <c r="Y556" i="1"/>
  <c r="BN556" i="1" s="1"/>
  <c r="BO555" i="1"/>
  <c r="BM555" i="1"/>
  <c r="Y555" i="1"/>
  <c r="P555" i="1"/>
  <c r="BO554" i="1"/>
  <c r="BM554" i="1"/>
  <c r="Y554" i="1"/>
  <c r="BN554" i="1" s="1"/>
  <c r="P554" i="1"/>
  <c r="BO553" i="1"/>
  <c r="BM553" i="1"/>
  <c r="Y553" i="1"/>
  <c r="BN553" i="1" s="1"/>
  <c r="P553" i="1"/>
  <c r="BP552" i="1"/>
  <c r="BO552" i="1"/>
  <c r="BN552" i="1"/>
  <c r="BM552" i="1"/>
  <c r="Z552" i="1"/>
  <c r="Y552" i="1"/>
  <c r="P552" i="1"/>
  <c r="BO551" i="1"/>
  <c r="BM551" i="1"/>
  <c r="Y551" i="1"/>
  <c r="BN551" i="1" s="1"/>
  <c r="P551" i="1"/>
  <c r="BO550" i="1"/>
  <c r="BM550" i="1"/>
  <c r="Y550" i="1"/>
  <c r="BP550" i="1" s="1"/>
  <c r="P550" i="1"/>
  <c r="BO549" i="1"/>
  <c r="BM549" i="1"/>
  <c r="Y549" i="1"/>
  <c r="BN549" i="1" s="1"/>
  <c r="P549" i="1"/>
  <c r="BO548" i="1"/>
  <c r="BM548" i="1"/>
  <c r="Y548" i="1"/>
  <c r="P548" i="1"/>
  <c r="BO547" i="1"/>
  <c r="BM547" i="1"/>
  <c r="Y547" i="1"/>
  <c r="Z547" i="1" s="1"/>
  <c r="P547" i="1"/>
  <c r="X543" i="1"/>
  <c r="X542" i="1"/>
  <c r="BO541" i="1"/>
  <c r="BM541" i="1"/>
  <c r="Y541" i="1"/>
  <c r="BN541" i="1" s="1"/>
  <c r="P541" i="1"/>
  <c r="X538" i="1"/>
  <c r="X537" i="1"/>
  <c r="BO536" i="1"/>
  <c r="BM536" i="1"/>
  <c r="Y536" i="1"/>
  <c r="BP536" i="1" s="1"/>
  <c r="BO535" i="1"/>
  <c r="BM535" i="1"/>
  <c r="Y535" i="1"/>
  <c r="BN535" i="1" s="1"/>
  <c r="P535" i="1"/>
  <c r="BO534" i="1"/>
  <c r="BM534" i="1"/>
  <c r="Y534" i="1"/>
  <c r="P534" i="1"/>
  <c r="BO533" i="1"/>
  <c r="BM533" i="1"/>
  <c r="Y533" i="1"/>
  <c r="BP533" i="1" s="1"/>
  <c r="BO532" i="1"/>
  <c r="BM532" i="1"/>
  <c r="Y532" i="1"/>
  <c r="BN532" i="1" s="1"/>
  <c r="P532" i="1"/>
  <c r="BO531" i="1"/>
  <c r="BM531" i="1"/>
  <c r="Y531" i="1"/>
  <c r="P531" i="1"/>
  <c r="Y528" i="1"/>
  <c r="X528" i="1"/>
  <c r="Y527" i="1"/>
  <c r="X527" i="1"/>
  <c r="BP526" i="1"/>
  <c r="BO526" i="1"/>
  <c r="BN526" i="1"/>
  <c r="BM526" i="1"/>
  <c r="Z526" i="1"/>
  <c r="Z527" i="1" s="1"/>
  <c r="Y526" i="1"/>
  <c r="P526" i="1"/>
  <c r="X524" i="1"/>
  <c r="X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Y506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N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N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N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N487" i="1" s="1"/>
  <c r="P487" i="1"/>
  <c r="BO486" i="1"/>
  <c r="BM486" i="1"/>
  <c r="Y486" i="1"/>
  <c r="Z486" i="1" s="1"/>
  <c r="P486" i="1"/>
  <c r="BO485" i="1"/>
  <c r="BM485" i="1"/>
  <c r="Y485" i="1"/>
  <c r="BP485" i="1" s="1"/>
  <c r="BO484" i="1"/>
  <c r="BM484" i="1"/>
  <c r="Y484" i="1"/>
  <c r="BN484" i="1" s="1"/>
  <c r="P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Y477" i="1" s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N462" i="1" s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BN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N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N436" i="1" s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Y406" i="1" s="1"/>
  <c r="P404" i="1"/>
  <c r="X401" i="1"/>
  <c r="X400" i="1"/>
  <c r="BO399" i="1"/>
  <c r="BM399" i="1"/>
  <c r="Y399" i="1"/>
  <c r="P399" i="1"/>
  <c r="BO398" i="1"/>
  <c r="BM398" i="1"/>
  <c r="Y398" i="1"/>
  <c r="BN398" i="1" s="1"/>
  <c r="P398" i="1"/>
  <c r="BO397" i="1"/>
  <c r="BM397" i="1"/>
  <c r="Y397" i="1"/>
  <c r="Y400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O391" i="1"/>
  <c r="BM391" i="1"/>
  <c r="Y391" i="1"/>
  <c r="BO390" i="1"/>
  <c r="BM390" i="1"/>
  <c r="Z390" i="1"/>
  <c r="Y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N377" i="1" s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N369" i="1" s="1"/>
  <c r="P369" i="1"/>
  <c r="BO368" i="1"/>
  <c r="BM368" i="1"/>
  <c r="Y368" i="1"/>
  <c r="P368" i="1"/>
  <c r="BO367" i="1"/>
  <c r="BM367" i="1"/>
  <c r="Y367" i="1"/>
  <c r="BP367" i="1" s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N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N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Y325" i="1" s="1"/>
  <c r="P323" i="1"/>
  <c r="Y321" i="1"/>
  <c r="X321" i="1"/>
  <c r="Y320" i="1"/>
  <c r="X320" i="1"/>
  <c r="BP319" i="1"/>
  <c r="BO319" i="1"/>
  <c r="BN319" i="1"/>
  <c r="BM319" i="1"/>
  <c r="Z319" i="1"/>
  <c r="Z320" i="1" s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BN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N305" i="1" s="1"/>
  <c r="P305" i="1"/>
  <c r="X302" i="1"/>
  <c r="X301" i="1"/>
  <c r="BO300" i="1"/>
  <c r="BM300" i="1"/>
  <c r="Y300" i="1"/>
  <c r="BN300" i="1" s="1"/>
  <c r="P300" i="1"/>
  <c r="BO299" i="1"/>
  <c r="BM299" i="1"/>
  <c r="Y299" i="1"/>
  <c r="BP299" i="1" s="1"/>
  <c r="P299" i="1"/>
  <c r="BO298" i="1"/>
  <c r="BM298" i="1"/>
  <c r="Y298" i="1"/>
  <c r="P680" i="1" s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N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N282" i="1" s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BN269" i="1" s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N243" i="1" s="1"/>
  <c r="P243" i="1"/>
  <c r="BO242" i="1"/>
  <c r="BM242" i="1"/>
  <c r="Y242" i="1"/>
  <c r="BP242" i="1" s="1"/>
  <c r="BO241" i="1"/>
  <c r="BM241" i="1"/>
  <c r="Z241" i="1"/>
  <c r="Y241" i="1"/>
  <c r="BN241" i="1" s="1"/>
  <c r="P241" i="1"/>
  <c r="BO240" i="1"/>
  <c r="BM240" i="1"/>
  <c r="Y240" i="1"/>
  <c r="BN240" i="1" s="1"/>
  <c r="P240" i="1"/>
  <c r="X238" i="1"/>
  <c r="X237" i="1"/>
  <c r="BO236" i="1"/>
  <c r="BM236" i="1"/>
  <c r="Y236" i="1"/>
  <c r="BN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Z233" i="1"/>
  <c r="Y233" i="1"/>
  <c r="BN233" i="1" s="1"/>
  <c r="P233" i="1"/>
  <c r="BO232" i="1"/>
  <c r="BM232" i="1"/>
  <c r="Y232" i="1"/>
  <c r="BN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Z229" i="1"/>
  <c r="Y229" i="1"/>
  <c r="BN229" i="1" s="1"/>
  <c r="P229" i="1"/>
  <c r="BO228" i="1"/>
  <c r="BM228" i="1"/>
  <c r="Y228" i="1"/>
  <c r="BN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N221" i="1" s="1"/>
  <c r="P221" i="1"/>
  <c r="BO220" i="1"/>
  <c r="BM220" i="1"/>
  <c r="Y220" i="1"/>
  <c r="BN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N217" i="1" s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Z205" i="1"/>
  <c r="Y205" i="1"/>
  <c r="BN205" i="1" s="1"/>
  <c r="P205" i="1"/>
  <c r="X202" i="1"/>
  <c r="X201" i="1"/>
  <c r="BO200" i="1"/>
  <c r="BM200" i="1"/>
  <c r="Y200" i="1"/>
  <c r="BN200" i="1" s="1"/>
  <c r="P200" i="1"/>
  <c r="BO199" i="1"/>
  <c r="BM199" i="1"/>
  <c r="Y199" i="1"/>
  <c r="BN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N196" i="1" s="1"/>
  <c r="P196" i="1"/>
  <c r="BO195" i="1"/>
  <c r="BM195" i="1"/>
  <c r="Y195" i="1"/>
  <c r="BN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X190" i="1"/>
  <c r="BO189" i="1"/>
  <c r="BM189" i="1"/>
  <c r="Y189" i="1"/>
  <c r="Y191" i="1" s="1"/>
  <c r="P189" i="1"/>
  <c r="X185" i="1"/>
  <c r="X184" i="1"/>
  <c r="BO183" i="1"/>
  <c r="BM183" i="1"/>
  <c r="Y183" i="1"/>
  <c r="BP183" i="1" s="1"/>
  <c r="P183" i="1"/>
  <c r="BO182" i="1"/>
  <c r="BM182" i="1"/>
  <c r="Y182" i="1"/>
  <c r="BN182" i="1" s="1"/>
  <c r="P182" i="1"/>
  <c r="X180" i="1"/>
  <c r="X179" i="1"/>
  <c r="BO178" i="1"/>
  <c r="BM178" i="1"/>
  <c r="Y178" i="1"/>
  <c r="BN178" i="1" s="1"/>
  <c r="P178" i="1"/>
  <c r="BO177" i="1"/>
  <c r="BM177" i="1"/>
  <c r="Y177" i="1"/>
  <c r="BN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N165" i="1" s="1"/>
  <c r="P165" i="1"/>
  <c r="BO164" i="1"/>
  <c r="BM164" i="1"/>
  <c r="Y164" i="1"/>
  <c r="BN164" i="1" s="1"/>
  <c r="P164" i="1"/>
  <c r="X162" i="1"/>
  <c r="X161" i="1"/>
  <c r="BO160" i="1"/>
  <c r="BM160" i="1"/>
  <c r="Y160" i="1"/>
  <c r="BN160" i="1" s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BN153" i="1" s="1"/>
  <c r="X150" i="1"/>
  <c r="X149" i="1"/>
  <c r="BO148" i="1"/>
  <c r="BM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N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Y145" i="1" s="1"/>
  <c r="P137" i="1"/>
  <c r="X135" i="1"/>
  <c r="X134" i="1"/>
  <c r="BO133" i="1"/>
  <c r="BM133" i="1"/>
  <c r="Y133" i="1"/>
  <c r="BN133" i="1" s="1"/>
  <c r="P133" i="1"/>
  <c r="BO132" i="1"/>
  <c r="BM132" i="1"/>
  <c r="Y132" i="1"/>
  <c r="BN132" i="1" s="1"/>
  <c r="P132" i="1"/>
  <c r="BO131" i="1"/>
  <c r="BM131" i="1"/>
  <c r="Y131" i="1"/>
  <c r="BP131" i="1" s="1"/>
  <c r="P131" i="1"/>
  <c r="BO130" i="1"/>
  <c r="BM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N125" i="1" s="1"/>
  <c r="P125" i="1"/>
  <c r="BO124" i="1"/>
  <c r="BM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N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N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N100" i="1" s="1"/>
  <c r="P100" i="1"/>
  <c r="BO99" i="1"/>
  <c r="BM99" i="1"/>
  <c r="Y99" i="1"/>
  <c r="Y103" i="1" s="1"/>
  <c r="P99" i="1"/>
  <c r="X97" i="1"/>
  <c r="X96" i="1"/>
  <c r="BO95" i="1"/>
  <c r="BM95" i="1"/>
  <c r="Y95" i="1"/>
  <c r="BN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N92" i="1" s="1"/>
  <c r="P92" i="1"/>
  <c r="BO91" i="1"/>
  <c r="BM91" i="1"/>
  <c r="Y91" i="1"/>
  <c r="BN91" i="1" s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Z84" i="1"/>
  <c r="Y84" i="1"/>
  <c r="BN84" i="1" s="1"/>
  <c r="P84" i="1"/>
  <c r="BO83" i="1"/>
  <c r="BM83" i="1"/>
  <c r="Y83" i="1"/>
  <c r="P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BN76" i="1" s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N68" i="1" s="1"/>
  <c r="P68" i="1"/>
  <c r="BO67" i="1"/>
  <c r="BM67" i="1"/>
  <c r="Y67" i="1"/>
  <c r="BN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N64" i="1" s="1"/>
  <c r="P64" i="1"/>
  <c r="BO63" i="1"/>
  <c r="BM63" i="1"/>
  <c r="Y63" i="1"/>
  <c r="P63" i="1"/>
  <c r="BO62" i="1"/>
  <c r="BM62" i="1"/>
  <c r="Y62" i="1"/>
  <c r="BN62" i="1" s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N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N4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N33" i="1" s="1"/>
  <c r="P33" i="1"/>
  <c r="BO32" i="1"/>
  <c r="BM32" i="1"/>
  <c r="Y32" i="1"/>
  <c r="P32" i="1"/>
  <c r="BO31" i="1"/>
  <c r="BM31" i="1"/>
  <c r="Y31" i="1"/>
  <c r="BP31" i="1" s="1"/>
  <c r="BO30" i="1"/>
  <c r="BM30" i="1"/>
  <c r="Y30" i="1"/>
  <c r="BN30" i="1" s="1"/>
  <c r="BO29" i="1"/>
  <c r="BM29" i="1"/>
  <c r="Y29" i="1"/>
  <c r="BP29" i="1" s="1"/>
  <c r="BO28" i="1"/>
  <c r="BM28" i="1"/>
  <c r="Y28" i="1"/>
  <c r="BN28" i="1" s="1"/>
  <c r="P28" i="1"/>
  <c r="BO27" i="1"/>
  <c r="BM27" i="1"/>
  <c r="Y27" i="1"/>
  <c r="P27" i="1"/>
  <c r="BO26" i="1"/>
  <c r="BM26" i="1"/>
  <c r="Y26" i="1"/>
  <c r="Y34" i="1" s="1"/>
  <c r="P26" i="1"/>
  <c r="X24" i="1"/>
  <c r="X23" i="1"/>
  <c r="BO22" i="1"/>
  <c r="BM22" i="1"/>
  <c r="Y22" i="1"/>
  <c r="BN22" i="1" s="1"/>
  <c r="P22" i="1"/>
  <c r="H10" i="1"/>
  <c r="A10" i="1"/>
  <c r="A9" i="1"/>
  <c r="D7" i="1"/>
  <c r="Q6" i="1"/>
  <c r="P2" i="1"/>
  <c r="Y23" i="1" l="1"/>
  <c r="Y24" i="1"/>
  <c r="Y79" i="1"/>
  <c r="Z207" i="1"/>
  <c r="Y224" i="1"/>
  <c r="BP226" i="1"/>
  <c r="BN226" i="1"/>
  <c r="BP230" i="1"/>
  <c r="BN230" i="1"/>
  <c r="Z230" i="1"/>
  <c r="BP253" i="1"/>
  <c r="BN253" i="1"/>
  <c r="Z253" i="1"/>
  <c r="Y276" i="1"/>
  <c r="Y275" i="1"/>
  <c r="BP274" i="1"/>
  <c r="BN274" i="1"/>
  <c r="Z274" i="1"/>
  <c r="Z275" i="1" s="1"/>
  <c r="BP279" i="1"/>
  <c r="BN279" i="1"/>
  <c r="Z279" i="1"/>
  <c r="BP310" i="1"/>
  <c r="BN310" i="1"/>
  <c r="Z310" i="1"/>
  <c r="BP347" i="1"/>
  <c r="BN347" i="1"/>
  <c r="Z347" i="1"/>
  <c r="BP376" i="1"/>
  <c r="BN376" i="1"/>
  <c r="Z376" i="1"/>
  <c r="BP417" i="1"/>
  <c r="BN417" i="1"/>
  <c r="Z417" i="1"/>
  <c r="BP447" i="1"/>
  <c r="BN447" i="1"/>
  <c r="Z447" i="1"/>
  <c r="Y470" i="1"/>
  <c r="Y471" i="1"/>
  <c r="BP519" i="1"/>
  <c r="BN519" i="1"/>
  <c r="Z519" i="1"/>
  <c r="BP548" i="1"/>
  <c r="BN548" i="1"/>
  <c r="Z548" i="1"/>
  <c r="BP582" i="1"/>
  <c r="BN582" i="1"/>
  <c r="Z582" i="1"/>
  <c r="BN619" i="1"/>
  <c r="Z619" i="1"/>
  <c r="BN630" i="1"/>
  <c r="Z630" i="1"/>
  <c r="BN647" i="1"/>
  <c r="Z647" i="1"/>
  <c r="X671" i="1"/>
  <c r="Z28" i="1"/>
  <c r="Z64" i="1"/>
  <c r="Z68" i="1"/>
  <c r="Z81" i="1"/>
  <c r="BN81" i="1"/>
  <c r="Y88" i="1"/>
  <c r="Z85" i="1"/>
  <c r="BN85" i="1"/>
  <c r="Z113" i="1"/>
  <c r="Z125" i="1"/>
  <c r="Z196" i="1"/>
  <c r="Z200" i="1"/>
  <c r="Z206" i="1"/>
  <c r="BN206" i="1"/>
  <c r="Y213" i="1"/>
  <c r="Z226" i="1"/>
  <c r="BP234" i="1"/>
  <c r="BN234" i="1"/>
  <c r="Z234" i="1"/>
  <c r="BP264" i="1"/>
  <c r="BN264" i="1"/>
  <c r="Z264" i="1"/>
  <c r="BP287" i="1"/>
  <c r="BN287" i="1"/>
  <c r="Z287" i="1"/>
  <c r="Y330" i="1"/>
  <c r="Y329" i="1"/>
  <c r="BP328" i="1"/>
  <c r="BN328" i="1"/>
  <c r="Z328" i="1"/>
  <c r="Z329" i="1" s="1"/>
  <c r="BP362" i="1"/>
  <c r="BN362" i="1"/>
  <c r="Z362" i="1"/>
  <c r="BP399" i="1"/>
  <c r="BN399" i="1"/>
  <c r="Z399" i="1"/>
  <c r="BP425" i="1"/>
  <c r="BN425" i="1"/>
  <c r="Z425" i="1"/>
  <c r="BP465" i="1"/>
  <c r="BN465" i="1"/>
  <c r="Z465" i="1"/>
  <c r="BP483" i="1"/>
  <c r="BN483" i="1"/>
  <c r="Z483" i="1"/>
  <c r="BP520" i="1"/>
  <c r="BN520" i="1"/>
  <c r="Z520" i="1"/>
  <c r="BN560" i="1"/>
  <c r="Z560" i="1"/>
  <c r="BN611" i="1"/>
  <c r="Z611" i="1"/>
  <c r="Y290" i="1"/>
  <c r="R680" i="1"/>
  <c r="Y623" i="1"/>
  <c r="BN29" i="1"/>
  <c r="X674" i="1"/>
  <c r="BP28" i="1"/>
  <c r="Z30" i="1"/>
  <c r="BN31" i="1"/>
  <c r="Z33" i="1"/>
  <c r="Z37" i="1"/>
  <c r="Z38" i="1" s="1"/>
  <c r="Z41" i="1"/>
  <c r="Z42" i="1" s="1"/>
  <c r="Z47" i="1"/>
  <c r="Z48" i="1"/>
  <c r="BN48" i="1"/>
  <c r="BN49" i="1"/>
  <c r="Z51" i="1"/>
  <c r="Z52" i="1"/>
  <c r="BN52" i="1"/>
  <c r="Z56" i="1"/>
  <c r="BN56" i="1"/>
  <c r="BP56" i="1"/>
  <c r="BN57" i="1"/>
  <c r="BP64" i="1"/>
  <c r="BP68" i="1"/>
  <c r="BN74" i="1"/>
  <c r="Z76" i="1"/>
  <c r="Z77" i="1"/>
  <c r="BN77" i="1"/>
  <c r="Y87" i="1"/>
  <c r="BP84" i="1"/>
  <c r="Y96" i="1"/>
  <c r="BN90" i="1"/>
  <c r="Z92" i="1"/>
  <c r="Z93" i="1"/>
  <c r="BN93" i="1"/>
  <c r="BN94" i="1"/>
  <c r="Z100" i="1"/>
  <c r="Z101" i="1"/>
  <c r="BN101" i="1"/>
  <c r="Y109" i="1"/>
  <c r="Y119" i="1"/>
  <c r="BP113" i="1"/>
  <c r="Z116" i="1"/>
  <c r="Z117" i="1"/>
  <c r="BN117" i="1"/>
  <c r="Y128" i="1"/>
  <c r="BP125" i="1"/>
  <c r="Z130" i="1"/>
  <c r="BN130" i="1"/>
  <c r="BP130" i="1"/>
  <c r="BN131" i="1"/>
  <c r="Z133" i="1"/>
  <c r="Z137" i="1"/>
  <c r="Z138" i="1"/>
  <c r="BN138" i="1"/>
  <c r="BN139" i="1"/>
  <c r="Z141" i="1"/>
  <c r="Z142" i="1"/>
  <c r="BN142" i="1"/>
  <c r="BN143" i="1"/>
  <c r="Y149" i="1"/>
  <c r="Z153" i="1"/>
  <c r="Z154" i="1"/>
  <c r="BN154" i="1"/>
  <c r="BN155" i="1"/>
  <c r="Y161" i="1"/>
  <c r="BN159" i="1"/>
  <c r="Z165" i="1"/>
  <c r="Z170" i="1"/>
  <c r="Z171" i="1" s="1"/>
  <c r="Z174" i="1"/>
  <c r="Z175" i="1"/>
  <c r="BN175" i="1"/>
  <c r="BN176" i="1"/>
  <c r="Z178" i="1"/>
  <c r="Z182" i="1"/>
  <c r="Z183" i="1"/>
  <c r="BN183" i="1"/>
  <c r="Z189" i="1"/>
  <c r="Z190" i="1" s="1"/>
  <c r="BN189" i="1"/>
  <c r="BP189" i="1"/>
  <c r="Y190" i="1"/>
  <c r="Y201" i="1"/>
  <c r="BP196" i="1"/>
  <c r="BP200" i="1"/>
  <c r="BP205" i="1"/>
  <c r="Y208" i="1"/>
  <c r="Y212" i="1"/>
  <c r="BN215" i="1"/>
  <c r="Z217" i="1"/>
  <c r="Z218" i="1"/>
  <c r="BN218" i="1"/>
  <c r="BN219" i="1"/>
  <c r="Z221" i="1"/>
  <c r="Z222" i="1"/>
  <c r="BN222" i="1"/>
  <c r="Y237" i="1"/>
  <c r="BP229" i="1"/>
  <c r="BP233" i="1"/>
  <c r="BP241" i="1"/>
  <c r="Z251" i="1"/>
  <c r="BN251" i="1"/>
  <c r="Z255" i="1"/>
  <c r="BN255" i="1"/>
  <c r="Z262" i="1"/>
  <c r="BN262" i="1"/>
  <c r="Z266" i="1"/>
  <c r="BN266" i="1"/>
  <c r="Z270" i="1"/>
  <c r="BN270" i="1"/>
  <c r="Y289" i="1"/>
  <c r="Z281" i="1"/>
  <c r="BN281" i="1"/>
  <c r="Z285" i="1"/>
  <c r="BN285" i="1"/>
  <c r="Z299" i="1"/>
  <c r="BN299" i="1"/>
  <c r="Z308" i="1"/>
  <c r="BN308" i="1"/>
  <c r="Z315" i="1"/>
  <c r="Z316" i="1" s="1"/>
  <c r="BN315" i="1"/>
  <c r="BP315" i="1"/>
  <c r="Y316" i="1"/>
  <c r="Y317" i="1"/>
  <c r="Z323" i="1"/>
  <c r="Z324" i="1" s="1"/>
  <c r="BN323" i="1"/>
  <c r="BP323" i="1"/>
  <c r="Y324" i="1"/>
  <c r="Z332" i="1"/>
  <c r="Z333" i="1" s="1"/>
  <c r="BN332" i="1"/>
  <c r="BP332" i="1"/>
  <c r="Y333" i="1"/>
  <c r="Y353" i="1"/>
  <c r="Y352" i="1"/>
  <c r="BP351" i="1"/>
  <c r="BN351" i="1"/>
  <c r="Z351" i="1"/>
  <c r="Z352" i="1" s="1"/>
  <c r="BP356" i="1"/>
  <c r="BN356" i="1"/>
  <c r="Z356" i="1"/>
  <c r="BP368" i="1"/>
  <c r="BN368" i="1"/>
  <c r="Z368" i="1"/>
  <c r="BP378" i="1"/>
  <c r="BN378" i="1"/>
  <c r="Z378" i="1"/>
  <c r="BP391" i="1"/>
  <c r="BN391" i="1"/>
  <c r="Z391" i="1"/>
  <c r="BP410" i="1"/>
  <c r="BN410" i="1"/>
  <c r="Z410" i="1"/>
  <c r="BP423" i="1"/>
  <c r="BN423" i="1"/>
  <c r="Z423" i="1"/>
  <c r="Y442" i="1"/>
  <c r="Y441" i="1"/>
  <c r="BP440" i="1"/>
  <c r="BN440" i="1"/>
  <c r="Z440" i="1"/>
  <c r="Z441" i="1" s="1"/>
  <c r="BP445" i="1"/>
  <c r="BN445" i="1"/>
  <c r="Z445" i="1"/>
  <c r="BN456" i="1"/>
  <c r="Y458" i="1"/>
  <c r="BP457" i="1"/>
  <c r="BN457" i="1"/>
  <c r="Z457" i="1"/>
  <c r="BP463" i="1"/>
  <c r="BN463" i="1"/>
  <c r="Z463" i="1"/>
  <c r="Y501" i="1"/>
  <c r="BP479" i="1"/>
  <c r="BN479" i="1"/>
  <c r="Z479" i="1"/>
  <c r="BP481" i="1"/>
  <c r="BN481" i="1"/>
  <c r="Z481" i="1"/>
  <c r="BN565" i="1"/>
  <c r="BN575" i="1"/>
  <c r="Z575" i="1"/>
  <c r="BP575" i="1"/>
  <c r="BP590" i="1"/>
  <c r="BN590" i="1"/>
  <c r="Z590" i="1"/>
  <c r="Y592" i="1"/>
  <c r="AD680" i="1"/>
  <c r="Y604" i="1"/>
  <c r="Y603" i="1"/>
  <c r="BP602" i="1"/>
  <c r="BN602" i="1"/>
  <c r="Z602" i="1"/>
  <c r="Z603" i="1" s="1"/>
  <c r="Y615" i="1"/>
  <c r="BN648" i="1"/>
  <c r="BN649" i="1"/>
  <c r="Z649" i="1"/>
  <c r="BP649" i="1"/>
  <c r="BN26" i="1"/>
  <c r="BP30" i="1"/>
  <c r="BP33" i="1"/>
  <c r="BP37" i="1"/>
  <c r="BP41" i="1"/>
  <c r="BP47" i="1"/>
  <c r="BP51" i="1"/>
  <c r="Y54" i="1"/>
  <c r="Y58" i="1"/>
  <c r="BN66" i="1"/>
  <c r="BN70" i="1"/>
  <c r="BP76" i="1"/>
  <c r="BN82" i="1"/>
  <c r="BN86" i="1"/>
  <c r="BP92" i="1"/>
  <c r="BP100" i="1"/>
  <c r="BN107" i="1"/>
  <c r="BN115" i="1"/>
  <c r="BP116" i="1"/>
  <c r="BN123" i="1"/>
  <c r="BP133" i="1"/>
  <c r="BP137" i="1"/>
  <c r="Y144" i="1"/>
  <c r="BP141" i="1"/>
  <c r="BN147" i="1"/>
  <c r="BP153" i="1"/>
  <c r="Y156" i="1"/>
  <c r="BP165" i="1"/>
  <c r="BP170" i="1"/>
  <c r="BP174" i="1"/>
  <c r="BP178" i="1"/>
  <c r="BP182" i="1"/>
  <c r="Y185" i="1"/>
  <c r="BN194" i="1"/>
  <c r="BN198" i="1"/>
  <c r="BN211" i="1"/>
  <c r="BP217" i="1"/>
  <c r="BP221" i="1"/>
  <c r="BN227" i="1"/>
  <c r="BN231" i="1"/>
  <c r="BN235" i="1"/>
  <c r="BN242" i="1"/>
  <c r="BP360" i="1"/>
  <c r="BN360" i="1"/>
  <c r="Z360" i="1"/>
  <c r="BP374" i="1"/>
  <c r="BN374" i="1"/>
  <c r="Z374" i="1"/>
  <c r="Y401" i="1"/>
  <c r="BP397" i="1"/>
  <c r="BN397" i="1"/>
  <c r="Z397" i="1"/>
  <c r="BP419" i="1"/>
  <c r="BN419" i="1"/>
  <c r="Z419" i="1"/>
  <c r="BP431" i="1"/>
  <c r="BN431" i="1"/>
  <c r="Z431" i="1"/>
  <c r="BP449" i="1"/>
  <c r="BN449" i="1"/>
  <c r="Z449" i="1"/>
  <c r="BP480" i="1"/>
  <c r="BN480" i="1"/>
  <c r="Z480" i="1"/>
  <c r="BP494" i="1"/>
  <c r="BN494" i="1"/>
  <c r="Z494" i="1"/>
  <c r="BN508" i="1"/>
  <c r="Y510" i="1"/>
  <c r="BP509" i="1"/>
  <c r="BN509" i="1"/>
  <c r="Z509" i="1"/>
  <c r="Y516" i="1"/>
  <c r="Y515" i="1"/>
  <c r="BP514" i="1"/>
  <c r="BN514" i="1"/>
  <c r="Z514" i="1"/>
  <c r="Z515" i="1" s="1"/>
  <c r="BP522" i="1"/>
  <c r="BN522" i="1"/>
  <c r="Z522" i="1"/>
  <c r="BP534" i="1"/>
  <c r="BN534" i="1"/>
  <c r="Z534" i="1"/>
  <c r="BN550" i="1"/>
  <c r="BN555" i="1"/>
  <c r="Z555" i="1"/>
  <c r="BP579" i="1"/>
  <c r="BN579" i="1"/>
  <c r="Z579" i="1"/>
  <c r="BN585" i="1"/>
  <c r="Z585" i="1"/>
  <c r="BP585" i="1"/>
  <c r="BN612" i="1"/>
  <c r="BN613" i="1"/>
  <c r="Z613" i="1"/>
  <c r="BP613" i="1"/>
  <c r="BN631" i="1"/>
  <c r="BN638" i="1"/>
  <c r="Z638" i="1"/>
  <c r="BP638" i="1"/>
  <c r="Y665" i="1"/>
  <c r="Y664" i="1"/>
  <c r="BN663" i="1"/>
  <c r="Y339" i="1"/>
  <c r="T680" i="1"/>
  <c r="Y381" i="1"/>
  <c r="Y388" i="1"/>
  <c r="Y394" i="1"/>
  <c r="BP390" i="1"/>
  <c r="Y411" i="1"/>
  <c r="Y467" i="1"/>
  <c r="BP486" i="1"/>
  <c r="BN486" i="1"/>
  <c r="BP491" i="1"/>
  <c r="BN491" i="1"/>
  <c r="Z491" i="1"/>
  <c r="BP503" i="1"/>
  <c r="BN503" i="1"/>
  <c r="Z503" i="1"/>
  <c r="Y538" i="1"/>
  <c r="BP531" i="1"/>
  <c r="BN531" i="1"/>
  <c r="Z531" i="1"/>
  <c r="Y586" i="1"/>
  <c r="BP573" i="1"/>
  <c r="BN573" i="1"/>
  <c r="Z573" i="1"/>
  <c r="BP576" i="1"/>
  <c r="BN576" i="1"/>
  <c r="Z576" i="1"/>
  <c r="BN578" i="1"/>
  <c r="Z578" i="1"/>
  <c r="Y593" i="1"/>
  <c r="Z589" i="1"/>
  <c r="AE680" i="1"/>
  <c r="BN608" i="1"/>
  <c r="Y616" i="1"/>
  <c r="Z609" i="1"/>
  <c r="BN627" i="1"/>
  <c r="BN628" i="1"/>
  <c r="Z628" i="1"/>
  <c r="BN636" i="1"/>
  <c r="Z636" i="1"/>
  <c r="BP640" i="1"/>
  <c r="BN640" i="1"/>
  <c r="Z640" i="1"/>
  <c r="Y505" i="1"/>
  <c r="Y524" i="1"/>
  <c r="BP569" i="1"/>
  <c r="BN591" i="1"/>
  <c r="BN595" i="1"/>
  <c r="BP596" i="1"/>
  <c r="BN610" i="1"/>
  <c r="BP611" i="1"/>
  <c r="BN614" i="1"/>
  <c r="BP619" i="1"/>
  <c r="BN625" i="1"/>
  <c r="Y633" i="1"/>
  <c r="BP626" i="1"/>
  <c r="BN629" i="1"/>
  <c r="BP630" i="1"/>
  <c r="Y632" i="1"/>
  <c r="Y650" i="1"/>
  <c r="BN646" i="1"/>
  <c r="BP647" i="1"/>
  <c r="AF680" i="1"/>
  <c r="BP654" i="1"/>
  <c r="F10" i="1"/>
  <c r="F9" i="1"/>
  <c r="BN27" i="1"/>
  <c r="BP27" i="1"/>
  <c r="Z27" i="1"/>
  <c r="BN32" i="1"/>
  <c r="BP32" i="1"/>
  <c r="Z32" i="1"/>
  <c r="H9" i="1"/>
  <c r="BN50" i="1"/>
  <c r="BP50" i="1"/>
  <c r="Z50" i="1"/>
  <c r="J9" i="1"/>
  <c r="Y71" i="1"/>
  <c r="BN63" i="1"/>
  <c r="BP63" i="1"/>
  <c r="Z63" i="1"/>
  <c r="B680" i="1"/>
  <c r="X672" i="1"/>
  <c r="X673" i="1" s="1"/>
  <c r="Y35" i="1"/>
  <c r="Y39" i="1"/>
  <c r="Y43" i="1"/>
  <c r="Y53" i="1"/>
  <c r="D680" i="1"/>
  <c r="Z67" i="1"/>
  <c r="BP67" i="1"/>
  <c r="Z75" i="1"/>
  <c r="BP75" i="1"/>
  <c r="Y78" i="1"/>
  <c r="Z83" i="1"/>
  <c r="BP83" i="1"/>
  <c r="Z91" i="1"/>
  <c r="BP91" i="1"/>
  <c r="Z95" i="1"/>
  <c r="BP95" i="1"/>
  <c r="Z99" i="1"/>
  <c r="BP99" i="1"/>
  <c r="Y102" i="1"/>
  <c r="Z108" i="1"/>
  <c r="BP108" i="1"/>
  <c r="Z112" i="1"/>
  <c r="BP112" i="1"/>
  <c r="Y118" i="1"/>
  <c r="Z124" i="1"/>
  <c r="BP124" i="1"/>
  <c r="Y127" i="1"/>
  <c r="Z132" i="1"/>
  <c r="BP132" i="1"/>
  <c r="Y135" i="1"/>
  <c r="Z140" i="1"/>
  <c r="BP140" i="1"/>
  <c r="Z148" i="1"/>
  <c r="BP148" i="1"/>
  <c r="Z160" i="1"/>
  <c r="BP160" i="1"/>
  <c r="Z164" i="1"/>
  <c r="BP164" i="1"/>
  <c r="Y167" i="1"/>
  <c r="Y172" i="1"/>
  <c r="Z177" i="1"/>
  <c r="BP177" i="1"/>
  <c r="Y180" i="1"/>
  <c r="Y184" i="1"/>
  <c r="Z195" i="1"/>
  <c r="BP195" i="1"/>
  <c r="Z199" i="1"/>
  <c r="BP199" i="1"/>
  <c r="Y202" i="1"/>
  <c r="Y207" i="1"/>
  <c r="Z216" i="1"/>
  <c r="BP216" i="1"/>
  <c r="Z220" i="1"/>
  <c r="BP220" i="1"/>
  <c r="Y223" i="1"/>
  <c r="Z228" i="1"/>
  <c r="BP228" i="1"/>
  <c r="Z232" i="1"/>
  <c r="BP232" i="1"/>
  <c r="Z236" i="1"/>
  <c r="BP236" i="1"/>
  <c r="Z240" i="1"/>
  <c r="BP240" i="1"/>
  <c r="Z243" i="1"/>
  <c r="BP245" i="1"/>
  <c r="Z245" i="1"/>
  <c r="Y247" i="1"/>
  <c r="BP254" i="1"/>
  <c r="Z254" i="1"/>
  <c r="BN254" i="1"/>
  <c r="BP263" i="1"/>
  <c r="Z263" i="1"/>
  <c r="BN263" i="1"/>
  <c r="Y271" i="1"/>
  <c r="Z22" i="1"/>
  <c r="Z23" i="1" s="1"/>
  <c r="BP22" i="1"/>
  <c r="X670" i="1"/>
  <c r="Z26" i="1"/>
  <c r="BP26" i="1"/>
  <c r="Z29" i="1"/>
  <c r="Z31" i="1"/>
  <c r="BN37" i="1"/>
  <c r="BN41" i="1"/>
  <c r="Z49" i="1"/>
  <c r="Z53" i="1" s="1"/>
  <c r="Z57" i="1"/>
  <c r="Z58" i="1" s="1"/>
  <c r="Z62" i="1"/>
  <c r="BP62" i="1"/>
  <c r="Z66" i="1"/>
  <c r="Z70" i="1"/>
  <c r="Z74" i="1"/>
  <c r="Z78" i="1" s="1"/>
  <c r="Z82" i="1"/>
  <c r="BP82" i="1"/>
  <c r="Z86" i="1"/>
  <c r="Z90" i="1"/>
  <c r="BP90" i="1"/>
  <c r="Z94" i="1"/>
  <c r="Y97" i="1"/>
  <c r="E680" i="1"/>
  <c r="Z107" i="1"/>
  <c r="Y110" i="1"/>
  <c r="Z115" i="1"/>
  <c r="F680" i="1"/>
  <c r="Z123" i="1"/>
  <c r="Z131" i="1"/>
  <c r="Z134" i="1" s="1"/>
  <c r="BN137" i="1"/>
  <c r="Z139" i="1"/>
  <c r="Z143" i="1"/>
  <c r="Z147" i="1"/>
  <c r="Z149" i="1" s="1"/>
  <c r="BP147" i="1"/>
  <c r="Z155" i="1"/>
  <c r="Z156" i="1" s="1"/>
  <c r="Z159" i="1"/>
  <c r="Z161" i="1" s="1"/>
  <c r="BP159" i="1"/>
  <c r="Y162" i="1"/>
  <c r="Y166" i="1"/>
  <c r="BN170" i="1"/>
  <c r="BN174" i="1"/>
  <c r="Z176" i="1"/>
  <c r="I680" i="1"/>
  <c r="Z194" i="1"/>
  <c r="Z198" i="1"/>
  <c r="Z211" i="1"/>
  <c r="Z212" i="1" s="1"/>
  <c r="Z215" i="1"/>
  <c r="Z219" i="1"/>
  <c r="Z227" i="1"/>
  <c r="Z231" i="1"/>
  <c r="Z235" i="1"/>
  <c r="Y238" i="1"/>
  <c r="Z242" i="1"/>
  <c r="Y246" i="1"/>
  <c r="BN252" i="1"/>
  <c r="BP252" i="1"/>
  <c r="Z252" i="1"/>
  <c r="Y272" i="1"/>
  <c r="C680" i="1"/>
  <c r="Y72" i="1"/>
  <c r="BN75" i="1"/>
  <c r="BN83" i="1"/>
  <c r="BN99" i="1"/>
  <c r="BN108" i="1"/>
  <c r="BN112" i="1"/>
  <c r="BN124" i="1"/>
  <c r="BN140" i="1"/>
  <c r="BN148" i="1"/>
  <c r="G680" i="1"/>
  <c r="Y157" i="1"/>
  <c r="H680" i="1"/>
  <c r="J680" i="1"/>
  <c r="BN216" i="1"/>
  <c r="BN245" i="1"/>
  <c r="K680" i="1"/>
  <c r="BP250" i="1"/>
  <c r="Z250" i="1"/>
  <c r="Y259" i="1"/>
  <c r="BN250" i="1"/>
  <c r="Y258" i="1"/>
  <c r="BP267" i="1"/>
  <c r="Z267" i="1"/>
  <c r="BN267" i="1"/>
  <c r="BP243" i="1"/>
  <c r="BN256" i="1"/>
  <c r="BP256" i="1"/>
  <c r="Z256" i="1"/>
  <c r="BN265" i="1"/>
  <c r="BP265" i="1"/>
  <c r="Z265" i="1"/>
  <c r="Z269" i="1"/>
  <c r="BP269" i="1"/>
  <c r="BN280" i="1"/>
  <c r="Z282" i="1"/>
  <c r="BP282" i="1"/>
  <c r="BN284" i="1"/>
  <c r="Z286" i="1"/>
  <c r="BP286" i="1"/>
  <c r="BN288" i="1"/>
  <c r="BN293" i="1"/>
  <c r="Y294" i="1"/>
  <c r="BN298" i="1"/>
  <c r="Z300" i="1"/>
  <c r="BP300" i="1"/>
  <c r="Z305" i="1"/>
  <c r="BP305" i="1"/>
  <c r="BN307" i="1"/>
  <c r="Z309" i="1"/>
  <c r="BP309" i="1"/>
  <c r="Y312" i="1"/>
  <c r="BN337" i="1"/>
  <c r="Y338" i="1"/>
  <c r="BN342" i="1"/>
  <c r="Y343" i="1"/>
  <c r="BN346" i="1"/>
  <c r="U680" i="1"/>
  <c r="Z357" i="1"/>
  <c r="BP357" i="1"/>
  <c r="BN359" i="1"/>
  <c r="Z361" i="1"/>
  <c r="BP361" i="1"/>
  <c r="BN363" i="1"/>
  <c r="Y364" i="1"/>
  <c r="BN367" i="1"/>
  <c r="Z369" i="1"/>
  <c r="BP369" i="1"/>
  <c r="Y372" i="1"/>
  <c r="BN375" i="1"/>
  <c r="Z377" i="1"/>
  <c r="BP377" i="1"/>
  <c r="BN379" i="1"/>
  <c r="Y380" i="1"/>
  <c r="BN383" i="1"/>
  <c r="BN386" i="1"/>
  <c r="Y387" i="1"/>
  <c r="BN392" i="1"/>
  <c r="Z398" i="1"/>
  <c r="Z400" i="1" s="1"/>
  <c r="BP398" i="1"/>
  <c r="BN409" i="1"/>
  <c r="W680" i="1"/>
  <c r="Y427" i="1"/>
  <c r="BP416" i="1"/>
  <c r="Z416" i="1"/>
  <c r="BN416" i="1"/>
  <c r="BP424" i="1"/>
  <c r="Z424" i="1"/>
  <c r="BN424" i="1"/>
  <c r="Y437" i="1"/>
  <c r="BP435" i="1"/>
  <c r="Z435" i="1"/>
  <c r="BN435" i="1"/>
  <c r="Y438" i="1"/>
  <c r="Y302" i="1"/>
  <c r="Y311" i="1"/>
  <c r="Y371" i="1"/>
  <c r="BN422" i="1"/>
  <c r="BP422" i="1"/>
  <c r="Z422" i="1"/>
  <c r="Y428" i="1"/>
  <c r="L680" i="1"/>
  <c r="M680" i="1"/>
  <c r="Z280" i="1"/>
  <c r="BP280" i="1"/>
  <c r="Z284" i="1"/>
  <c r="Z288" i="1"/>
  <c r="Z293" i="1"/>
  <c r="Z294" i="1" s="1"/>
  <c r="BP293" i="1"/>
  <c r="Z298" i="1"/>
  <c r="BP298" i="1"/>
  <c r="Y301" i="1"/>
  <c r="Z307" i="1"/>
  <c r="S680" i="1"/>
  <c r="Z337" i="1"/>
  <c r="Z338" i="1" s="1"/>
  <c r="BP337" i="1"/>
  <c r="Z342" i="1"/>
  <c r="Z343" i="1" s="1"/>
  <c r="BP342" i="1"/>
  <c r="Z346" i="1"/>
  <c r="Z348" i="1" s="1"/>
  <c r="BP346" i="1"/>
  <c r="Y349" i="1"/>
  <c r="Z359" i="1"/>
  <c r="Z363" i="1"/>
  <c r="Z367" i="1"/>
  <c r="Z375" i="1"/>
  <c r="BP375" i="1"/>
  <c r="Z379" i="1"/>
  <c r="Z383" i="1"/>
  <c r="BP383" i="1"/>
  <c r="Z386" i="1"/>
  <c r="Z392" i="1"/>
  <c r="Z394" i="1" s="1"/>
  <c r="Y395" i="1"/>
  <c r="V680" i="1"/>
  <c r="Z409" i="1"/>
  <c r="Z411" i="1" s="1"/>
  <c r="Y412" i="1"/>
  <c r="BP420" i="1"/>
  <c r="Z420" i="1"/>
  <c r="BN420" i="1"/>
  <c r="BP446" i="1"/>
  <c r="Z446" i="1"/>
  <c r="Y454" i="1"/>
  <c r="BN446" i="1"/>
  <c r="Y295" i="1"/>
  <c r="Q680" i="1"/>
  <c r="Y344" i="1"/>
  <c r="Y365" i="1"/>
  <c r="BN390" i="1"/>
  <c r="BN418" i="1"/>
  <c r="BP418" i="1"/>
  <c r="Z418" i="1"/>
  <c r="BN426" i="1"/>
  <c r="BP426" i="1"/>
  <c r="Z426" i="1"/>
  <c r="BN430" i="1"/>
  <c r="Y433" i="1"/>
  <c r="BP430" i="1"/>
  <c r="Z430" i="1"/>
  <c r="Z432" i="1" s="1"/>
  <c r="Y466" i="1"/>
  <c r="Y680" i="1"/>
  <c r="Y500" i="1"/>
  <c r="Y523" i="1"/>
  <c r="Z550" i="1"/>
  <c r="BP556" i="1"/>
  <c r="Z556" i="1"/>
  <c r="BP558" i="1"/>
  <c r="Z565" i="1"/>
  <c r="BP577" i="1"/>
  <c r="Z577" i="1"/>
  <c r="Z584" i="1"/>
  <c r="Y587" i="1"/>
  <c r="BN635" i="1"/>
  <c r="Y643" i="1"/>
  <c r="BP635" i="1"/>
  <c r="Z635" i="1"/>
  <c r="BN637" i="1"/>
  <c r="BP637" i="1"/>
  <c r="Z637" i="1"/>
  <c r="BN639" i="1"/>
  <c r="BP639" i="1"/>
  <c r="Z639" i="1"/>
  <c r="Y644" i="1"/>
  <c r="Z436" i="1"/>
  <c r="BP436" i="1"/>
  <c r="Z448" i="1"/>
  <c r="BP448" i="1"/>
  <c r="BN450" i="1"/>
  <c r="Z452" i="1"/>
  <c r="BP452" i="1"/>
  <c r="Z456" i="1"/>
  <c r="Z458" i="1" s="1"/>
  <c r="BP456" i="1"/>
  <c r="Y459" i="1"/>
  <c r="BN461" i="1"/>
  <c r="Z462" i="1"/>
  <c r="BP462" i="1"/>
  <c r="BN464" i="1"/>
  <c r="Z469" i="1"/>
  <c r="Z470" i="1" s="1"/>
  <c r="BP469" i="1"/>
  <c r="Z475" i="1"/>
  <c r="Z476" i="1" s="1"/>
  <c r="BP475" i="1"/>
  <c r="BN482" i="1"/>
  <c r="Z484" i="1"/>
  <c r="BP484" i="1"/>
  <c r="BN485" i="1"/>
  <c r="Z487" i="1"/>
  <c r="BP487" i="1"/>
  <c r="Z490" i="1"/>
  <c r="BP490" i="1"/>
  <c r="BN492" i="1"/>
  <c r="Z493" i="1"/>
  <c r="BP493" i="1"/>
  <c r="BN495" i="1"/>
  <c r="Z497" i="1"/>
  <c r="BP497" i="1"/>
  <c r="BN498" i="1"/>
  <c r="Z504" i="1"/>
  <c r="Z505" i="1" s="1"/>
  <c r="BP504" i="1"/>
  <c r="Z508" i="1"/>
  <c r="Z510" i="1" s="1"/>
  <c r="BP508" i="1"/>
  <c r="Y511" i="1"/>
  <c r="BN518" i="1"/>
  <c r="BN521" i="1"/>
  <c r="AA680" i="1"/>
  <c r="Z532" i="1"/>
  <c r="BP532" i="1"/>
  <c r="BN533" i="1"/>
  <c r="Z535" i="1"/>
  <c r="BP535" i="1"/>
  <c r="BN536" i="1"/>
  <c r="Y537" i="1"/>
  <c r="BN547" i="1"/>
  <c r="AC680" i="1"/>
  <c r="BP547" i="1"/>
  <c r="Z554" i="1"/>
  <c r="BP554" i="1"/>
  <c r="Z558" i="1"/>
  <c r="BP559" i="1"/>
  <c r="Z559" i="1"/>
  <c r="BP560" i="1"/>
  <c r="BP578" i="1"/>
  <c r="BP580" i="1"/>
  <c r="Z580" i="1"/>
  <c r="BN641" i="1"/>
  <c r="BP641" i="1"/>
  <c r="Z641" i="1"/>
  <c r="AB680" i="1"/>
  <c r="Y542" i="1"/>
  <c r="BP549" i="1"/>
  <c r="Z549" i="1"/>
  <c r="BP551" i="1"/>
  <c r="BP561" i="1"/>
  <c r="Z561" i="1"/>
  <c r="Y563" i="1"/>
  <c r="BP566" i="1"/>
  <c r="BP568" i="1"/>
  <c r="BP581" i="1"/>
  <c r="BP583" i="1"/>
  <c r="Z583" i="1"/>
  <c r="BN618" i="1"/>
  <c r="Y622" i="1"/>
  <c r="BP618" i="1"/>
  <c r="Z618" i="1"/>
  <c r="BN620" i="1"/>
  <c r="BP620" i="1"/>
  <c r="Z620" i="1"/>
  <c r="X680" i="1"/>
  <c r="Z450" i="1"/>
  <c r="Y453" i="1"/>
  <c r="Z461" i="1"/>
  <c r="BP461" i="1"/>
  <c r="Z464" i="1"/>
  <c r="BN469" i="1"/>
  <c r="BN475" i="1"/>
  <c r="Y476" i="1"/>
  <c r="Z482" i="1"/>
  <c r="Z485" i="1"/>
  <c r="Z492" i="1"/>
  <c r="Z495" i="1"/>
  <c r="Z498" i="1"/>
  <c r="BN504" i="1"/>
  <c r="Z680" i="1"/>
  <c r="Z518" i="1"/>
  <c r="BP518" i="1"/>
  <c r="Z521" i="1"/>
  <c r="Z533" i="1"/>
  <c r="Z536" i="1"/>
  <c r="Z541" i="1"/>
  <c r="Z542" i="1" s="1"/>
  <c r="BP541" i="1"/>
  <c r="Y543" i="1"/>
  <c r="Z551" i="1"/>
  <c r="BP553" i="1"/>
  <c r="Z553" i="1"/>
  <c r="BP555" i="1"/>
  <c r="Y562" i="1"/>
  <c r="Y570" i="1"/>
  <c r="Z566" i="1"/>
  <c r="Z568" i="1"/>
  <c r="Y571" i="1"/>
  <c r="BP574" i="1"/>
  <c r="Z574" i="1"/>
  <c r="Z586" i="1" s="1"/>
  <c r="Z581" i="1"/>
  <c r="BP584" i="1"/>
  <c r="Y598" i="1"/>
  <c r="Y651" i="1"/>
  <c r="BN654" i="1"/>
  <c r="Z655" i="1"/>
  <c r="Z656" i="1" s="1"/>
  <c r="BP655" i="1"/>
  <c r="Y661" i="1"/>
  <c r="BN589" i="1"/>
  <c r="Z591" i="1"/>
  <c r="Z592" i="1" s="1"/>
  <c r="Z595" i="1"/>
  <c r="Z597" i="1" s="1"/>
  <c r="BP595" i="1"/>
  <c r="Z608" i="1"/>
  <c r="BP608" i="1"/>
  <c r="BN609" i="1"/>
  <c r="Z610" i="1"/>
  <c r="Z612" i="1"/>
  <c r="Z614" i="1"/>
  <c r="Z625" i="1"/>
  <c r="BN626" i="1"/>
  <c r="Z627" i="1"/>
  <c r="Z629" i="1"/>
  <c r="Z631" i="1"/>
  <c r="Z646" i="1"/>
  <c r="BP646" i="1"/>
  <c r="Z648" i="1"/>
  <c r="Y657" i="1"/>
  <c r="BN659" i="1"/>
  <c r="Y660" i="1"/>
  <c r="Z667" i="1"/>
  <c r="Z668" i="1" s="1"/>
  <c r="BP667" i="1"/>
  <c r="BN655" i="1"/>
  <c r="Z663" i="1"/>
  <c r="Z664" i="1" s="1"/>
  <c r="BP663" i="1"/>
  <c r="Y669" i="1"/>
  <c r="Z659" i="1"/>
  <c r="Z660" i="1" s="1"/>
  <c r="BN667" i="1"/>
  <c r="Z650" i="1" l="1"/>
  <c r="Z371" i="1"/>
  <c r="Z301" i="1"/>
  <c r="Z271" i="1"/>
  <c r="Z201" i="1"/>
  <c r="Z179" i="1"/>
  <c r="Z127" i="1"/>
  <c r="Z109" i="1"/>
  <c r="Z166" i="1"/>
  <c r="Z102" i="1"/>
  <c r="Z184" i="1"/>
  <c r="Z523" i="1"/>
  <c r="Z562" i="1"/>
  <c r="Z453" i="1"/>
  <c r="Z387" i="1"/>
  <c r="Z289" i="1"/>
  <c r="Z87" i="1"/>
  <c r="Z466" i="1"/>
  <c r="Z622" i="1"/>
  <c r="Z537" i="1"/>
  <c r="Z500" i="1"/>
  <c r="Z380" i="1"/>
  <c r="Z364" i="1"/>
  <c r="Z258" i="1"/>
  <c r="Z144" i="1"/>
  <c r="Z96" i="1"/>
  <c r="Y674" i="1"/>
  <c r="Y670" i="1"/>
  <c r="Y671" i="1"/>
  <c r="Z643" i="1"/>
  <c r="Z570" i="1"/>
  <c r="Z311" i="1"/>
  <c r="Z223" i="1"/>
  <c r="Z71" i="1"/>
  <c r="Z34" i="1"/>
  <c r="Z632" i="1"/>
  <c r="Z246" i="1"/>
  <c r="Z118" i="1"/>
  <c r="Z427" i="1"/>
  <c r="Z237" i="1"/>
  <c r="Y672" i="1"/>
  <c r="Y673" i="1" s="1"/>
  <c r="Z615" i="1"/>
  <c r="Z437" i="1"/>
  <c r="Z675" i="1" l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<sst xmlns="http://schemas.openxmlformats.org/spreadsheetml/2006/main" count="3192" uniqueCount="1101">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</sst>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5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15" sqref="AA15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2"/>
      <c r="B1" s="42"/>
      <c r="C1" s="42"/>
      <c r="D1" s="1143" t="s">
        <v>0</v>
      </c>
      <c r="E1" s="838"/>
      <c r="F1" s="838"/>
      <c r="G1" s="13" t="s">
        <v>1</v>
      </c>
      <c r="H1" s="1143" t="s">
        <v>2</v>
      </c>
      <c r="I1" s="838"/>
      <c r="J1" s="838"/>
      <c r="K1" s="838"/>
      <c r="L1" s="838"/>
      <c r="M1" s="838"/>
      <c r="N1" s="838"/>
      <c r="O1" s="838"/>
      <c r="P1" s="838"/>
      <c r="Q1" s="838"/>
      <c r="R1" s="1207" t="s">
        <v>3</v>
      </c>
      <c r="S1" s="838"/>
      <c r="T1" s="838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8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8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7"/>
      <c r="Y2" s="17"/>
      <c r="Z2" s="17"/>
      <c r="AA2" s="17"/>
      <c r="AB2" s="52"/>
      <c r="AC2" s="52"/>
      <c r="AD2" s="52"/>
      <c r="AE2" s="52"/>
    </row>
    <row r="3" spans="1:32" s="78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97"/>
      <c r="Q3" s="797"/>
      <c r="R3" s="797"/>
      <c r="S3" s="797"/>
      <c r="T3" s="797"/>
      <c r="U3" s="797"/>
      <c r="V3" s="797"/>
      <c r="W3" s="797"/>
      <c r="X3" s="17"/>
      <c r="Y3" s="17"/>
      <c r="Z3" s="17"/>
      <c r="AA3" s="17"/>
      <c r="AB3" s="52"/>
      <c r="AC3" s="52"/>
      <c r="AD3" s="52"/>
      <c r="AE3" s="52"/>
    </row>
    <row r="4" spans="1:32" s="78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81" customFormat="1" ht="23.45" customHeight="1" x14ac:dyDescent="0.2">
      <c r="A5" s="1112" t="s">
        <v>8</v>
      </c>
      <c r="B5" s="799"/>
      <c r="C5" s="800"/>
      <c r="D5" s="966"/>
      <c r="E5" s="968"/>
      <c r="F5" s="878" t="s">
        <v>9</v>
      </c>
      <c r="G5" s="800"/>
      <c r="H5" s="966" t="s">
        <v>1100</v>
      </c>
      <c r="I5" s="967"/>
      <c r="J5" s="967"/>
      <c r="K5" s="967"/>
      <c r="L5" s="967"/>
      <c r="M5" s="968"/>
      <c r="N5" s="58"/>
      <c r="P5" s="24" t="s">
        <v>10</v>
      </c>
      <c r="Q5" s="844">
        <v>45666</v>
      </c>
      <c r="R5" s="845"/>
      <c r="T5" s="1053" t="s">
        <v>11</v>
      </c>
      <c r="U5" s="1054"/>
      <c r="V5" s="1056" t="s">
        <v>12</v>
      </c>
      <c r="W5" s="845"/>
      <c r="AB5" s="52"/>
      <c r="AC5" s="52"/>
      <c r="AD5" s="52"/>
      <c r="AE5" s="52"/>
    </row>
    <row r="6" spans="1:32" s="781" customFormat="1" ht="24" customHeight="1" x14ac:dyDescent="0.2">
      <c r="A6" s="1112" t="s">
        <v>13</v>
      </c>
      <c r="B6" s="799"/>
      <c r="C6" s="800"/>
      <c r="D6" s="970" t="s">
        <v>14</v>
      </c>
      <c r="E6" s="971"/>
      <c r="F6" s="971"/>
      <c r="G6" s="971"/>
      <c r="H6" s="971"/>
      <c r="I6" s="971"/>
      <c r="J6" s="971"/>
      <c r="K6" s="971"/>
      <c r="L6" s="971"/>
      <c r="M6" s="845"/>
      <c r="N6" s="59"/>
      <c r="P6" s="24" t="s">
        <v>15</v>
      </c>
      <c r="Q6" s="832" t="str">
        <f>IF(Q5=0," ",CHOOSE(WEEKDAY(Q5,2),"Понедельник","Вторник","Среда","Четверг","Пятница","Суббота","Воскресенье"))</f>
        <v>Четверг</v>
      </c>
      <c r="R6" s="813"/>
      <c r="T6" s="1066" t="s">
        <v>16</v>
      </c>
      <c r="U6" s="1054"/>
      <c r="V6" s="979" t="s">
        <v>17</v>
      </c>
      <c r="W6" s="980"/>
      <c r="AB6" s="52"/>
      <c r="AC6" s="52"/>
      <c r="AD6" s="52"/>
      <c r="AE6" s="52"/>
    </row>
    <row r="7" spans="1:32" s="781" customFormat="1" ht="21.75" hidden="1" customHeight="1" x14ac:dyDescent="0.2">
      <c r="A7" s="55"/>
      <c r="B7" s="55"/>
      <c r="C7" s="55"/>
      <c r="D7" s="1185" t="str">
        <f>IFERROR(VLOOKUP(DeliveryAddress,Table,3,0),1)</f>
        <v>1</v>
      </c>
      <c r="E7" s="1186"/>
      <c r="F7" s="1186"/>
      <c r="G7" s="1186"/>
      <c r="H7" s="1186"/>
      <c r="I7" s="1186"/>
      <c r="J7" s="1186"/>
      <c r="K7" s="1186"/>
      <c r="L7" s="1186"/>
      <c r="M7" s="1009"/>
      <c r="N7" s="60"/>
      <c r="P7" s="24"/>
      <c r="Q7" s="43"/>
      <c r="R7" s="43"/>
      <c r="T7" s="797"/>
      <c r="U7" s="1054"/>
      <c r="V7" s="981"/>
      <c r="W7" s="982"/>
      <c r="AB7" s="52"/>
      <c r="AC7" s="52"/>
      <c r="AD7" s="52"/>
      <c r="AE7" s="52"/>
    </row>
    <row r="8" spans="1:32" s="781" customFormat="1" ht="25.5" customHeight="1" x14ac:dyDescent="0.2">
      <c r="A8" s="823" t="s">
        <v>18</v>
      </c>
      <c r="B8" s="794"/>
      <c r="C8" s="795"/>
      <c r="D8" s="1175" t="s">
        <v>19</v>
      </c>
      <c r="E8" s="1176"/>
      <c r="F8" s="1176"/>
      <c r="G8" s="1176"/>
      <c r="H8" s="1176"/>
      <c r="I8" s="1176"/>
      <c r="J8" s="1176"/>
      <c r="K8" s="1176"/>
      <c r="L8" s="1176"/>
      <c r="M8" s="1177"/>
      <c r="N8" s="61"/>
      <c r="P8" s="24" t="s">
        <v>20</v>
      </c>
      <c r="Q8" s="1008">
        <v>0.45833333333333331</v>
      </c>
      <c r="R8" s="1009"/>
      <c r="T8" s="797"/>
      <c r="U8" s="1054"/>
      <c r="V8" s="981"/>
      <c r="W8" s="982"/>
      <c r="AB8" s="52"/>
      <c r="AC8" s="52"/>
      <c r="AD8" s="52"/>
      <c r="AE8" s="52"/>
    </row>
    <row r="9" spans="1:32" s="781" customFormat="1" ht="39.950000000000003" customHeight="1" x14ac:dyDescent="0.2">
      <c r="A9" s="8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896"/>
      <c r="E9" s="897"/>
      <c r="F9" s="8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1019" t="str">
        <f>IF(AND($A$9="Тип доверенности/получателя при получении в адресе перегруза:",$D$9="Разовая доверенность"),"Введите ФИО","")</f>
        <v/>
      </c>
      <c r="I9" s="897"/>
      <c r="J9" s="10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7"/>
      <c r="L9" s="897"/>
      <c r="M9" s="897"/>
      <c r="N9" s="779"/>
      <c r="P9" s="27" t="s">
        <v>21</v>
      </c>
      <c r="Q9" s="1119"/>
      <c r="R9" s="884"/>
      <c r="T9" s="797"/>
      <c r="U9" s="1054"/>
      <c r="V9" s="983"/>
      <c r="W9" s="984"/>
      <c r="X9" s="44"/>
      <c r="Y9" s="44"/>
      <c r="Z9" s="44"/>
      <c r="AA9" s="44"/>
      <c r="AB9" s="52"/>
      <c r="AC9" s="52"/>
      <c r="AD9" s="52"/>
      <c r="AE9" s="52"/>
    </row>
    <row r="10" spans="1:32" s="781" customFormat="1" ht="26.45" customHeight="1" x14ac:dyDescent="0.2">
      <c r="A10" s="8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896"/>
      <c r="E10" s="897"/>
      <c r="F10" s="8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999" t="str">
        <f>IFERROR(VLOOKUP($D$10,Proxy,2,FALSE),"")</f>
        <v/>
      </c>
      <c r="I10" s="797"/>
      <c r="J10" s="797"/>
      <c r="K10" s="797"/>
      <c r="L10" s="797"/>
      <c r="M10" s="797"/>
      <c r="N10" s="780"/>
      <c r="P10" s="27" t="s">
        <v>22</v>
      </c>
      <c r="Q10" s="1067"/>
      <c r="R10" s="1068"/>
      <c r="U10" s="24" t="s">
        <v>23</v>
      </c>
      <c r="V10" s="1164" t="s">
        <v>24</v>
      </c>
      <c r="W10" s="980"/>
      <c r="X10" s="45"/>
      <c r="Y10" s="45"/>
      <c r="Z10" s="45"/>
      <c r="AA10" s="45"/>
      <c r="AB10" s="52"/>
      <c r="AC10" s="52"/>
      <c r="AD10" s="52"/>
      <c r="AE10" s="52"/>
    </row>
    <row r="11" spans="1:32" s="781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1121"/>
      <c r="R11" s="845"/>
      <c r="U11" s="24" t="s">
        <v>27</v>
      </c>
      <c r="V11" s="883" t="s">
        <v>28</v>
      </c>
      <c r="W11" s="884"/>
      <c r="X11" s="46"/>
      <c r="Y11" s="46"/>
      <c r="Z11" s="46"/>
      <c r="AA11" s="46"/>
      <c r="AB11" s="52"/>
      <c r="AC11" s="52"/>
      <c r="AD11" s="52"/>
      <c r="AE11" s="52"/>
    </row>
    <row r="12" spans="1:32" s="781" customFormat="1" ht="18.600000000000001" customHeight="1" x14ac:dyDescent="0.2">
      <c r="A12" s="1035" t="s">
        <v>29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30</v>
      </c>
      <c r="Q12" s="1132"/>
      <c r="R12" s="1009"/>
      <c r="S12" s="25"/>
      <c r="U12" s="24"/>
      <c r="V12" s="838"/>
      <c r="W12" s="797"/>
      <c r="AB12" s="52"/>
      <c r="AC12" s="52"/>
      <c r="AD12" s="52"/>
      <c r="AE12" s="52"/>
    </row>
    <row r="13" spans="1:32" s="781" customFormat="1" ht="23.25" customHeight="1" x14ac:dyDescent="0.2">
      <c r="A13" s="1035" t="s">
        <v>31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7"/>
      <c r="P13" s="27" t="s">
        <v>32</v>
      </c>
      <c r="Q13" s="883"/>
      <c r="R13" s="884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81" customFormat="1" ht="18.600000000000001" customHeight="1" x14ac:dyDescent="0.2">
      <c r="A14" s="1035" t="s">
        <v>33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81" customFormat="1" ht="22.5" customHeight="1" x14ac:dyDescent="0.2">
      <c r="A15" s="996" t="s">
        <v>34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1092" t="s">
        <v>35</v>
      </c>
      <c r="Q15" s="838"/>
      <c r="R15" s="838"/>
      <c r="S15" s="838"/>
      <c r="T15" s="838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3"/>
      <c r="Q16" s="1093"/>
      <c r="R16" s="1093"/>
      <c r="S16" s="1093"/>
      <c r="T16" s="1093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08" t="s">
        <v>36</v>
      </c>
      <c r="B17" s="808" t="s">
        <v>37</v>
      </c>
      <c r="C17" s="1117" t="s">
        <v>38</v>
      </c>
      <c r="D17" s="808" t="s">
        <v>39</v>
      </c>
      <c r="E17" s="809"/>
      <c r="F17" s="808" t="s">
        <v>40</v>
      </c>
      <c r="G17" s="808" t="s">
        <v>41</v>
      </c>
      <c r="H17" s="808" t="s">
        <v>42</v>
      </c>
      <c r="I17" s="808" t="s">
        <v>43</v>
      </c>
      <c r="J17" s="808" t="s">
        <v>44</v>
      </c>
      <c r="K17" s="808" t="s">
        <v>45</v>
      </c>
      <c r="L17" s="808" t="s">
        <v>46</v>
      </c>
      <c r="M17" s="808" t="s">
        <v>47</v>
      </c>
      <c r="N17" s="808" t="s">
        <v>48</v>
      </c>
      <c r="O17" s="808" t="s">
        <v>49</v>
      </c>
      <c r="P17" s="808" t="s">
        <v>50</v>
      </c>
      <c r="Q17" s="1147"/>
      <c r="R17" s="1147"/>
      <c r="S17" s="1147"/>
      <c r="T17" s="809"/>
      <c r="U17" s="822" t="s">
        <v>51</v>
      </c>
      <c r="V17" s="800"/>
      <c r="W17" s="808" t="s">
        <v>52</v>
      </c>
      <c r="X17" s="808" t="s">
        <v>53</v>
      </c>
      <c r="Y17" s="820" t="s">
        <v>54</v>
      </c>
      <c r="Z17" s="962" t="s">
        <v>55</v>
      </c>
      <c r="AA17" s="871" t="s">
        <v>56</v>
      </c>
      <c r="AB17" s="871" t="s">
        <v>57</v>
      </c>
      <c r="AC17" s="871" t="s">
        <v>58</v>
      </c>
      <c r="AD17" s="871" t="s">
        <v>59</v>
      </c>
      <c r="AE17" s="872"/>
      <c r="AF17" s="873"/>
      <c r="AG17" s="66"/>
      <c r="BD17" s="65" t="s">
        <v>60</v>
      </c>
    </row>
    <row r="18" spans="1:68" ht="14.25" customHeight="1" x14ac:dyDescent="0.2">
      <c r="A18" s="816"/>
      <c r="B18" s="816"/>
      <c r="C18" s="816"/>
      <c r="D18" s="810"/>
      <c r="E18" s="811"/>
      <c r="F18" s="816"/>
      <c r="G18" s="816"/>
      <c r="H18" s="816"/>
      <c r="I18" s="816"/>
      <c r="J18" s="816"/>
      <c r="K18" s="816"/>
      <c r="L18" s="816"/>
      <c r="M18" s="816"/>
      <c r="N18" s="816"/>
      <c r="O18" s="816"/>
      <c r="P18" s="810"/>
      <c r="Q18" s="1148"/>
      <c r="R18" s="1148"/>
      <c r="S18" s="1148"/>
      <c r="T18" s="811"/>
      <c r="U18" s="67" t="s">
        <v>61</v>
      </c>
      <c r="V18" s="67" t="s">
        <v>62</v>
      </c>
      <c r="W18" s="816"/>
      <c r="X18" s="816"/>
      <c r="Y18" s="821"/>
      <c r="Z18" s="963"/>
      <c r="AA18" s="965"/>
      <c r="AB18" s="965"/>
      <c r="AC18" s="965"/>
      <c r="AD18" s="874"/>
      <c r="AE18" s="875"/>
      <c r="AF18" s="876"/>
      <c r="AG18" s="66"/>
      <c r="BD18" s="65"/>
    </row>
    <row r="19" spans="1:68" ht="27.75" hidden="1" customHeight="1" x14ac:dyDescent="0.2">
      <c r="A19" s="828" t="s">
        <v>63</v>
      </c>
      <c r="B19" s="829"/>
      <c r="C19" s="829"/>
      <c r="D19" s="829"/>
      <c r="E19" s="829"/>
      <c r="F19" s="829"/>
      <c r="G19" s="829"/>
      <c r="H19" s="829"/>
      <c r="I19" s="829"/>
      <c r="J19" s="829"/>
      <c r="K19" s="829"/>
      <c r="L19" s="829"/>
      <c r="M19" s="829"/>
      <c r="N19" s="829"/>
      <c r="O19" s="829"/>
      <c r="P19" s="829"/>
      <c r="Q19" s="829"/>
      <c r="R19" s="829"/>
      <c r="S19" s="829"/>
      <c r="T19" s="829"/>
      <c r="U19" s="829"/>
      <c r="V19" s="829"/>
      <c r="W19" s="829"/>
      <c r="X19" s="829"/>
      <c r="Y19" s="829"/>
      <c r="Z19" s="829"/>
      <c r="AA19" s="49"/>
      <c r="AB19" s="49"/>
      <c r="AC19" s="49"/>
    </row>
    <row r="20" spans="1:68" ht="16.5" hidden="1" customHeight="1" x14ac:dyDescent="0.25">
      <c r="A20" s="83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82"/>
      <c r="AB20" s="782"/>
      <c r="AC20" s="782"/>
    </row>
    <row r="21" spans="1:68" ht="14.25" hidden="1" customHeight="1" x14ac:dyDescent="0.25">
      <c r="A21" s="796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812">
        <v>4680115885004</v>
      </c>
      <c r="E22" s="813"/>
      <c r="F22" s="786">
        <v>0.16</v>
      </c>
      <c r="G22" s="33">
        <v>10</v>
      </c>
      <c r="H22" s="786">
        <v>1.6</v>
      </c>
      <c r="I22" s="78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9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5"/>
      <c r="V22" s="35"/>
      <c r="W22" s="36" t="s">
        <v>69</v>
      </c>
      <c r="X22" s="787">
        <v>0</v>
      </c>
      <c r="Y22" s="78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4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05"/>
      <c r="P23" s="793" t="s">
        <v>71</v>
      </c>
      <c r="Q23" s="794"/>
      <c r="R23" s="794"/>
      <c r="S23" s="794"/>
      <c r="T23" s="794"/>
      <c r="U23" s="794"/>
      <c r="V23" s="795"/>
      <c r="W23" s="38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05"/>
      <c r="P24" s="793" t="s">
        <v>71</v>
      </c>
      <c r="Q24" s="794"/>
      <c r="R24" s="794"/>
      <c r="S24" s="794"/>
      <c r="T24" s="794"/>
      <c r="U24" s="794"/>
      <c r="V24" s="795"/>
      <c r="W24" s="38" t="s">
        <v>69</v>
      </c>
      <c r="X24" s="789">
        <f>IFERROR(SUM(X22:X22),"0")</f>
        <v>0</v>
      </c>
      <c r="Y24" s="789">
        <f>IFERROR(SUM(Y22:Y22),"0")</f>
        <v>0</v>
      </c>
      <c r="Z24" s="38"/>
      <c r="AA24" s="790"/>
      <c r="AB24" s="790"/>
      <c r="AC24" s="790"/>
    </row>
    <row r="25" spans="1:68" ht="14.25" hidden="1" customHeight="1" x14ac:dyDescent="0.25">
      <c r="A25" s="796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812">
        <v>4607091383881</v>
      </c>
      <c r="E26" s="813"/>
      <c r="F26" s="786">
        <v>0.33</v>
      </c>
      <c r="G26" s="33">
        <v>6</v>
      </c>
      <c r="H26" s="786">
        <v>1.98</v>
      </c>
      <c r="I26" s="78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5"/>
      <c r="V26" s="35"/>
      <c r="W26" s="36" t="s">
        <v>69</v>
      </c>
      <c r="X26" s="787">
        <v>0</v>
      </c>
      <c r="Y26" s="788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812">
        <v>4680115885912</v>
      </c>
      <c r="E27" s="813"/>
      <c r="F27" s="786">
        <v>0.3</v>
      </c>
      <c r="G27" s="33">
        <v>6</v>
      </c>
      <c r="H27" s="786">
        <v>1.8</v>
      </c>
      <c r="I27" s="78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5"/>
      <c r="V27" s="35"/>
      <c r="W27" s="36" t="s">
        <v>69</v>
      </c>
      <c r="X27" s="787">
        <v>0</v>
      </c>
      <c r="Y27" s="78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812">
        <v>4607091388237</v>
      </c>
      <c r="E28" s="813"/>
      <c r="F28" s="786">
        <v>0.42</v>
      </c>
      <c r="G28" s="33">
        <v>6</v>
      </c>
      <c r="H28" s="786">
        <v>2.52</v>
      </c>
      <c r="I28" s="78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12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5"/>
      <c r="V28" s="35"/>
      <c r="W28" s="36" t="s">
        <v>69</v>
      </c>
      <c r="X28" s="787">
        <v>0</v>
      </c>
      <c r="Y28" s="78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812">
        <v>4680115886230</v>
      </c>
      <c r="E29" s="813"/>
      <c r="F29" s="786">
        <v>0.3</v>
      </c>
      <c r="G29" s="33">
        <v>6</v>
      </c>
      <c r="H29" s="786">
        <v>1.8</v>
      </c>
      <c r="I29" s="78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1171" t="s">
        <v>86</v>
      </c>
      <c r="Q29" s="802"/>
      <c r="R29" s="802"/>
      <c r="S29" s="802"/>
      <c r="T29" s="803"/>
      <c r="U29" s="35"/>
      <c r="V29" s="35"/>
      <c r="W29" s="36" t="s">
        <v>69</v>
      </c>
      <c r="X29" s="787">
        <v>0</v>
      </c>
      <c r="Y29" s="78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812">
        <v>4680115886278</v>
      </c>
      <c r="E30" s="813"/>
      <c r="F30" s="786">
        <v>0.3</v>
      </c>
      <c r="G30" s="33">
        <v>6</v>
      </c>
      <c r="H30" s="786">
        <v>1.8</v>
      </c>
      <c r="I30" s="78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1202" t="s">
        <v>90</v>
      </c>
      <c r="Q30" s="802"/>
      <c r="R30" s="802"/>
      <c r="S30" s="802"/>
      <c r="T30" s="803"/>
      <c r="U30" s="35"/>
      <c r="V30" s="35"/>
      <c r="W30" s="36" t="s">
        <v>69</v>
      </c>
      <c r="X30" s="787">
        <v>0</v>
      </c>
      <c r="Y30" s="78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812">
        <v>4680115886247</v>
      </c>
      <c r="E31" s="813"/>
      <c r="F31" s="786">
        <v>0.3</v>
      </c>
      <c r="G31" s="33">
        <v>6</v>
      </c>
      <c r="H31" s="786">
        <v>1.8</v>
      </c>
      <c r="I31" s="78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1179" t="s">
        <v>94</v>
      </c>
      <c r="Q31" s="802"/>
      <c r="R31" s="802"/>
      <c r="S31" s="802"/>
      <c r="T31" s="803"/>
      <c r="U31" s="35"/>
      <c r="V31" s="35"/>
      <c r="W31" s="36" t="s">
        <v>69</v>
      </c>
      <c r="X31" s="787">
        <v>0</v>
      </c>
      <c r="Y31" s="78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4301051861</v>
      </c>
      <c r="D32" s="812">
        <v>4680115885905</v>
      </c>
      <c r="E32" s="813"/>
      <c r="F32" s="786">
        <v>0.3</v>
      </c>
      <c r="G32" s="33">
        <v>6</v>
      </c>
      <c r="H32" s="786">
        <v>1.8</v>
      </c>
      <c r="I32" s="786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11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5"/>
      <c r="V32" s="35"/>
      <c r="W32" s="36" t="s">
        <v>69</v>
      </c>
      <c r="X32" s="787">
        <v>0</v>
      </c>
      <c r="Y32" s="78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2">
        <v>4301051592</v>
      </c>
      <c r="D33" s="812">
        <v>4607091388244</v>
      </c>
      <c r="E33" s="813"/>
      <c r="F33" s="786">
        <v>0.42</v>
      </c>
      <c r="G33" s="33">
        <v>6</v>
      </c>
      <c r="H33" s="786">
        <v>2.52</v>
      </c>
      <c r="I33" s="786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9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5"/>
      <c r="V33" s="35"/>
      <c r="W33" s="36" t="s">
        <v>69</v>
      </c>
      <c r="X33" s="787">
        <v>0</v>
      </c>
      <c r="Y33" s="788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4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05"/>
      <c r="P34" s="793" t="s">
        <v>71</v>
      </c>
      <c r="Q34" s="794"/>
      <c r="R34" s="794"/>
      <c r="S34" s="794"/>
      <c r="T34" s="794"/>
      <c r="U34" s="794"/>
      <c r="V34" s="795"/>
      <c r="W34" s="38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797"/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805"/>
      <c r="P35" s="793" t="s">
        <v>71</v>
      </c>
      <c r="Q35" s="794"/>
      <c r="R35" s="794"/>
      <c r="S35" s="794"/>
      <c r="T35" s="794"/>
      <c r="U35" s="794"/>
      <c r="V35" s="795"/>
      <c r="W35" s="38" t="s">
        <v>69</v>
      </c>
      <c r="X35" s="789">
        <f>IFERROR(SUM(X26:X33),"0")</f>
        <v>0</v>
      </c>
      <c r="Y35" s="789">
        <f>IFERROR(SUM(Y26:Y33),"0")</f>
        <v>0</v>
      </c>
      <c r="Z35" s="38"/>
      <c r="AA35" s="790"/>
      <c r="AB35" s="790"/>
      <c r="AC35" s="790"/>
    </row>
    <row r="36" spans="1:68" ht="14.25" hidden="1" customHeight="1" x14ac:dyDescent="0.25">
      <c r="A36" s="796" t="s">
        <v>102</v>
      </c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797"/>
      <c r="P36" s="797"/>
      <c r="Q36" s="797"/>
      <c r="R36" s="797"/>
      <c r="S36" s="797"/>
      <c r="T36" s="797"/>
      <c r="U36" s="797"/>
      <c r="V36" s="797"/>
      <c r="W36" s="797"/>
      <c r="X36" s="797"/>
      <c r="Y36" s="797"/>
      <c r="Z36" s="797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2">
        <v>4301032013</v>
      </c>
      <c r="D37" s="812">
        <v>4607091388503</v>
      </c>
      <c r="E37" s="813"/>
      <c r="F37" s="786">
        <v>0.05</v>
      </c>
      <c r="G37" s="33">
        <v>12</v>
      </c>
      <c r="H37" s="786">
        <v>0.6</v>
      </c>
      <c r="I37" s="786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10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5"/>
      <c r="V37" s="35"/>
      <c r="W37" s="36" t="s">
        <v>69</v>
      </c>
      <c r="X37" s="787">
        <v>0</v>
      </c>
      <c r="Y37" s="788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4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05"/>
      <c r="P38" s="793" t="s">
        <v>71</v>
      </c>
      <c r="Q38" s="794"/>
      <c r="R38" s="794"/>
      <c r="S38" s="794"/>
      <c r="T38" s="794"/>
      <c r="U38" s="794"/>
      <c r="V38" s="795"/>
      <c r="W38" s="38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805"/>
      <c r="P39" s="793" t="s">
        <v>71</v>
      </c>
      <c r="Q39" s="794"/>
      <c r="R39" s="794"/>
      <c r="S39" s="794"/>
      <c r="T39" s="794"/>
      <c r="U39" s="794"/>
      <c r="V39" s="795"/>
      <c r="W39" s="38" t="s">
        <v>69</v>
      </c>
      <c r="X39" s="789">
        <f>IFERROR(SUM(X37:X37),"0")</f>
        <v>0</v>
      </c>
      <c r="Y39" s="789">
        <f>IFERROR(SUM(Y37:Y37),"0")</f>
        <v>0</v>
      </c>
      <c r="Z39" s="38"/>
      <c r="AA39" s="790"/>
      <c r="AB39" s="790"/>
      <c r="AC39" s="790"/>
    </row>
    <row r="40" spans="1:68" ht="14.25" hidden="1" customHeight="1" x14ac:dyDescent="0.25">
      <c r="A40" s="796" t="s">
        <v>108</v>
      </c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797"/>
      <c r="P40" s="797"/>
      <c r="Q40" s="797"/>
      <c r="R40" s="797"/>
      <c r="S40" s="797"/>
      <c r="T40" s="797"/>
      <c r="U40" s="797"/>
      <c r="V40" s="797"/>
      <c r="W40" s="797"/>
      <c r="X40" s="797"/>
      <c r="Y40" s="797"/>
      <c r="Z40" s="797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2">
        <v>4301170002</v>
      </c>
      <c r="D41" s="812">
        <v>4607091389111</v>
      </c>
      <c r="E41" s="813"/>
      <c r="F41" s="786">
        <v>2.5000000000000001E-2</v>
      </c>
      <c r="G41" s="33">
        <v>10</v>
      </c>
      <c r="H41" s="786">
        <v>0.25</v>
      </c>
      <c r="I41" s="786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91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5"/>
      <c r="V41" s="35"/>
      <c r="W41" s="36" t="s">
        <v>69</v>
      </c>
      <c r="X41" s="787">
        <v>0</v>
      </c>
      <c r="Y41" s="788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4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05"/>
      <c r="P42" s="793" t="s">
        <v>71</v>
      </c>
      <c r="Q42" s="794"/>
      <c r="R42" s="794"/>
      <c r="S42" s="794"/>
      <c r="T42" s="794"/>
      <c r="U42" s="794"/>
      <c r="V42" s="795"/>
      <c r="W42" s="38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797"/>
      <c r="B43" s="797"/>
      <c r="C43" s="797"/>
      <c r="D43" s="797"/>
      <c r="E43" s="797"/>
      <c r="F43" s="797"/>
      <c r="G43" s="797"/>
      <c r="H43" s="797"/>
      <c r="I43" s="797"/>
      <c r="J43" s="797"/>
      <c r="K43" s="797"/>
      <c r="L43" s="797"/>
      <c r="M43" s="797"/>
      <c r="N43" s="797"/>
      <c r="O43" s="805"/>
      <c r="P43" s="793" t="s">
        <v>71</v>
      </c>
      <c r="Q43" s="794"/>
      <c r="R43" s="794"/>
      <c r="S43" s="794"/>
      <c r="T43" s="794"/>
      <c r="U43" s="794"/>
      <c r="V43" s="795"/>
      <c r="W43" s="38" t="s">
        <v>69</v>
      </c>
      <c r="X43" s="789">
        <f>IFERROR(SUM(X41:X41),"0")</f>
        <v>0</v>
      </c>
      <c r="Y43" s="789">
        <f>IFERROR(SUM(Y41:Y41),"0")</f>
        <v>0</v>
      </c>
      <c r="Z43" s="38"/>
      <c r="AA43" s="790"/>
      <c r="AB43" s="790"/>
      <c r="AC43" s="790"/>
    </row>
    <row r="44" spans="1:68" ht="27.75" hidden="1" customHeight="1" x14ac:dyDescent="0.2">
      <c r="A44" s="828" t="s">
        <v>111</v>
      </c>
      <c r="B44" s="829"/>
      <c r="C44" s="829"/>
      <c r="D44" s="829"/>
      <c r="E44" s="829"/>
      <c r="F44" s="829"/>
      <c r="G44" s="829"/>
      <c r="H44" s="829"/>
      <c r="I44" s="829"/>
      <c r="J44" s="829"/>
      <c r="K44" s="829"/>
      <c r="L44" s="829"/>
      <c r="M44" s="829"/>
      <c r="N44" s="829"/>
      <c r="O44" s="829"/>
      <c r="P44" s="829"/>
      <c r="Q44" s="829"/>
      <c r="R44" s="829"/>
      <c r="S44" s="829"/>
      <c r="T44" s="829"/>
      <c r="U44" s="829"/>
      <c r="V44" s="829"/>
      <c r="W44" s="829"/>
      <c r="X44" s="829"/>
      <c r="Y44" s="829"/>
      <c r="Z44" s="829"/>
      <c r="AA44" s="49"/>
      <c r="AB44" s="49"/>
      <c r="AC44" s="49"/>
    </row>
    <row r="45" spans="1:68" ht="16.5" hidden="1" customHeight="1" x14ac:dyDescent="0.25">
      <c r="A45" s="836" t="s">
        <v>112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82"/>
      <c r="AB45" s="782"/>
      <c r="AC45" s="782"/>
    </row>
    <row r="46" spans="1:68" ht="14.25" hidden="1" customHeight="1" x14ac:dyDescent="0.25">
      <c r="A46" s="796" t="s">
        <v>113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2">
        <v>4301011540</v>
      </c>
      <c r="D47" s="812">
        <v>4607091385670</v>
      </c>
      <c r="E47" s="813"/>
      <c r="F47" s="786">
        <v>1.4</v>
      </c>
      <c r="G47" s="33">
        <v>8</v>
      </c>
      <c r="H47" s="786">
        <v>11.2</v>
      </c>
      <c r="I47" s="786">
        <v>11.68</v>
      </c>
      <c r="J47" s="33">
        <v>56</v>
      </c>
      <c r="K47" s="33" t="s">
        <v>116</v>
      </c>
      <c r="L47" s="33"/>
      <c r="M47" s="34" t="s">
        <v>77</v>
      </c>
      <c r="N47" s="34"/>
      <c r="O47" s="33">
        <v>50</v>
      </c>
      <c r="P47" s="11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5"/>
      <c r="V47" s="35"/>
      <c r="W47" s="36" t="s">
        <v>69</v>
      </c>
      <c r="X47" s="787">
        <v>100</v>
      </c>
      <c r="Y47" s="788">
        <f t="shared" ref="Y47:Y52" si="6">IFERROR(IF(X47="",0,CEILING((X47/$H47),1)*$H47),"")</f>
        <v>100.8</v>
      </c>
      <c r="Z47" s="37">
        <f>IFERROR(IF(Y47=0,"",ROUNDUP(Y47/H47,0)*0.02175),"")</f>
        <v>0.19574999999999998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104.28571428571429</v>
      </c>
      <c r="BN47" s="64">
        <f t="shared" ref="BN47:BN52" si="8">IFERROR(Y47*I47/H47,"0")</f>
        <v>105.12</v>
      </c>
      <c r="BO47" s="64">
        <f t="shared" ref="BO47:BO52" si="9">IFERROR(1/J47*(X47/H47),"0")</f>
        <v>0.15943877551020408</v>
      </c>
      <c r="BP47" s="64">
        <f t="shared" ref="BP47:BP52" si="10">IFERROR(1/J47*(Y47/H47),"0")</f>
        <v>0.1607142857142857</v>
      </c>
    </row>
    <row r="48" spans="1:68" ht="16.5" hidden="1" customHeight="1" x14ac:dyDescent="0.25">
      <c r="A48" s="54" t="s">
        <v>114</v>
      </c>
      <c r="B48" s="54" t="s">
        <v>118</v>
      </c>
      <c r="C48" s="32">
        <v>4301011380</v>
      </c>
      <c r="D48" s="812">
        <v>4607091385670</v>
      </c>
      <c r="E48" s="813"/>
      <c r="F48" s="786">
        <v>1.35</v>
      </c>
      <c r="G48" s="33">
        <v>8</v>
      </c>
      <c r="H48" s="786">
        <v>10.8</v>
      </c>
      <c r="I48" s="786">
        <v>11.28</v>
      </c>
      <c r="J48" s="33">
        <v>56</v>
      </c>
      <c r="K48" s="33" t="s">
        <v>116</v>
      </c>
      <c r="L48" s="33"/>
      <c r="M48" s="34" t="s">
        <v>119</v>
      </c>
      <c r="N48" s="34"/>
      <c r="O48" s="33">
        <v>50</v>
      </c>
      <c r="P48" s="9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5"/>
      <c r="V48" s="35"/>
      <c r="W48" s="36" t="s">
        <v>69</v>
      </c>
      <c r="X48" s="787">
        <v>0</v>
      </c>
      <c r="Y48" s="788">
        <f t="shared" si="6"/>
        <v>0</v>
      </c>
      <c r="Z48" s="37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2">
        <v>4301011625</v>
      </c>
      <c r="D49" s="812">
        <v>4680115883956</v>
      </c>
      <c r="E49" s="813"/>
      <c r="F49" s="786">
        <v>1.4</v>
      </c>
      <c r="G49" s="33">
        <v>8</v>
      </c>
      <c r="H49" s="786">
        <v>11.2</v>
      </c>
      <c r="I49" s="786">
        <v>11.68</v>
      </c>
      <c r="J49" s="33">
        <v>56</v>
      </c>
      <c r="K49" s="33" t="s">
        <v>116</v>
      </c>
      <c r="L49" s="33"/>
      <c r="M49" s="34" t="s">
        <v>119</v>
      </c>
      <c r="N49" s="34"/>
      <c r="O49" s="33">
        <v>50</v>
      </c>
      <c r="P49" s="90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5"/>
      <c r="V49" s="35"/>
      <c r="W49" s="36" t="s">
        <v>69</v>
      </c>
      <c r="X49" s="787">
        <v>0</v>
      </c>
      <c r="Y49" s="78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2">
        <v>4301011565</v>
      </c>
      <c r="D50" s="812">
        <v>4680115882539</v>
      </c>
      <c r="E50" s="813"/>
      <c r="F50" s="786">
        <v>0.37</v>
      </c>
      <c r="G50" s="33">
        <v>10</v>
      </c>
      <c r="H50" s="786">
        <v>3.7</v>
      </c>
      <c r="I50" s="786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11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5"/>
      <c r="V50" s="35"/>
      <c r="W50" s="36" t="s">
        <v>69</v>
      </c>
      <c r="X50" s="787">
        <v>0</v>
      </c>
      <c r="Y50" s="788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2">
        <v>4301011382</v>
      </c>
      <c r="D51" s="812">
        <v>4607091385687</v>
      </c>
      <c r="E51" s="813"/>
      <c r="F51" s="786">
        <v>0.4</v>
      </c>
      <c r="G51" s="33">
        <v>10</v>
      </c>
      <c r="H51" s="786">
        <v>4</v>
      </c>
      <c r="I51" s="786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0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5"/>
      <c r="V51" s="35"/>
      <c r="W51" s="36" t="s">
        <v>69</v>
      </c>
      <c r="X51" s="787">
        <v>144</v>
      </c>
      <c r="Y51" s="788">
        <f t="shared" si="6"/>
        <v>144</v>
      </c>
      <c r="Z51" s="37">
        <f>IFERROR(IF(Y51=0,"",ROUNDUP(Y51/H51,0)*0.00902),"")</f>
        <v>0.32472000000000001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151.56</v>
      </c>
      <c r="BN51" s="64">
        <f t="shared" si="8"/>
        <v>151.56</v>
      </c>
      <c r="BO51" s="64">
        <f t="shared" si="9"/>
        <v>0.27272727272727271</v>
      </c>
      <c r="BP51" s="64">
        <f t="shared" si="10"/>
        <v>0.27272727272727271</v>
      </c>
    </row>
    <row r="52" spans="1:68" ht="27" hidden="1" customHeight="1" x14ac:dyDescent="0.25">
      <c r="A52" s="54" t="s">
        <v>131</v>
      </c>
      <c r="B52" s="54" t="s">
        <v>132</v>
      </c>
      <c r="C52" s="32">
        <v>4301011624</v>
      </c>
      <c r="D52" s="812">
        <v>4680115883949</v>
      </c>
      <c r="E52" s="813"/>
      <c r="F52" s="786">
        <v>0.37</v>
      </c>
      <c r="G52" s="33">
        <v>10</v>
      </c>
      <c r="H52" s="786">
        <v>3.7</v>
      </c>
      <c r="I52" s="786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11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5"/>
      <c r="V52" s="35"/>
      <c r="W52" s="36" t="s">
        <v>69</v>
      </c>
      <c r="X52" s="787">
        <v>0</v>
      </c>
      <c r="Y52" s="788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4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05"/>
      <c r="P53" s="793" t="s">
        <v>71</v>
      </c>
      <c r="Q53" s="794"/>
      <c r="R53" s="794"/>
      <c r="S53" s="794"/>
      <c r="T53" s="794"/>
      <c r="U53" s="794"/>
      <c r="V53" s="795"/>
      <c r="W53" s="38" t="s">
        <v>72</v>
      </c>
      <c r="X53" s="789">
        <f>IFERROR(X47/H47,"0")+IFERROR(X48/H48,"0")+IFERROR(X49/H49,"0")+IFERROR(X50/H50,"0")+IFERROR(X51/H51,"0")+IFERROR(X52/H52,"0")</f>
        <v>44.928571428571431</v>
      </c>
      <c r="Y53" s="789">
        <f>IFERROR(Y47/H47,"0")+IFERROR(Y48/H48,"0")+IFERROR(Y49/H49,"0")+IFERROR(Y50/H50,"0")+IFERROR(Y51/H51,"0")+IFERROR(Y52/H52,"0")</f>
        <v>45</v>
      </c>
      <c r="Z53" s="789">
        <f>IFERROR(IF(Z47="",0,Z47),"0")+IFERROR(IF(Z48="",0,Z48),"0")+IFERROR(IF(Z49="",0,Z49),"0")+IFERROR(IF(Z50="",0,Z50),"0")+IFERROR(IF(Z51="",0,Z51),"0")+IFERROR(IF(Z52="",0,Z52),"0")</f>
        <v>0.52046999999999999</v>
      </c>
      <c r="AA53" s="790"/>
      <c r="AB53" s="790"/>
      <c r="AC53" s="790"/>
    </row>
    <row r="54" spans="1:68" x14ac:dyDescent="0.2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805"/>
      <c r="P54" s="793" t="s">
        <v>71</v>
      </c>
      <c r="Q54" s="794"/>
      <c r="R54" s="794"/>
      <c r="S54" s="794"/>
      <c r="T54" s="794"/>
      <c r="U54" s="794"/>
      <c r="V54" s="795"/>
      <c r="W54" s="38" t="s">
        <v>69</v>
      </c>
      <c r="X54" s="789">
        <f>IFERROR(SUM(X47:X52),"0")</f>
        <v>244</v>
      </c>
      <c r="Y54" s="789">
        <f>IFERROR(SUM(Y47:Y52),"0")</f>
        <v>244.8</v>
      </c>
      <c r="Z54" s="38"/>
      <c r="AA54" s="790"/>
      <c r="AB54" s="790"/>
      <c r="AC54" s="790"/>
    </row>
    <row r="55" spans="1:68" ht="14.25" hidden="1" customHeight="1" x14ac:dyDescent="0.25">
      <c r="A55" s="796" t="s">
        <v>73</v>
      </c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797"/>
      <c r="P55" s="797"/>
      <c r="Q55" s="797"/>
      <c r="R55" s="797"/>
      <c r="S55" s="797"/>
      <c r="T55" s="797"/>
      <c r="U55" s="797"/>
      <c r="V55" s="797"/>
      <c r="W55" s="797"/>
      <c r="X55" s="797"/>
      <c r="Y55" s="797"/>
      <c r="Z55" s="797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2">
        <v>4301051842</v>
      </c>
      <c r="D56" s="812">
        <v>4680115885233</v>
      </c>
      <c r="E56" s="813"/>
      <c r="F56" s="786">
        <v>0.2</v>
      </c>
      <c r="G56" s="33">
        <v>6</v>
      </c>
      <c r="H56" s="786">
        <v>1.2</v>
      </c>
      <c r="I56" s="786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11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5"/>
      <c r="V56" s="35"/>
      <c r="W56" s="36" t="s">
        <v>69</v>
      </c>
      <c r="X56" s="787">
        <v>0</v>
      </c>
      <c r="Y56" s="788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2">
        <v>4301051820</v>
      </c>
      <c r="D57" s="812">
        <v>4680115884915</v>
      </c>
      <c r="E57" s="813"/>
      <c r="F57" s="786">
        <v>0.3</v>
      </c>
      <c r="G57" s="33">
        <v>6</v>
      </c>
      <c r="H57" s="786">
        <v>1.8</v>
      </c>
      <c r="I57" s="786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86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5"/>
      <c r="V57" s="35"/>
      <c r="W57" s="36" t="s">
        <v>69</v>
      </c>
      <c r="X57" s="787">
        <v>0</v>
      </c>
      <c r="Y57" s="788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4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05"/>
      <c r="P58" s="793" t="s">
        <v>71</v>
      </c>
      <c r="Q58" s="794"/>
      <c r="R58" s="794"/>
      <c r="S58" s="794"/>
      <c r="T58" s="794"/>
      <c r="U58" s="794"/>
      <c r="V58" s="795"/>
      <c r="W58" s="38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797"/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805"/>
      <c r="P59" s="793" t="s">
        <v>71</v>
      </c>
      <c r="Q59" s="794"/>
      <c r="R59" s="794"/>
      <c r="S59" s="794"/>
      <c r="T59" s="794"/>
      <c r="U59" s="794"/>
      <c r="V59" s="795"/>
      <c r="W59" s="38" t="s">
        <v>69</v>
      </c>
      <c r="X59" s="789">
        <f>IFERROR(SUM(X56:X57),"0")</f>
        <v>0</v>
      </c>
      <c r="Y59" s="789">
        <f>IFERROR(SUM(Y56:Y57),"0")</f>
        <v>0</v>
      </c>
      <c r="Z59" s="38"/>
      <c r="AA59" s="790"/>
      <c r="AB59" s="790"/>
      <c r="AC59" s="790"/>
    </row>
    <row r="60" spans="1:68" ht="16.5" hidden="1" customHeight="1" x14ac:dyDescent="0.25">
      <c r="A60" s="836" t="s">
        <v>139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82"/>
      <c r="AB60" s="782"/>
      <c r="AC60" s="782"/>
    </row>
    <row r="61" spans="1:68" ht="14.25" hidden="1" customHeight="1" x14ac:dyDescent="0.25">
      <c r="A61" s="796" t="s">
        <v>113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2">
        <v>4301012030</v>
      </c>
      <c r="D62" s="812">
        <v>4680115885882</v>
      </c>
      <c r="E62" s="813"/>
      <c r="F62" s="786">
        <v>1.4</v>
      </c>
      <c r="G62" s="33">
        <v>8</v>
      </c>
      <c r="H62" s="786">
        <v>11.2</v>
      </c>
      <c r="I62" s="786">
        <v>11.68</v>
      </c>
      <c r="J62" s="33">
        <v>56</v>
      </c>
      <c r="K62" s="33" t="s">
        <v>116</v>
      </c>
      <c r="L62" s="33"/>
      <c r="M62" s="34" t="s">
        <v>77</v>
      </c>
      <c r="N62" s="34"/>
      <c r="O62" s="33">
        <v>50</v>
      </c>
      <c r="P62" s="90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5"/>
      <c r="V62" s="35"/>
      <c r="W62" s="36" t="s">
        <v>69</v>
      </c>
      <c r="X62" s="787">
        <v>0</v>
      </c>
      <c r="Y62" s="788">
        <f t="shared" ref="Y62:Y70" si="11">IFERROR(IF(X62="",0,CEILING((X62/$H62),1)*$H62),"")</f>
        <v>0</v>
      </c>
      <c r="Z62" s="37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2">
        <v>4301011816</v>
      </c>
      <c r="D63" s="812">
        <v>4680115881426</v>
      </c>
      <c r="E63" s="813"/>
      <c r="F63" s="786">
        <v>1.35</v>
      </c>
      <c r="G63" s="33">
        <v>8</v>
      </c>
      <c r="H63" s="786">
        <v>10.8</v>
      </c>
      <c r="I63" s="786">
        <v>11.28</v>
      </c>
      <c r="J63" s="33">
        <v>56</v>
      </c>
      <c r="K63" s="33" t="s">
        <v>116</v>
      </c>
      <c r="L63" s="33" t="s">
        <v>145</v>
      </c>
      <c r="M63" s="34" t="s">
        <v>119</v>
      </c>
      <c r="N63" s="34"/>
      <c r="O63" s="33">
        <v>50</v>
      </c>
      <c r="P63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5"/>
      <c r="V63" s="35"/>
      <c r="W63" s="36" t="s">
        <v>69</v>
      </c>
      <c r="X63" s="787">
        <v>0</v>
      </c>
      <c r="Y63" s="788">
        <f t="shared" si="11"/>
        <v>0</v>
      </c>
      <c r="Z63" s="37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2">
        <v>4301011948</v>
      </c>
      <c r="D64" s="812">
        <v>4680115881426</v>
      </c>
      <c r="E64" s="813"/>
      <c r="F64" s="786">
        <v>1.35</v>
      </c>
      <c r="G64" s="33">
        <v>8</v>
      </c>
      <c r="H64" s="786">
        <v>10.8</v>
      </c>
      <c r="I64" s="786">
        <v>11.28</v>
      </c>
      <c r="J64" s="33">
        <v>48</v>
      </c>
      <c r="K64" s="33" t="s">
        <v>116</v>
      </c>
      <c r="L64" s="33"/>
      <c r="M64" s="34" t="s">
        <v>149</v>
      </c>
      <c r="N64" s="34"/>
      <c r="O64" s="33">
        <v>55</v>
      </c>
      <c r="P64" s="89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5"/>
      <c r="V64" s="35"/>
      <c r="W64" s="36" t="s">
        <v>69</v>
      </c>
      <c r="X64" s="787">
        <v>3600</v>
      </c>
      <c r="Y64" s="788">
        <f t="shared" si="11"/>
        <v>3607.2000000000003</v>
      </c>
      <c r="Z64" s="37">
        <f>IFERROR(IF(Y64=0,"",ROUNDUP(Y64/H64,0)*0.02039),"")</f>
        <v>6.8102599999999995</v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3759.9999999999995</v>
      </c>
      <c r="BN64" s="64">
        <f t="shared" si="13"/>
        <v>3767.52</v>
      </c>
      <c r="BO64" s="64">
        <f t="shared" si="14"/>
        <v>6.9444444444444438</v>
      </c>
      <c r="BP64" s="64">
        <f t="shared" si="15"/>
        <v>6.958333333333333</v>
      </c>
    </row>
    <row r="65" spans="1:68" ht="27" hidden="1" customHeight="1" x14ac:dyDescent="0.25">
      <c r="A65" s="54" t="s">
        <v>151</v>
      </c>
      <c r="B65" s="54" t="s">
        <v>152</v>
      </c>
      <c r="C65" s="32">
        <v>4301011386</v>
      </c>
      <c r="D65" s="812">
        <v>4680115880283</v>
      </c>
      <c r="E65" s="813"/>
      <c r="F65" s="786">
        <v>0.6</v>
      </c>
      <c r="G65" s="33">
        <v>8</v>
      </c>
      <c r="H65" s="786">
        <v>4.8</v>
      </c>
      <c r="I65" s="786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80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5"/>
      <c r="V65" s="35"/>
      <c r="W65" s="36" t="s">
        <v>69</v>
      </c>
      <c r="X65" s="787">
        <v>0</v>
      </c>
      <c r="Y65" s="788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2">
        <v>4301011432</v>
      </c>
      <c r="D66" s="812">
        <v>4680115882720</v>
      </c>
      <c r="E66" s="813"/>
      <c r="F66" s="786">
        <v>0.45</v>
      </c>
      <c r="G66" s="33">
        <v>10</v>
      </c>
      <c r="H66" s="786">
        <v>4.5</v>
      </c>
      <c r="I66" s="786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110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5"/>
      <c r="V66" s="35"/>
      <c r="W66" s="36" t="s">
        <v>69</v>
      </c>
      <c r="X66" s="787">
        <v>0</v>
      </c>
      <c r="Y66" s="78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2">
        <v>4301011806</v>
      </c>
      <c r="D67" s="812">
        <v>4680115881525</v>
      </c>
      <c r="E67" s="813"/>
      <c r="F67" s="786">
        <v>0.4</v>
      </c>
      <c r="G67" s="33">
        <v>10</v>
      </c>
      <c r="H67" s="786">
        <v>4</v>
      </c>
      <c r="I67" s="786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88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5"/>
      <c r="V67" s="35"/>
      <c r="W67" s="36" t="s">
        <v>69</v>
      </c>
      <c r="X67" s="787">
        <v>0</v>
      </c>
      <c r="Y67" s="78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2">
        <v>4301011589</v>
      </c>
      <c r="D68" s="812">
        <v>4680115885899</v>
      </c>
      <c r="E68" s="813"/>
      <c r="F68" s="786">
        <v>0.35</v>
      </c>
      <c r="G68" s="33">
        <v>6</v>
      </c>
      <c r="H68" s="786">
        <v>2.1</v>
      </c>
      <c r="I68" s="786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110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5"/>
      <c r="V68" s="35"/>
      <c r="W68" s="36" t="s">
        <v>69</v>
      </c>
      <c r="X68" s="787">
        <v>0</v>
      </c>
      <c r="Y68" s="788">
        <f t="shared" si="11"/>
        <v>0</v>
      </c>
      <c r="Z68" s="37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2">
        <v>4301011192</v>
      </c>
      <c r="D69" s="812">
        <v>4607091382952</v>
      </c>
      <c r="E69" s="813"/>
      <c r="F69" s="786">
        <v>0.5</v>
      </c>
      <c r="G69" s="33">
        <v>6</v>
      </c>
      <c r="H69" s="786">
        <v>3</v>
      </c>
      <c r="I69" s="786">
        <v>3.21</v>
      </c>
      <c r="J69" s="33">
        <v>132</v>
      </c>
      <c r="K69" s="33" t="s">
        <v>126</v>
      </c>
      <c r="L69" s="33"/>
      <c r="M69" s="34" t="s">
        <v>119</v>
      </c>
      <c r="N69" s="34"/>
      <c r="O69" s="33">
        <v>50</v>
      </c>
      <c r="P69" s="106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02"/>
      <c r="R69" s="802"/>
      <c r="S69" s="802"/>
      <c r="T69" s="803"/>
      <c r="U69" s="35"/>
      <c r="V69" s="35"/>
      <c r="W69" s="36" t="s">
        <v>69</v>
      </c>
      <c r="X69" s="787">
        <v>0</v>
      </c>
      <c r="Y69" s="788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2">
        <v>4301011801</v>
      </c>
      <c r="D70" s="812">
        <v>4680115881419</v>
      </c>
      <c r="E70" s="813"/>
      <c r="F70" s="786">
        <v>0.45</v>
      </c>
      <c r="G70" s="33">
        <v>10</v>
      </c>
      <c r="H70" s="786">
        <v>4.5</v>
      </c>
      <c r="I70" s="786">
        <v>4.71</v>
      </c>
      <c r="J70" s="33">
        <v>132</v>
      </c>
      <c r="K70" s="33" t="s">
        <v>126</v>
      </c>
      <c r="L70" s="33" t="s">
        <v>145</v>
      </c>
      <c r="M70" s="34" t="s">
        <v>119</v>
      </c>
      <c r="N70" s="34"/>
      <c r="O70" s="33">
        <v>50</v>
      </c>
      <c r="P70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02"/>
      <c r="R70" s="802"/>
      <c r="S70" s="802"/>
      <c r="T70" s="803"/>
      <c r="U70" s="35"/>
      <c r="V70" s="35"/>
      <c r="W70" s="36" t="s">
        <v>69</v>
      </c>
      <c r="X70" s="787">
        <v>1188</v>
      </c>
      <c r="Y70" s="788">
        <f t="shared" si="11"/>
        <v>1188</v>
      </c>
      <c r="Z70" s="37">
        <f>IFERROR(IF(Y70=0,"",ROUNDUP(Y70/H70,0)*0.00902),"")</f>
        <v>2.3812800000000003</v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1243.4399999999998</v>
      </c>
      <c r="BN70" s="64">
        <f t="shared" si="13"/>
        <v>1243.4399999999998</v>
      </c>
      <c r="BO70" s="64">
        <f t="shared" si="14"/>
        <v>2</v>
      </c>
      <c r="BP70" s="64">
        <f t="shared" si="15"/>
        <v>2</v>
      </c>
    </row>
    <row r="71" spans="1:68" x14ac:dyDescent="0.2">
      <c r="A71" s="804"/>
      <c r="B71" s="797"/>
      <c r="C71" s="797"/>
      <c r="D71" s="797"/>
      <c r="E71" s="797"/>
      <c r="F71" s="797"/>
      <c r="G71" s="797"/>
      <c r="H71" s="797"/>
      <c r="I71" s="797"/>
      <c r="J71" s="797"/>
      <c r="K71" s="797"/>
      <c r="L71" s="797"/>
      <c r="M71" s="797"/>
      <c r="N71" s="797"/>
      <c r="O71" s="805"/>
      <c r="P71" s="793" t="s">
        <v>71</v>
      </c>
      <c r="Q71" s="794"/>
      <c r="R71" s="794"/>
      <c r="S71" s="794"/>
      <c r="T71" s="794"/>
      <c r="U71" s="794"/>
      <c r="V71" s="795"/>
      <c r="W71" s="38" t="s">
        <v>72</v>
      </c>
      <c r="X71" s="789">
        <f>IFERROR(X62/H62,"0")+IFERROR(X63/H63,"0")+IFERROR(X64/H64,"0")+IFERROR(X65/H65,"0")+IFERROR(X66/H66,"0")+IFERROR(X67/H67,"0")+IFERROR(X68/H68,"0")+IFERROR(X69/H69,"0")+IFERROR(X70/H70,"0")</f>
        <v>597.33333333333326</v>
      </c>
      <c r="Y71" s="789">
        <f>IFERROR(Y62/H62,"0")+IFERROR(Y63/H63,"0")+IFERROR(Y64/H64,"0")+IFERROR(Y65/H65,"0")+IFERROR(Y66/H66,"0")+IFERROR(Y67/H67,"0")+IFERROR(Y68/H68,"0")+IFERROR(Y69/H69,"0")+IFERROR(Y70/H70,"0")</f>
        <v>598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9.1915399999999998</v>
      </c>
      <c r="AA71" s="790"/>
      <c r="AB71" s="790"/>
      <c r="AC71" s="790"/>
    </row>
    <row r="72" spans="1:68" x14ac:dyDescent="0.2">
      <c r="A72" s="797"/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805"/>
      <c r="P72" s="793" t="s">
        <v>71</v>
      </c>
      <c r="Q72" s="794"/>
      <c r="R72" s="794"/>
      <c r="S72" s="794"/>
      <c r="T72" s="794"/>
      <c r="U72" s="794"/>
      <c r="V72" s="795"/>
      <c r="W72" s="38" t="s">
        <v>69</v>
      </c>
      <c r="X72" s="789">
        <f>IFERROR(SUM(X62:X70),"0")</f>
        <v>4788</v>
      </c>
      <c r="Y72" s="789">
        <f>IFERROR(SUM(Y62:Y70),"0")</f>
        <v>4795.2000000000007</v>
      </c>
      <c r="Z72" s="38"/>
      <c r="AA72" s="790"/>
      <c r="AB72" s="790"/>
      <c r="AC72" s="790"/>
    </row>
    <row r="73" spans="1:68" ht="14.25" hidden="1" customHeight="1" x14ac:dyDescent="0.25">
      <c r="A73" s="796" t="s">
        <v>168</v>
      </c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7"/>
      <c r="P73" s="797"/>
      <c r="Q73" s="797"/>
      <c r="R73" s="797"/>
      <c r="S73" s="797"/>
      <c r="T73" s="797"/>
      <c r="U73" s="797"/>
      <c r="V73" s="797"/>
      <c r="W73" s="797"/>
      <c r="X73" s="797"/>
      <c r="Y73" s="797"/>
      <c r="Z73" s="797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2">
        <v>4301020298</v>
      </c>
      <c r="D74" s="812">
        <v>4680115881440</v>
      </c>
      <c r="E74" s="813"/>
      <c r="F74" s="786">
        <v>1.35</v>
      </c>
      <c r="G74" s="33">
        <v>8</v>
      </c>
      <c r="H74" s="786">
        <v>10.8</v>
      </c>
      <c r="I74" s="786">
        <v>11.28</v>
      </c>
      <c r="J74" s="33">
        <v>56</v>
      </c>
      <c r="K74" s="33" t="s">
        <v>116</v>
      </c>
      <c r="L74" s="33"/>
      <c r="M74" s="34" t="s">
        <v>119</v>
      </c>
      <c r="N74" s="34"/>
      <c r="O74" s="33">
        <v>50</v>
      </c>
      <c r="P74" s="10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02"/>
      <c r="R74" s="802"/>
      <c r="S74" s="802"/>
      <c r="T74" s="803"/>
      <c r="U74" s="35"/>
      <c r="V74" s="35"/>
      <c r="W74" s="36" t="s">
        <v>69</v>
      </c>
      <c r="X74" s="787">
        <v>1800</v>
      </c>
      <c r="Y74" s="788">
        <f>IFERROR(IF(X74="",0,CEILING((X74/$H74),1)*$H74),"")</f>
        <v>1803.6000000000001</v>
      </c>
      <c r="Z74" s="37">
        <f>IFERROR(IF(Y74=0,"",ROUNDUP(Y74/H74,0)*0.02175),"")</f>
        <v>3.6322499999999995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1879.9999999999998</v>
      </c>
      <c r="BN74" s="64">
        <f>IFERROR(Y74*I74/H74,"0")</f>
        <v>1883.76</v>
      </c>
      <c r="BO74" s="64">
        <f>IFERROR(1/J74*(X74/H74),"0")</f>
        <v>2.9761904761904758</v>
      </c>
      <c r="BP74" s="64">
        <f>IFERROR(1/J74*(Y74/H74),"0")</f>
        <v>2.9821428571428568</v>
      </c>
    </row>
    <row r="75" spans="1:68" ht="27" hidden="1" customHeight="1" x14ac:dyDescent="0.25">
      <c r="A75" s="54" t="s">
        <v>172</v>
      </c>
      <c r="B75" s="54" t="s">
        <v>173</v>
      </c>
      <c r="C75" s="32">
        <v>4301020228</v>
      </c>
      <c r="D75" s="812">
        <v>4680115882751</v>
      </c>
      <c r="E75" s="813"/>
      <c r="F75" s="786">
        <v>0.45</v>
      </c>
      <c r="G75" s="33">
        <v>10</v>
      </c>
      <c r="H75" s="786">
        <v>4.5</v>
      </c>
      <c r="I75" s="786">
        <v>4.71</v>
      </c>
      <c r="J75" s="33">
        <v>132</v>
      </c>
      <c r="K75" s="33" t="s">
        <v>126</v>
      </c>
      <c r="L75" s="33"/>
      <c r="M75" s="34" t="s">
        <v>119</v>
      </c>
      <c r="N75" s="34"/>
      <c r="O75" s="33">
        <v>90</v>
      </c>
      <c r="P75" s="8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02"/>
      <c r="R75" s="802"/>
      <c r="S75" s="802"/>
      <c r="T75" s="803"/>
      <c r="U75" s="35"/>
      <c r="V75" s="35"/>
      <c r="W75" s="36" t="s">
        <v>69</v>
      </c>
      <c r="X75" s="787">
        <v>0</v>
      </c>
      <c r="Y75" s="788">
        <f>IFERROR(IF(X75="",0,CEILING((X75/$H75),1)*$H75),"")</f>
        <v>0</v>
      </c>
      <c r="Z75" s="37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2">
        <v>4301020358</v>
      </c>
      <c r="D76" s="812">
        <v>4680115885950</v>
      </c>
      <c r="E76" s="813"/>
      <c r="F76" s="786">
        <v>0.37</v>
      </c>
      <c r="G76" s="33">
        <v>6</v>
      </c>
      <c r="H76" s="786">
        <v>2.2200000000000002</v>
      </c>
      <c r="I76" s="786">
        <v>2.4</v>
      </c>
      <c r="J76" s="33">
        <v>182</v>
      </c>
      <c r="K76" s="33" t="s">
        <v>76</v>
      </c>
      <c r="L76" s="33"/>
      <c r="M76" s="34" t="s">
        <v>77</v>
      </c>
      <c r="N76" s="34"/>
      <c r="O76" s="33">
        <v>50</v>
      </c>
      <c r="P76" s="105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02"/>
      <c r="R76" s="802"/>
      <c r="S76" s="802"/>
      <c r="T76" s="803"/>
      <c r="U76" s="35"/>
      <c r="V76" s="35"/>
      <c r="W76" s="36" t="s">
        <v>69</v>
      </c>
      <c r="X76" s="787">
        <v>0</v>
      </c>
      <c r="Y76" s="788">
        <f>IFERROR(IF(X76="",0,CEILING((X76/$H76),1)*$H76),"")</f>
        <v>0</v>
      </c>
      <c r="Z76" s="37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2">
        <v>4301020296</v>
      </c>
      <c r="D77" s="812">
        <v>4680115881433</v>
      </c>
      <c r="E77" s="813"/>
      <c r="F77" s="786">
        <v>0.45</v>
      </c>
      <c r="G77" s="33">
        <v>6</v>
      </c>
      <c r="H77" s="786">
        <v>2.7</v>
      </c>
      <c r="I77" s="786">
        <v>2.88</v>
      </c>
      <c r="J77" s="33">
        <v>182</v>
      </c>
      <c r="K77" s="33" t="s">
        <v>76</v>
      </c>
      <c r="L77" s="33" t="s">
        <v>145</v>
      </c>
      <c r="M77" s="34" t="s">
        <v>119</v>
      </c>
      <c r="N77" s="34"/>
      <c r="O77" s="33">
        <v>50</v>
      </c>
      <c r="P77" s="10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02"/>
      <c r="R77" s="802"/>
      <c r="S77" s="802"/>
      <c r="T77" s="803"/>
      <c r="U77" s="35"/>
      <c r="V77" s="35"/>
      <c r="W77" s="36" t="s">
        <v>69</v>
      </c>
      <c r="X77" s="787">
        <v>0</v>
      </c>
      <c r="Y77" s="788">
        <f>IFERROR(IF(X77="",0,CEILING((X77/$H77),1)*$H77),"")</f>
        <v>0</v>
      </c>
      <c r="Z77" s="37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4"/>
      <c r="B78" s="797"/>
      <c r="C78" s="797"/>
      <c r="D78" s="797"/>
      <c r="E78" s="797"/>
      <c r="F78" s="797"/>
      <c r="G78" s="797"/>
      <c r="H78" s="797"/>
      <c r="I78" s="797"/>
      <c r="J78" s="797"/>
      <c r="K78" s="797"/>
      <c r="L78" s="797"/>
      <c r="M78" s="797"/>
      <c r="N78" s="797"/>
      <c r="O78" s="805"/>
      <c r="P78" s="793" t="s">
        <v>71</v>
      </c>
      <c r="Q78" s="794"/>
      <c r="R78" s="794"/>
      <c r="S78" s="794"/>
      <c r="T78" s="794"/>
      <c r="U78" s="794"/>
      <c r="V78" s="795"/>
      <c r="W78" s="38" t="s">
        <v>72</v>
      </c>
      <c r="X78" s="789">
        <f>IFERROR(X74/H74,"0")+IFERROR(X75/H75,"0")+IFERROR(X76/H76,"0")+IFERROR(X77/H77,"0")</f>
        <v>166.66666666666666</v>
      </c>
      <c r="Y78" s="789">
        <f>IFERROR(Y74/H74,"0")+IFERROR(Y75/H75,"0")+IFERROR(Y76/H76,"0")+IFERROR(Y77/H77,"0")</f>
        <v>167</v>
      </c>
      <c r="Z78" s="789">
        <f>IFERROR(IF(Z74="",0,Z74),"0")+IFERROR(IF(Z75="",0,Z75),"0")+IFERROR(IF(Z76="",0,Z76),"0")+IFERROR(IF(Z77="",0,Z77),"0")</f>
        <v>3.6322499999999995</v>
      </c>
      <c r="AA78" s="790"/>
      <c r="AB78" s="790"/>
      <c r="AC78" s="790"/>
    </row>
    <row r="79" spans="1:68" x14ac:dyDescent="0.2">
      <c r="A79" s="797"/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805"/>
      <c r="P79" s="793" t="s">
        <v>71</v>
      </c>
      <c r="Q79" s="794"/>
      <c r="R79" s="794"/>
      <c r="S79" s="794"/>
      <c r="T79" s="794"/>
      <c r="U79" s="794"/>
      <c r="V79" s="795"/>
      <c r="W79" s="38" t="s">
        <v>69</v>
      </c>
      <c r="X79" s="789">
        <f>IFERROR(SUM(X74:X77),"0")</f>
        <v>1800</v>
      </c>
      <c r="Y79" s="789">
        <f>IFERROR(SUM(Y74:Y77),"0")</f>
        <v>1803.6000000000001</v>
      </c>
      <c r="Z79" s="38"/>
      <c r="AA79" s="790"/>
      <c r="AB79" s="790"/>
      <c r="AC79" s="790"/>
    </row>
    <row r="80" spans="1:68" ht="14.25" hidden="1" customHeight="1" x14ac:dyDescent="0.25">
      <c r="A80" s="796" t="s">
        <v>64</v>
      </c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7"/>
      <c r="P80" s="797"/>
      <c r="Q80" s="797"/>
      <c r="R80" s="797"/>
      <c r="S80" s="797"/>
      <c r="T80" s="797"/>
      <c r="U80" s="797"/>
      <c r="V80" s="797"/>
      <c r="W80" s="797"/>
      <c r="X80" s="797"/>
      <c r="Y80" s="797"/>
      <c r="Z80" s="797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2">
        <v>4301031242</v>
      </c>
      <c r="D81" s="812">
        <v>4680115885066</v>
      </c>
      <c r="E81" s="813"/>
      <c r="F81" s="786">
        <v>0.7</v>
      </c>
      <c r="G81" s="33">
        <v>6</v>
      </c>
      <c r="H81" s="786">
        <v>4.2</v>
      </c>
      <c r="I81" s="786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110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02"/>
      <c r="R81" s="802"/>
      <c r="S81" s="802"/>
      <c r="T81" s="803"/>
      <c r="U81" s="35"/>
      <c r="V81" s="35"/>
      <c r="W81" s="36" t="s">
        <v>69</v>
      </c>
      <c r="X81" s="787">
        <v>0</v>
      </c>
      <c r="Y81" s="788">
        <f t="shared" ref="Y81:Y86" si="16"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2">
        <v>4301031240</v>
      </c>
      <c r="D82" s="812">
        <v>4680115885042</v>
      </c>
      <c r="E82" s="813"/>
      <c r="F82" s="786">
        <v>0.7</v>
      </c>
      <c r="G82" s="33">
        <v>6</v>
      </c>
      <c r="H82" s="786">
        <v>4.2</v>
      </c>
      <c r="I82" s="786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88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02"/>
      <c r="R82" s="802"/>
      <c r="S82" s="802"/>
      <c r="T82" s="803"/>
      <c r="U82" s="35"/>
      <c r="V82" s="35"/>
      <c r="W82" s="36" t="s">
        <v>69</v>
      </c>
      <c r="X82" s="787">
        <v>0</v>
      </c>
      <c r="Y82" s="788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2">
        <v>4301031315</v>
      </c>
      <c r="D83" s="812">
        <v>4680115885080</v>
      </c>
      <c r="E83" s="813"/>
      <c r="F83" s="786">
        <v>0.7</v>
      </c>
      <c r="G83" s="33">
        <v>6</v>
      </c>
      <c r="H83" s="786">
        <v>4.2</v>
      </c>
      <c r="I83" s="786">
        <v>4.41</v>
      </c>
      <c r="J83" s="33">
        <v>132</v>
      </c>
      <c r="K83" s="33" t="s">
        <v>126</v>
      </c>
      <c r="L83" s="33"/>
      <c r="M83" s="34" t="s">
        <v>68</v>
      </c>
      <c r="N83" s="34"/>
      <c r="O83" s="33">
        <v>40</v>
      </c>
      <c r="P83" s="83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02"/>
      <c r="R83" s="802"/>
      <c r="S83" s="802"/>
      <c r="T83" s="803"/>
      <c r="U83" s="35"/>
      <c r="V83" s="35"/>
      <c r="W83" s="36" t="s">
        <v>69</v>
      </c>
      <c r="X83" s="787">
        <v>0</v>
      </c>
      <c r="Y83" s="788">
        <f t="shared" si="16"/>
        <v>0</v>
      </c>
      <c r="Z83" s="37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2">
        <v>4301031243</v>
      </c>
      <c r="D84" s="812">
        <v>4680115885073</v>
      </c>
      <c r="E84" s="813"/>
      <c r="F84" s="786">
        <v>0.3</v>
      </c>
      <c r="G84" s="33">
        <v>6</v>
      </c>
      <c r="H84" s="786">
        <v>1.8</v>
      </c>
      <c r="I84" s="786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9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02"/>
      <c r="R84" s="802"/>
      <c r="S84" s="802"/>
      <c r="T84" s="803"/>
      <c r="U84" s="35"/>
      <c r="V84" s="35"/>
      <c r="W84" s="36" t="s">
        <v>69</v>
      </c>
      <c r="X84" s="787">
        <v>0</v>
      </c>
      <c r="Y84" s="788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2">
        <v>4301031241</v>
      </c>
      <c r="D85" s="812">
        <v>4680115885059</v>
      </c>
      <c r="E85" s="813"/>
      <c r="F85" s="786">
        <v>0.3</v>
      </c>
      <c r="G85" s="33">
        <v>6</v>
      </c>
      <c r="H85" s="786">
        <v>1.8</v>
      </c>
      <c r="I85" s="78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8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02"/>
      <c r="R85" s="802"/>
      <c r="S85" s="802"/>
      <c r="T85" s="803"/>
      <c r="U85" s="35"/>
      <c r="V85" s="35"/>
      <c r="W85" s="36" t="s">
        <v>69</v>
      </c>
      <c r="X85" s="787">
        <v>0</v>
      </c>
      <c r="Y85" s="78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2">
        <v>4301031316</v>
      </c>
      <c r="D86" s="812">
        <v>4680115885097</v>
      </c>
      <c r="E86" s="813"/>
      <c r="F86" s="786">
        <v>0.3</v>
      </c>
      <c r="G86" s="33">
        <v>6</v>
      </c>
      <c r="H86" s="786">
        <v>1.8</v>
      </c>
      <c r="I86" s="786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12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02"/>
      <c r="R86" s="802"/>
      <c r="S86" s="802"/>
      <c r="T86" s="803"/>
      <c r="U86" s="35"/>
      <c r="V86" s="35"/>
      <c r="W86" s="36" t="s">
        <v>69</v>
      </c>
      <c r="X86" s="787">
        <v>0</v>
      </c>
      <c r="Y86" s="788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4"/>
      <c r="B87" s="797"/>
      <c r="C87" s="797"/>
      <c r="D87" s="797"/>
      <c r="E87" s="797"/>
      <c r="F87" s="797"/>
      <c r="G87" s="797"/>
      <c r="H87" s="797"/>
      <c r="I87" s="797"/>
      <c r="J87" s="797"/>
      <c r="K87" s="797"/>
      <c r="L87" s="797"/>
      <c r="M87" s="797"/>
      <c r="N87" s="797"/>
      <c r="O87" s="805"/>
      <c r="P87" s="793" t="s">
        <v>71</v>
      </c>
      <c r="Q87" s="794"/>
      <c r="R87" s="794"/>
      <c r="S87" s="794"/>
      <c r="T87" s="794"/>
      <c r="U87" s="794"/>
      <c r="V87" s="795"/>
      <c r="W87" s="38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797"/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805"/>
      <c r="P88" s="793" t="s">
        <v>71</v>
      </c>
      <c r="Q88" s="794"/>
      <c r="R88" s="794"/>
      <c r="S88" s="794"/>
      <c r="T88" s="794"/>
      <c r="U88" s="794"/>
      <c r="V88" s="795"/>
      <c r="W88" s="38" t="s">
        <v>69</v>
      </c>
      <c r="X88" s="789">
        <f>IFERROR(SUM(X81:X86),"0")</f>
        <v>0</v>
      </c>
      <c r="Y88" s="789">
        <f>IFERROR(SUM(Y81:Y86),"0")</f>
        <v>0</v>
      </c>
      <c r="Z88" s="38"/>
      <c r="AA88" s="790"/>
      <c r="AB88" s="790"/>
      <c r="AC88" s="790"/>
    </row>
    <row r="89" spans="1:68" ht="14.25" hidden="1" customHeight="1" x14ac:dyDescent="0.25">
      <c r="A89" s="796" t="s">
        <v>73</v>
      </c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7"/>
      <c r="P89" s="797"/>
      <c r="Q89" s="797"/>
      <c r="R89" s="797"/>
      <c r="S89" s="797"/>
      <c r="T89" s="797"/>
      <c r="U89" s="797"/>
      <c r="V89" s="797"/>
      <c r="W89" s="797"/>
      <c r="X89" s="797"/>
      <c r="Y89" s="797"/>
      <c r="Z89" s="797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2">
        <v>4301051838</v>
      </c>
      <c r="D90" s="812">
        <v>4680115881891</v>
      </c>
      <c r="E90" s="813"/>
      <c r="F90" s="786">
        <v>1.4</v>
      </c>
      <c r="G90" s="33">
        <v>6</v>
      </c>
      <c r="H90" s="786">
        <v>8.4</v>
      </c>
      <c r="I90" s="786">
        <v>8.9640000000000004</v>
      </c>
      <c r="J90" s="33">
        <v>56</v>
      </c>
      <c r="K90" s="33" t="s">
        <v>116</v>
      </c>
      <c r="L90" s="33"/>
      <c r="M90" s="34" t="s">
        <v>77</v>
      </c>
      <c r="N90" s="34"/>
      <c r="O90" s="33">
        <v>40</v>
      </c>
      <c r="P90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02"/>
      <c r="R90" s="802"/>
      <c r="S90" s="802"/>
      <c r="T90" s="803"/>
      <c r="U90" s="35"/>
      <c r="V90" s="35"/>
      <c r="W90" s="36" t="s">
        <v>69</v>
      </c>
      <c r="X90" s="787">
        <v>0</v>
      </c>
      <c r="Y90" s="788">
        <f t="shared" ref="Y90:Y95" si="21">IFERROR(IF(X90="",0,CEILING((X90/$H90),1)*$H90),"")</f>
        <v>0</v>
      </c>
      <c r="Z90" s="37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2">
        <v>4301051846</v>
      </c>
      <c r="D91" s="812">
        <v>4680115885769</v>
      </c>
      <c r="E91" s="813"/>
      <c r="F91" s="786">
        <v>1.4</v>
      </c>
      <c r="G91" s="33">
        <v>6</v>
      </c>
      <c r="H91" s="786">
        <v>8.4</v>
      </c>
      <c r="I91" s="786">
        <v>8.8800000000000008</v>
      </c>
      <c r="J91" s="33">
        <v>56</v>
      </c>
      <c r="K91" s="33" t="s">
        <v>116</v>
      </c>
      <c r="L91" s="33"/>
      <c r="M91" s="34" t="s">
        <v>77</v>
      </c>
      <c r="N91" s="34"/>
      <c r="O91" s="33">
        <v>45</v>
      </c>
      <c r="P91" s="9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02"/>
      <c r="R91" s="802"/>
      <c r="S91" s="802"/>
      <c r="T91" s="803"/>
      <c r="U91" s="35"/>
      <c r="V91" s="35"/>
      <c r="W91" s="36" t="s">
        <v>69</v>
      </c>
      <c r="X91" s="787">
        <v>0</v>
      </c>
      <c r="Y91" s="788">
        <f t="shared" si="21"/>
        <v>0</v>
      </c>
      <c r="Z91" s="37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2">
        <v>4301051822</v>
      </c>
      <c r="D92" s="812">
        <v>4680115884410</v>
      </c>
      <c r="E92" s="813"/>
      <c r="F92" s="786">
        <v>1.4</v>
      </c>
      <c r="G92" s="33">
        <v>6</v>
      </c>
      <c r="H92" s="786">
        <v>8.4</v>
      </c>
      <c r="I92" s="786">
        <v>8.952</v>
      </c>
      <c r="J92" s="33">
        <v>56</v>
      </c>
      <c r="K92" s="33" t="s">
        <v>116</v>
      </c>
      <c r="L92" s="33"/>
      <c r="M92" s="34" t="s">
        <v>68</v>
      </c>
      <c r="N92" s="34"/>
      <c r="O92" s="33">
        <v>40</v>
      </c>
      <c r="P92" s="11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02"/>
      <c r="R92" s="802"/>
      <c r="S92" s="802"/>
      <c r="T92" s="803"/>
      <c r="U92" s="35"/>
      <c r="V92" s="35"/>
      <c r="W92" s="36" t="s">
        <v>69</v>
      </c>
      <c r="X92" s="787">
        <v>150</v>
      </c>
      <c r="Y92" s="788">
        <f t="shared" si="21"/>
        <v>151.20000000000002</v>
      </c>
      <c r="Z92" s="37">
        <f>IFERROR(IF(Y92=0,"",ROUNDUP(Y92/H92,0)*0.02175),"")</f>
        <v>0.39149999999999996</v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159.85714285714283</v>
      </c>
      <c r="BN92" s="64">
        <f t="shared" si="23"/>
        <v>161.136</v>
      </c>
      <c r="BO92" s="64">
        <f t="shared" si="24"/>
        <v>0.31887755102040816</v>
      </c>
      <c r="BP92" s="64">
        <f t="shared" si="25"/>
        <v>0.3214285714285714</v>
      </c>
    </row>
    <row r="93" spans="1:68" ht="16.5" hidden="1" customHeight="1" x14ac:dyDescent="0.25">
      <c r="A93" s="54" t="s">
        <v>203</v>
      </c>
      <c r="B93" s="54" t="s">
        <v>204</v>
      </c>
      <c r="C93" s="32">
        <v>4301051837</v>
      </c>
      <c r="D93" s="812">
        <v>4680115884311</v>
      </c>
      <c r="E93" s="813"/>
      <c r="F93" s="786">
        <v>0.3</v>
      </c>
      <c r="G93" s="33">
        <v>6</v>
      </c>
      <c r="H93" s="786">
        <v>1.8</v>
      </c>
      <c r="I93" s="786">
        <v>2.0459999999999998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40</v>
      </c>
      <c r="P93" s="91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02"/>
      <c r="R93" s="802"/>
      <c r="S93" s="802"/>
      <c r="T93" s="803"/>
      <c r="U93" s="35"/>
      <c r="V93" s="35"/>
      <c r="W93" s="36" t="s">
        <v>69</v>
      </c>
      <c r="X93" s="787">
        <v>0</v>
      </c>
      <c r="Y93" s="788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2">
        <v>4301051844</v>
      </c>
      <c r="D94" s="812">
        <v>4680115885929</v>
      </c>
      <c r="E94" s="813"/>
      <c r="F94" s="786">
        <v>0.42</v>
      </c>
      <c r="G94" s="33">
        <v>6</v>
      </c>
      <c r="H94" s="786">
        <v>2.52</v>
      </c>
      <c r="I94" s="786">
        <v>2.7</v>
      </c>
      <c r="J94" s="33">
        <v>182</v>
      </c>
      <c r="K94" s="33" t="s">
        <v>76</v>
      </c>
      <c r="L94" s="33"/>
      <c r="M94" s="34" t="s">
        <v>77</v>
      </c>
      <c r="N94" s="34"/>
      <c r="O94" s="33">
        <v>45</v>
      </c>
      <c r="P94" s="117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02"/>
      <c r="R94" s="802"/>
      <c r="S94" s="802"/>
      <c r="T94" s="803"/>
      <c r="U94" s="35"/>
      <c r="V94" s="35"/>
      <c r="W94" s="36" t="s">
        <v>69</v>
      </c>
      <c r="X94" s="787">
        <v>0</v>
      </c>
      <c r="Y94" s="78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2">
        <v>4301051827</v>
      </c>
      <c r="D95" s="812">
        <v>4680115884403</v>
      </c>
      <c r="E95" s="813"/>
      <c r="F95" s="786">
        <v>0.3</v>
      </c>
      <c r="G95" s="33">
        <v>6</v>
      </c>
      <c r="H95" s="786">
        <v>1.8</v>
      </c>
      <c r="I95" s="786">
        <v>1.98</v>
      </c>
      <c r="J95" s="33">
        <v>182</v>
      </c>
      <c r="K95" s="33" t="s">
        <v>76</v>
      </c>
      <c r="L95" s="33"/>
      <c r="M95" s="34" t="s">
        <v>68</v>
      </c>
      <c r="N95" s="34"/>
      <c r="O95" s="33">
        <v>40</v>
      </c>
      <c r="P95" s="11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02"/>
      <c r="R95" s="802"/>
      <c r="S95" s="802"/>
      <c r="T95" s="803"/>
      <c r="U95" s="35"/>
      <c r="V95" s="35"/>
      <c r="W95" s="36" t="s">
        <v>69</v>
      </c>
      <c r="X95" s="787">
        <v>0</v>
      </c>
      <c r="Y95" s="788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4"/>
      <c r="B96" s="797"/>
      <c r="C96" s="797"/>
      <c r="D96" s="797"/>
      <c r="E96" s="797"/>
      <c r="F96" s="797"/>
      <c r="G96" s="797"/>
      <c r="H96" s="797"/>
      <c r="I96" s="797"/>
      <c r="J96" s="797"/>
      <c r="K96" s="797"/>
      <c r="L96" s="797"/>
      <c r="M96" s="797"/>
      <c r="N96" s="797"/>
      <c r="O96" s="805"/>
      <c r="P96" s="793" t="s">
        <v>71</v>
      </c>
      <c r="Q96" s="794"/>
      <c r="R96" s="794"/>
      <c r="S96" s="794"/>
      <c r="T96" s="794"/>
      <c r="U96" s="794"/>
      <c r="V96" s="795"/>
      <c r="W96" s="38" t="s">
        <v>72</v>
      </c>
      <c r="X96" s="789">
        <f>IFERROR(X90/H90,"0")+IFERROR(X91/H91,"0")+IFERROR(X92/H92,"0")+IFERROR(X93/H93,"0")+IFERROR(X94/H94,"0")+IFERROR(X95/H95,"0")</f>
        <v>17.857142857142858</v>
      </c>
      <c r="Y96" s="789">
        <f>IFERROR(Y90/H90,"0")+IFERROR(Y91/H91,"0")+IFERROR(Y92/H92,"0")+IFERROR(Y93/H93,"0")+IFERROR(Y94/H94,"0")+IFERROR(Y95/H95,"0")</f>
        <v>18</v>
      </c>
      <c r="Z96" s="789">
        <f>IFERROR(IF(Z90="",0,Z90),"0")+IFERROR(IF(Z91="",0,Z91),"0")+IFERROR(IF(Z92="",0,Z92),"0")+IFERROR(IF(Z93="",0,Z93),"0")+IFERROR(IF(Z94="",0,Z94),"0")+IFERROR(IF(Z95="",0,Z95),"0")</f>
        <v>0.39149999999999996</v>
      </c>
      <c r="AA96" s="790"/>
      <c r="AB96" s="790"/>
      <c r="AC96" s="790"/>
    </row>
    <row r="97" spans="1:68" x14ac:dyDescent="0.2">
      <c r="A97" s="797"/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805"/>
      <c r="P97" s="793" t="s">
        <v>71</v>
      </c>
      <c r="Q97" s="794"/>
      <c r="R97" s="794"/>
      <c r="S97" s="794"/>
      <c r="T97" s="794"/>
      <c r="U97" s="794"/>
      <c r="V97" s="795"/>
      <c r="W97" s="38" t="s">
        <v>69</v>
      </c>
      <c r="X97" s="789">
        <f>IFERROR(SUM(X90:X95),"0")</f>
        <v>150</v>
      </c>
      <c r="Y97" s="789">
        <f>IFERROR(SUM(Y90:Y95),"0")</f>
        <v>151.20000000000002</v>
      </c>
      <c r="Z97" s="38"/>
      <c r="AA97" s="790"/>
      <c r="AB97" s="790"/>
      <c r="AC97" s="790"/>
    </row>
    <row r="98" spans="1:68" ht="14.25" hidden="1" customHeight="1" x14ac:dyDescent="0.25">
      <c r="A98" s="796" t="s">
        <v>210</v>
      </c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7"/>
      <c r="P98" s="797"/>
      <c r="Q98" s="797"/>
      <c r="R98" s="797"/>
      <c r="S98" s="797"/>
      <c r="T98" s="797"/>
      <c r="U98" s="797"/>
      <c r="V98" s="797"/>
      <c r="W98" s="797"/>
      <c r="X98" s="797"/>
      <c r="Y98" s="797"/>
      <c r="Z98" s="797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2">
        <v>4301060366</v>
      </c>
      <c r="D99" s="812">
        <v>4680115881532</v>
      </c>
      <c r="E99" s="813"/>
      <c r="F99" s="786">
        <v>1.3</v>
      </c>
      <c r="G99" s="33">
        <v>6</v>
      </c>
      <c r="H99" s="786">
        <v>7.8</v>
      </c>
      <c r="I99" s="786">
        <v>8.2799999999999994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11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02"/>
      <c r="R99" s="802"/>
      <c r="S99" s="802"/>
      <c r="T99" s="803"/>
      <c r="U99" s="35"/>
      <c r="V99" s="35"/>
      <c r="W99" s="36" t="s">
        <v>69</v>
      </c>
      <c r="X99" s="787">
        <v>40</v>
      </c>
      <c r="Y99" s="788">
        <f>IFERROR(IF(X99="",0,CEILING((X99/$H99),1)*$H99),"")</f>
        <v>46.8</v>
      </c>
      <c r="Z99" s="37">
        <f>IFERROR(IF(Y99=0,"",ROUNDUP(Y99/H99,0)*0.02175),"")</f>
        <v>0.1305</v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42.46153846153846</v>
      </c>
      <c r="BN99" s="64">
        <f>IFERROR(Y99*I99/H99,"0")</f>
        <v>49.68</v>
      </c>
      <c r="BO99" s="64">
        <f>IFERROR(1/J99*(X99/H99),"0")</f>
        <v>9.1575091575091583E-2</v>
      </c>
      <c r="BP99" s="64">
        <f>IFERROR(1/J99*(Y99/H99),"0")</f>
        <v>0.10714285714285714</v>
      </c>
    </row>
    <row r="100" spans="1:68" ht="37.5" hidden="1" customHeight="1" x14ac:dyDescent="0.25">
      <c r="A100" s="54" t="s">
        <v>211</v>
      </c>
      <c r="B100" s="54" t="s">
        <v>214</v>
      </c>
      <c r="C100" s="32">
        <v>4301060371</v>
      </c>
      <c r="D100" s="812">
        <v>4680115881532</v>
      </c>
      <c r="E100" s="813"/>
      <c r="F100" s="786">
        <v>1.4</v>
      </c>
      <c r="G100" s="33">
        <v>6</v>
      </c>
      <c r="H100" s="786">
        <v>8.4</v>
      </c>
      <c r="I100" s="786">
        <v>8.9640000000000004</v>
      </c>
      <c r="J100" s="33">
        <v>56</v>
      </c>
      <c r="K100" s="33" t="s">
        <v>116</v>
      </c>
      <c r="L100" s="33"/>
      <c r="M100" s="34" t="s">
        <v>68</v>
      </c>
      <c r="N100" s="34"/>
      <c r="O100" s="33">
        <v>30</v>
      </c>
      <c r="P100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02"/>
      <c r="R100" s="802"/>
      <c r="S100" s="802"/>
      <c r="T100" s="803"/>
      <c r="U100" s="35"/>
      <c r="V100" s="35"/>
      <c r="W100" s="36" t="s">
        <v>69</v>
      </c>
      <c r="X100" s="787">
        <v>0</v>
      </c>
      <c r="Y100" s="788">
        <f>IFERROR(IF(X100="",0,CEILING((X100/$H100),1)*$H100),"")</f>
        <v>0</v>
      </c>
      <c r="Z100" s="37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2">
        <v>4301060351</v>
      </c>
      <c r="D101" s="812">
        <v>4680115881464</v>
      </c>
      <c r="E101" s="813"/>
      <c r="F101" s="786">
        <v>0.4</v>
      </c>
      <c r="G101" s="33">
        <v>6</v>
      </c>
      <c r="H101" s="786">
        <v>2.4</v>
      </c>
      <c r="I101" s="786">
        <v>2.61</v>
      </c>
      <c r="J101" s="33">
        <v>132</v>
      </c>
      <c r="K101" s="33" t="s">
        <v>126</v>
      </c>
      <c r="L101" s="33"/>
      <c r="M101" s="34" t="s">
        <v>77</v>
      </c>
      <c r="N101" s="34"/>
      <c r="O101" s="33">
        <v>30</v>
      </c>
      <c r="P101" s="91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02"/>
      <c r="R101" s="802"/>
      <c r="S101" s="802"/>
      <c r="T101" s="803"/>
      <c r="U101" s="35"/>
      <c r="V101" s="35"/>
      <c r="W101" s="36" t="s">
        <v>69</v>
      </c>
      <c r="X101" s="787">
        <v>0</v>
      </c>
      <c r="Y101" s="788">
        <f>IFERROR(IF(X101="",0,CEILING((X101/$H101),1)*$H101),"")</f>
        <v>0</v>
      </c>
      <c r="Z101" s="37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4"/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805"/>
      <c r="P102" s="793" t="s">
        <v>71</v>
      </c>
      <c r="Q102" s="794"/>
      <c r="R102" s="794"/>
      <c r="S102" s="794"/>
      <c r="T102" s="794"/>
      <c r="U102" s="794"/>
      <c r="V102" s="795"/>
      <c r="W102" s="38" t="s">
        <v>72</v>
      </c>
      <c r="X102" s="789">
        <f>IFERROR(X99/H99,"0")+IFERROR(X100/H100,"0")+IFERROR(X101/H101,"0")</f>
        <v>5.1282051282051286</v>
      </c>
      <c r="Y102" s="789">
        <f>IFERROR(Y99/H99,"0")+IFERROR(Y100/H100,"0")+IFERROR(Y101/H101,"0")</f>
        <v>6</v>
      </c>
      <c r="Z102" s="789">
        <f>IFERROR(IF(Z99="",0,Z99),"0")+IFERROR(IF(Z100="",0,Z100),"0")+IFERROR(IF(Z101="",0,Z101),"0")</f>
        <v>0.1305</v>
      </c>
      <c r="AA102" s="790"/>
      <c r="AB102" s="790"/>
      <c r="AC102" s="790"/>
    </row>
    <row r="103" spans="1:68" x14ac:dyDescent="0.2">
      <c r="A103" s="797"/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  <c r="O103" s="805"/>
      <c r="P103" s="793" t="s">
        <v>71</v>
      </c>
      <c r="Q103" s="794"/>
      <c r="R103" s="794"/>
      <c r="S103" s="794"/>
      <c r="T103" s="794"/>
      <c r="U103" s="794"/>
      <c r="V103" s="795"/>
      <c r="W103" s="38" t="s">
        <v>69</v>
      </c>
      <c r="X103" s="789">
        <f>IFERROR(SUM(X99:X101),"0")</f>
        <v>40</v>
      </c>
      <c r="Y103" s="789">
        <f>IFERROR(SUM(Y99:Y101),"0")</f>
        <v>46.8</v>
      </c>
      <c r="Z103" s="38"/>
      <c r="AA103" s="790"/>
      <c r="AB103" s="790"/>
      <c r="AC103" s="790"/>
    </row>
    <row r="104" spans="1:68" ht="16.5" hidden="1" customHeight="1" x14ac:dyDescent="0.25">
      <c r="A104" s="836" t="s">
        <v>218</v>
      </c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7"/>
      <c r="P104" s="797"/>
      <c r="Q104" s="797"/>
      <c r="R104" s="797"/>
      <c r="S104" s="797"/>
      <c r="T104" s="797"/>
      <c r="U104" s="797"/>
      <c r="V104" s="797"/>
      <c r="W104" s="797"/>
      <c r="X104" s="797"/>
      <c r="Y104" s="797"/>
      <c r="Z104" s="797"/>
      <c r="AA104" s="782"/>
      <c r="AB104" s="782"/>
      <c r="AC104" s="782"/>
    </row>
    <row r="105" spans="1:68" ht="14.25" hidden="1" customHeight="1" x14ac:dyDescent="0.25">
      <c r="A105" s="796" t="s">
        <v>113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2">
        <v>4301011468</v>
      </c>
      <c r="D106" s="812">
        <v>4680115881327</v>
      </c>
      <c r="E106" s="813"/>
      <c r="F106" s="786">
        <v>1.35</v>
      </c>
      <c r="G106" s="33">
        <v>8</v>
      </c>
      <c r="H106" s="786">
        <v>10.8</v>
      </c>
      <c r="I106" s="786">
        <v>11.28</v>
      </c>
      <c r="J106" s="33">
        <v>56</v>
      </c>
      <c r="K106" s="33" t="s">
        <v>116</v>
      </c>
      <c r="L106" s="33"/>
      <c r="M106" s="34" t="s">
        <v>161</v>
      </c>
      <c r="N106" s="34"/>
      <c r="O106" s="33">
        <v>50</v>
      </c>
      <c r="P106" s="94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02"/>
      <c r="R106" s="802"/>
      <c r="S106" s="802"/>
      <c r="T106" s="803"/>
      <c r="U106" s="35"/>
      <c r="V106" s="35"/>
      <c r="W106" s="36" t="s">
        <v>69</v>
      </c>
      <c r="X106" s="787">
        <v>100</v>
      </c>
      <c r="Y106" s="788">
        <f>IFERROR(IF(X106="",0,CEILING((X106/$H106),1)*$H106),"")</f>
        <v>108</v>
      </c>
      <c r="Z106" s="37">
        <f>IFERROR(IF(Y106=0,"",ROUNDUP(Y106/H106,0)*0.02175),"")</f>
        <v>0.21749999999999997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104.44444444444444</v>
      </c>
      <c r="BN106" s="64">
        <f>IFERROR(Y106*I106/H106,"0")</f>
        <v>112.8</v>
      </c>
      <c r="BO106" s="64">
        <f>IFERROR(1/J106*(X106/H106),"0")</f>
        <v>0.16534391534391535</v>
      </c>
      <c r="BP106" s="64">
        <f>IFERROR(1/J106*(Y106/H106),"0")</f>
        <v>0.17857142857142855</v>
      </c>
    </row>
    <row r="107" spans="1:68" ht="16.5" hidden="1" customHeight="1" x14ac:dyDescent="0.25">
      <c r="A107" s="54" t="s">
        <v>222</v>
      </c>
      <c r="B107" s="54" t="s">
        <v>223</v>
      </c>
      <c r="C107" s="32">
        <v>4301011476</v>
      </c>
      <c r="D107" s="812">
        <v>4680115881518</v>
      </c>
      <c r="E107" s="813"/>
      <c r="F107" s="786">
        <v>0.4</v>
      </c>
      <c r="G107" s="33">
        <v>10</v>
      </c>
      <c r="H107" s="786">
        <v>4</v>
      </c>
      <c r="I107" s="786">
        <v>4.21</v>
      </c>
      <c r="J107" s="33">
        <v>132</v>
      </c>
      <c r="K107" s="33" t="s">
        <v>126</v>
      </c>
      <c r="L107" s="33"/>
      <c r="M107" s="34" t="s">
        <v>77</v>
      </c>
      <c r="N107" s="34"/>
      <c r="O107" s="33">
        <v>50</v>
      </c>
      <c r="P107" s="9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02"/>
      <c r="R107" s="802"/>
      <c r="S107" s="802"/>
      <c r="T107" s="803"/>
      <c r="U107" s="35"/>
      <c r="V107" s="35"/>
      <c r="W107" s="36" t="s">
        <v>69</v>
      </c>
      <c r="X107" s="787">
        <v>0</v>
      </c>
      <c r="Y107" s="788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2">
        <v>4301011443</v>
      </c>
      <c r="D108" s="812">
        <v>4680115881303</v>
      </c>
      <c r="E108" s="813"/>
      <c r="F108" s="786">
        <v>0.45</v>
      </c>
      <c r="G108" s="33">
        <v>10</v>
      </c>
      <c r="H108" s="786">
        <v>4.5</v>
      </c>
      <c r="I108" s="786">
        <v>4.71</v>
      </c>
      <c r="J108" s="33">
        <v>132</v>
      </c>
      <c r="K108" s="33" t="s">
        <v>126</v>
      </c>
      <c r="L108" s="33" t="s">
        <v>129</v>
      </c>
      <c r="M108" s="34" t="s">
        <v>161</v>
      </c>
      <c r="N108" s="34"/>
      <c r="O108" s="33">
        <v>50</v>
      </c>
      <c r="P108" s="10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02"/>
      <c r="R108" s="802"/>
      <c r="S108" s="802"/>
      <c r="T108" s="803"/>
      <c r="U108" s="35"/>
      <c r="V108" s="35"/>
      <c r="W108" s="36" t="s">
        <v>69</v>
      </c>
      <c r="X108" s="787">
        <v>0</v>
      </c>
      <c r="Y108" s="788">
        <f>IFERROR(IF(X108="",0,CEILING((X108/$H108),1)*$H108),"")</f>
        <v>0</v>
      </c>
      <c r="Z108" s="37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130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4"/>
      <c r="B109" s="797"/>
      <c r="C109" s="797"/>
      <c r="D109" s="797"/>
      <c r="E109" s="797"/>
      <c r="F109" s="797"/>
      <c r="G109" s="797"/>
      <c r="H109" s="797"/>
      <c r="I109" s="797"/>
      <c r="J109" s="797"/>
      <c r="K109" s="797"/>
      <c r="L109" s="797"/>
      <c r="M109" s="797"/>
      <c r="N109" s="797"/>
      <c r="O109" s="805"/>
      <c r="P109" s="793" t="s">
        <v>71</v>
      </c>
      <c r="Q109" s="794"/>
      <c r="R109" s="794"/>
      <c r="S109" s="794"/>
      <c r="T109" s="794"/>
      <c r="U109" s="794"/>
      <c r="V109" s="795"/>
      <c r="W109" s="38" t="s">
        <v>72</v>
      </c>
      <c r="X109" s="789">
        <f>IFERROR(X106/H106,"0")+IFERROR(X107/H107,"0")+IFERROR(X108/H108,"0")</f>
        <v>9.2592592592592595</v>
      </c>
      <c r="Y109" s="789">
        <f>IFERROR(Y106/H106,"0")+IFERROR(Y107/H107,"0")+IFERROR(Y108/H108,"0")</f>
        <v>10</v>
      </c>
      <c r="Z109" s="789">
        <f>IFERROR(IF(Z106="",0,Z106),"0")+IFERROR(IF(Z107="",0,Z107),"0")+IFERROR(IF(Z108="",0,Z108),"0")</f>
        <v>0.21749999999999997</v>
      </c>
      <c r="AA109" s="790"/>
      <c r="AB109" s="790"/>
      <c r="AC109" s="790"/>
    </row>
    <row r="110" spans="1:68" x14ac:dyDescent="0.2">
      <c r="A110" s="797"/>
      <c r="B110" s="797"/>
      <c r="C110" s="797"/>
      <c r="D110" s="797"/>
      <c r="E110" s="797"/>
      <c r="F110" s="797"/>
      <c r="G110" s="797"/>
      <c r="H110" s="797"/>
      <c r="I110" s="797"/>
      <c r="J110" s="797"/>
      <c r="K110" s="797"/>
      <c r="L110" s="797"/>
      <c r="M110" s="797"/>
      <c r="N110" s="797"/>
      <c r="O110" s="805"/>
      <c r="P110" s="793" t="s">
        <v>71</v>
      </c>
      <c r="Q110" s="794"/>
      <c r="R110" s="794"/>
      <c r="S110" s="794"/>
      <c r="T110" s="794"/>
      <c r="U110" s="794"/>
      <c r="V110" s="795"/>
      <c r="W110" s="38" t="s">
        <v>69</v>
      </c>
      <c r="X110" s="789">
        <f>IFERROR(SUM(X106:X108),"0")</f>
        <v>100</v>
      </c>
      <c r="Y110" s="789">
        <f>IFERROR(SUM(Y106:Y108),"0")</f>
        <v>108</v>
      </c>
      <c r="Z110" s="38"/>
      <c r="AA110" s="790"/>
      <c r="AB110" s="790"/>
      <c r="AC110" s="790"/>
    </row>
    <row r="111" spans="1:68" ht="14.25" hidden="1" customHeight="1" x14ac:dyDescent="0.25">
      <c r="A111" s="796" t="s">
        <v>73</v>
      </c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7"/>
      <c r="P111" s="797"/>
      <c r="Q111" s="797"/>
      <c r="R111" s="797"/>
      <c r="S111" s="797"/>
      <c r="T111" s="797"/>
      <c r="U111" s="797"/>
      <c r="V111" s="797"/>
      <c r="W111" s="797"/>
      <c r="X111" s="797"/>
      <c r="Y111" s="797"/>
      <c r="Z111" s="797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2">
        <v>4301051546</v>
      </c>
      <c r="D112" s="812">
        <v>4607091386967</v>
      </c>
      <c r="E112" s="813"/>
      <c r="F112" s="786">
        <v>1.4</v>
      </c>
      <c r="G112" s="33">
        <v>6</v>
      </c>
      <c r="H112" s="786">
        <v>8.4</v>
      </c>
      <c r="I112" s="786">
        <v>8.9640000000000004</v>
      </c>
      <c r="J112" s="33">
        <v>56</v>
      </c>
      <c r="K112" s="33" t="s">
        <v>116</v>
      </c>
      <c r="L112" s="33"/>
      <c r="M112" s="34" t="s">
        <v>77</v>
      </c>
      <c r="N112" s="34"/>
      <c r="O112" s="33">
        <v>45</v>
      </c>
      <c r="P112" s="9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5"/>
      <c r="V112" s="35"/>
      <c r="W112" s="36" t="s">
        <v>69</v>
      </c>
      <c r="X112" s="787">
        <v>0</v>
      </c>
      <c r="Y112" s="788">
        <f t="shared" ref="Y112:Y117" si="26">IFERROR(IF(X112="",0,CEILING((X112/$H112),1)*$H112),"")</f>
        <v>0</v>
      </c>
      <c r="Z112" s="37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2">
        <v>4301051437</v>
      </c>
      <c r="D113" s="812">
        <v>4607091386967</v>
      </c>
      <c r="E113" s="813"/>
      <c r="F113" s="786">
        <v>1.35</v>
      </c>
      <c r="G113" s="33">
        <v>6</v>
      </c>
      <c r="H113" s="786">
        <v>8.1</v>
      </c>
      <c r="I113" s="786">
        <v>8.6639999999999997</v>
      </c>
      <c r="J113" s="33">
        <v>56</v>
      </c>
      <c r="K113" s="33" t="s">
        <v>116</v>
      </c>
      <c r="L113" s="33"/>
      <c r="M113" s="34" t="s">
        <v>77</v>
      </c>
      <c r="N113" s="34"/>
      <c r="O113" s="33">
        <v>45</v>
      </c>
      <c r="P113" s="115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02"/>
      <c r="R113" s="802"/>
      <c r="S113" s="802"/>
      <c r="T113" s="803"/>
      <c r="U113" s="35"/>
      <c r="V113" s="35"/>
      <c r="W113" s="36" t="s">
        <v>69</v>
      </c>
      <c r="X113" s="787">
        <v>0</v>
      </c>
      <c r="Y113" s="788">
        <f t="shared" si="26"/>
        <v>0</v>
      </c>
      <c r="Z113" s="37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2">
        <v>4301051436</v>
      </c>
      <c r="D114" s="812">
        <v>4607091385731</v>
      </c>
      <c r="E114" s="813"/>
      <c r="F114" s="786">
        <v>0.45</v>
      </c>
      <c r="G114" s="33">
        <v>6</v>
      </c>
      <c r="H114" s="786">
        <v>2.7</v>
      </c>
      <c r="I114" s="786">
        <v>2.952</v>
      </c>
      <c r="J114" s="33">
        <v>182</v>
      </c>
      <c r="K114" s="33" t="s">
        <v>76</v>
      </c>
      <c r="L114" s="33" t="s">
        <v>145</v>
      </c>
      <c r="M114" s="34" t="s">
        <v>77</v>
      </c>
      <c r="N114" s="34"/>
      <c r="O114" s="33">
        <v>45</v>
      </c>
      <c r="P114" s="93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02"/>
      <c r="R114" s="802"/>
      <c r="S114" s="802"/>
      <c r="T114" s="803"/>
      <c r="U114" s="35"/>
      <c r="V114" s="35"/>
      <c r="W114" s="36" t="s">
        <v>69</v>
      </c>
      <c r="X114" s="787">
        <v>0</v>
      </c>
      <c r="Y114" s="788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2">
        <v>4301051438</v>
      </c>
      <c r="D115" s="812">
        <v>4680115880894</v>
      </c>
      <c r="E115" s="813"/>
      <c r="F115" s="786">
        <v>0.33</v>
      </c>
      <c r="G115" s="33">
        <v>6</v>
      </c>
      <c r="H115" s="786">
        <v>1.98</v>
      </c>
      <c r="I115" s="786">
        <v>2.238</v>
      </c>
      <c r="J115" s="33">
        <v>182</v>
      </c>
      <c r="K115" s="33" t="s">
        <v>76</v>
      </c>
      <c r="L115" s="33"/>
      <c r="M115" s="34" t="s">
        <v>77</v>
      </c>
      <c r="N115" s="34"/>
      <c r="O115" s="33">
        <v>45</v>
      </c>
      <c r="P115" s="10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02"/>
      <c r="R115" s="802"/>
      <c r="S115" s="802"/>
      <c r="T115" s="803"/>
      <c r="U115" s="35"/>
      <c r="V115" s="35"/>
      <c r="W115" s="36" t="s">
        <v>69</v>
      </c>
      <c r="X115" s="787">
        <v>0</v>
      </c>
      <c r="Y115" s="788">
        <f t="shared" si="26"/>
        <v>0</v>
      </c>
      <c r="Z115" s="37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2">
        <v>4301051687</v>
      </c>
      <c r="D116" s="812">
        <v>4680115880214</v>
      </c>
      <c r="E116" s="813"/>
      <c r="F116" s="786">
        <v>0.45</v>
      </c>
      <c r="G116" s="33">
        <v>4</v>
      </c>
      <c r="H116" s="786">
        <v>1.8</v>
      </c>
      <c r="I116" s="786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1187" t="s">
        <v>238</v>
      </c>
      <c r="Q116" s="802"/>
      <c r="R116" s="802"/>
      <c r="S116" s="802"/>
      <c r="T116" s="803"/>
      <c r="U116" s="35"/>
      <c r="V116" s="35"/>
      <c r="W116" s="36" t="s">
        <v>69</v>
      </c>
      <c r="X116" s="787">
        <v>0</v>
      </c>
      <c r="Y116" s="78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239</v>
      </c>
      <c r="C117" s="32">
        <v>4301051439</v>
      </c>
      <c r="D117" s="812">
        <v>4680115880214</v>
      </c>
      <c r="E117" s="813"/>
      <c r="F117" s="786">
        <v>0.45</v>
      </c>
      <c r="G117" s="33">
        <v>6</v>
      </c>
      <c r="H117" s="786">
        <v>2.7</v>
      </c>
      <c r="I117" s="786">
        <v>2.988</v>
      </c>
      <c r="J117" s="33">
        <v>132</v>
      </c>
      <c r="K117" s="33" t="s">
        <v>126</v>
      </c>
      <c r="L117" s="33"/>
      <c r="M117" s="34" t="s">
        <v>77</v>
      </c>
      <c r="N117" s="34"/>
      <c r="O117" s="33">
        <v>45</v>
      </c>
      <c r="P117" s="11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02"/>
      <c r="R117" s="802"/>
      <c r="S117" s="802"/>
      <c r="T117" s="803"/>
      <c r="U117" s="35"/>
      <c r="V117" s="35"/>
      <c r="W117" s="36" t="s">
        <v>69</v>
      </c>
      <c r="X117" s="787">
        <v>0</v>
      </c>
      <c r="Y117" s="788">
        <f t="shared" si="26"/>
        <v>0</v>
      </c>
      <c r="Z117" s="37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4"/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805"/>
      <c r="P118" s="793" t="s">
        <v>71</v>
      </c>
      <c r="Q118" s="794"/>
      <c r="R118" s="794"/>
      <c r="S118" s="794"/>
      <c r="T118" s="794"/>
      <c r="U118" s="794"/>
      <c r="V118" s="795"/>
      <c r="W118" s="38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797"/>
      <c r="B119" s="797"/>
      <c r="C119" s="797"/>
      <c r="D119" s="797"/>
      <c r="E119" s="797"/>
      <c r="F119" s="797"/>
      <c r="G119" s="797"/>
      <c r="H119" s="797"/>
      <c r="I119" s="797"/>
      <c r="J119" s="797"/>
      <c r="K119" s="797"/>
      <c r="L119" s="797"/>
      <c r="M119" s="797"/>
      <c r="N119" s="797"/>
      <c r="O119" s="805"/>
      <c r="P119" s="793" t="s">
        <v>71</v>
      </c>
      <c r="Q119" s="794"/>
      <c r="R119" s="794"/>
      <c r="S119" s="794"/>
      <c r="T119" s="794"/>
      <c r="U119" s="794"/>
      <c r="V119" s="795"/>
      <c r="W119" s="38" t="s">
        <v>69</v>
      </c>
      <c r="X119" s="789">
        <f>IFERROR(SUM(X112:X117),"0")</f>
        <v>0</v>
      </c>
      <c r="Y119" s="789">
        <f>IFERROR(SUM(Y112:Y117),"0")</f>
        <v>0</v>
      </c>
      <c r="Z119" s="38"/>
      <c r="AA119" s="790"/>
      <c r="AB119" s="790"/>
      <c r="AC119" s="790"/>
    </row>
    <row r="120" spans="1:68" ht="16.5" hidden="1" customHeight="1" x14ac:dyDescent="0.25">
      <c r="A120" s="836" t="s">
        <v>240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782"/>
      <c r="AB120" s="782"/>
      <c r="AC120" s="782"/>
    </row>
    <row r="121" spans="1:68" ht="14.25" hidden="1" customHeight="1" x14ac:dyDescent="0.25">
      <c r="A121" s="796" t="s">
        <v>113</v>
      </c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7"/>
      <c r="P121" s="797"/>
      <c r="Q121" s="797"/>
      <c r="R121" s="797"/>
      <c r="S121" s="797"/>
      <c r="T121" s="797"/>
      <c r="U121" s="797"/>
      <c r="V121" s="797"/>
      <c r="W121" s="797"/>
      <c r="X121" s="797"/>
      <c r="Y121" s="797"/>
      <c r="Z121" s="797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2">
        <v>4301011703</v>
      </c>
      <c r="D122" s="812">
        <v>4680115882133</v>
      </c>
      <c r="E122" s="813"/>
      <c r="F122" s="786">
        <v>1.4</v>
      </c>
      <c r="G122" s="33">
        <v>8</v>
      </c>
      <c r="H122" s="786">
        <v>11.2</v>
      </c>
      <c r="I122" s="786">
        <v>11.68</v>
      </c>
      <c r="J122" s="33">
        <v>56</v>
      </c>
      <c r="K122" s="33" t="s">
        <v>116</v>
      </c>
      <c r="L122" s="33"/>
      <c r="M122" s="34" t="s">
        <v>119</v>
      </c>
      <c r="N122" s="34"/>
      <c r="O122" s="33">
        <v>50</v>
      </c>
      <c r="P122" s="108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5"/>
      <c r="V122" s="35"/>
      <c r="W122" s="36" t="s">
        <v>69</v>
      </c>
      <c r="X122" s="787">
        <v>0</v>
      </c>
      <c r="Y122" s="788">
        <f>IFERROR(IF(X122="",0,CEILING((X122/$H122),1)*$H122),"")</f>
        <v>0</v>
      </c>
      <c r="Z122" s="37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2">
        <v>4301011514</v>
      </c>
      <c r="D123" s="812">
        <v>4680115882133</v>
      </c>
      <c r="E123" s="813"/>
      <c r="F123" s="786">
        <v>1.35</v>
      </c>
      <c r="G123" s="33">
        <v>8</v>
      </c>
      <c r="H123" s="786">
        <v>10.8</v>
      </c>
      <c r="I123" s="786">
        <v>11.28</v>
      </c>
      <c r="J123" s="33">
        <v>56</v>
      </c>
      <c r="K123" s="33" t="s">
        <v>116</v>
      </c>
      <c r="L123" s="33"/>
      <c r="M123" s="34" t="s">
        <v>119</v>
      </c>
      <c r="N123" s="34"/>
      <c r="O123" s="33">
        <v>50</v>
      </c>
      <c r="P123" s="86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02"/>
      <c r="R123" s="802"/>
      <c r="S123" s="802"/>
      <c r="T123" s="803"/>
      <c r="U123" s="35"/>
      <c r="V123" s="35"/>
      <c r="W123" s="36" t="s">
        <v>69</v>
      </c>
      <c r="X123" s="787">
        <v>0</v>
      </c>
      <c r="Y123" s="788">
        <f>IFERROR(IF(X123="",0,CEILING((X123/$H123),1)*$H123),"")</f>
        <v>0</v>
      </c>
      <c r="Z123" s="37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2">
        <v>4301011417</v>
      </c>
      <c r="D124" s="812">
        <v>4680115880269</v>
      </c>
      <c r="E124" s="813"/>
      <c r="F124" s="786">
        <v>0.375</v>
      </c>
      <c r="G124" s="33">
        <v>10</v>
      </c>
      <c r="H124" s="786">
        <v>3.75</v>
      </c>
      <c r="I124" s="786">
        <v>3.96</v>
      </c>
      <c r="J124" s="33">
        <v>132</v>
      </c>
      <c r="K124" s="33" t="s">
        <v>126</v>
      </c>
      <c r="L124" s="33" t="s">
        <v>129</v>
      </c>
      <c r="M124" s="34" t="s">
        <v>77</v>
      </c>
      <c r="N124" s="34"/>
      <c r="O124" s="33">
        <v>50</v>
      </c>
      <c r="P124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02"/>
      <c r="R124" s="802"/>
      <c r="S124" s="802"/>
      <c r="T124" s="803"/>
      <c r="U124" s="35"/>
      <c r="V124" s="35"/>
      <c r="W124" s="36" t="s">
        <v>69</v>
      </c>
      <c r="X124" s="787">
        <v>0</v>
      </c>
      <c r="Y124" s="788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130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2">
        <v>4301011415</v>
      </c>
      <c r="D125" s="812">
        <v>4680115880429</v>
      </c>
      <c r="E125" s="813"/>
      <c r="F125" s="786">
        <v>0.45</v>
      </c>
      <c r="G125" s="33">
        <v>10</v>
      </c>
      <c r="H125" s="786">
        <v>4.5</v>
      </c>
      <c r="I125" s="786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02"/>
      <c r="R125" s="802"/>
      <c r="S125" s="802"/>
      <c r="T125" s="803"/>
      <c r="U125" s="35"/>
      <c r="V125" s="35"/>
      <c r="W125" s="36" t="s">
        <v>69</v>
      </c>
      <c r="X125" s="787">
        <v>0</v>
      </c>
      <c r="Y125" s="78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2">
        <v>4301011462</v>
      </c>
      <c r="D126" s="812">
        <v>4680115881457</v>
      </c>
      <c r="E126" s="813"/>
      <c r="F126" s="786">
        <v>0.75</v>
      </c>
      <c r="G126" s="33">
        <v>6</v>
      </c>
      <c r="H126" s="786">
        <v>4.5</v>
      </c>
      <c r="I126" s="786">
        <v>4.71</v>
      </c>
      <c r="J126" s="33">
        <v>132</v>
      </c>
      <c r="K126" s="33" t="s">
        <v>126</v>
      </c>
      <c r="L126" s="33"/>
      <c r="M126" s="34" t="s">
        <v>77</v>
      </c>
      <c r="N126" s="34"/>
      <c r="O126" s="33">
        <v>50</v>
      </c>
      <c r="P126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02"/>
      <c r="R126" s="802"/>
      <c r="S126" s="802"/>
      <c r="T126" s="803"/>
      <c r="U126" s="35"/>
      <c r="V126" s="35"/>
      <c r="W126" s="36" t="s">
        <v>69</v>
      </c>
      <c r="X126" s="787">
        <v>0</v>
      </c>
      <c r="Y126" s="788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4"/>
      <c r="B127" s="797"/>
      <c r="C127" s="797"/>
      <c r="D127" s="797"/>
      <c r="E127" s="797"/>
      <c r="F127" s="797"/>
      <c r="G127" s="797"/>
      <c r="H127" s="797"/>
      <c r="I127" s="797"/>
      <c r="J127" s="797"/>
      <c r="K127" s="797"/>
      <c r="L127" s="797"/>
      <c r="M127" s="797"/>
      <c r="N127" s="797"/>
      <c r="O127" s="805"/>
      <c r="P127" s="793" t="s">
        <v>71</v>
      </c>
      <c r="Q127" s="794"/>
      <c r="R127" s="794"/>
      <c r="S127" s="794"/>
      <c r="T127" s="794"/>
      <c r="U127" s="794"/>
      <c r="V127" s="795"/>
      <c r="W127" s="38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797"/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805"/>
      <c r="P128" s="793" t="s">
        <v>71</v>
      </c>
      <c r="Q128" s="794"/>
      <c r="R128" s="794"/>
      <c r="S128" s="794"/>
      <c r="T128" s="794"/>
      <c r="U128" s="794"/>
      <c r="V128" s="795"/>
      <c r="W128" s="38" t="s">
        <v>69</v>
      </c>
      <c r="X128" s="789">
        <f>IFERROR(SUM(X122:X126),"0")</f>
        <v>0</v>
      </c>
      <c r="Y128" s="789">
        <f>IFERROR(SUM(Y122:Y126),"0")</f>
        <v>0</v>
      </c>
      <c r="Z128" s="38"/>
      <c r="AA128" s="790"/>
      <c r="AB128" s="790"/>
      <c r="AC128" s="790"/>
    </row>
    <row r="129" spans="1:68" ht="14.25" hidden="1" customHeight="1" x14ac:dyDescent="0.25">
      <c r="A129" s="796" t="s">
        <v>168</v>
      </c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797"/>
      <c r="P129" s="797"/>
      <c r="Q129" s="797"/>
      <c r="R129" s="797"/>
      <c r="S129" s="797"/>
      <c r="T129" s="797"/>
      <c r="U129" s="797"/>
      <c r="V129" s="797"/>
      <c r="W129" s="797"/>
      <c r="X129" s="797"/>
      <c r="Y129" s="797"/>
      <c r="Z129" s="797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2">
        <v>4301020345</v>
      </c>
      <c r="D130" s="812">
        <v>4680115881488</v>
      </c>
      <c r="E130" s="813"/>
      <c r="F130" s="786">
        <v>1.35</v>
      </c>
      <c r="G130" s="33">
        <v>8</v>
      </c>
      <c r="H130" s="786">
        <v>10.8</v>
      </c>
      <c r="I130" s="786">
        <v>11.28</v>
      </c>
      <c r="J130" s="33">
        <v>56</v>
      </c>
      <c r="K130" s="33" t="s">
        <v>116</v>
      </c>
      <c r="L130" s="33"/>
      <c r="M130" s="34" t="s">
        <v>119</v>
      </c>
      <c r="N130" s="34"/>
      <c r="O130" s="33">
        <v>55</v>
      </c>
      <c r="P130" s="9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02"/>
      <c r="R130" s="802"/>
      <c r="S130" s="802"/>
      <c r="T130" s="803"/>
      <c r="U130" s="35"/>
      <c r="V130" s="35"/>
      <c r="W130" s="36" t="s">
        <v>69</v>
      </c>
      <c r="X130" s="787">
        <v>0</v>
      </c>
      <c r="Y130" s="788">
        <f>IFERROR(IF(X130="",0,CEILING((X130/$H130),1)*$H130),"")</f>
        <v>0</v>
      </c>
      <c r="Z130" s="37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2">
        <v>4301020258</v>
      </c>
      <c r="D131" s="812">
        <v>4680115882775</v>
      </c>
      <c r="E131" s="813"/>
      <c r="F131" s="786">
        <v>0.3</v>
      </c>
      <c r="G131" s="33">
        <v>8</v>
      </c>
      <c r="H131" s="786">
        <v>2.4</v>
      </c>
      <c r="I131" s="786">
        <v>2.5</v>
      </c>
      <c r="J131" s="33">
        <v>234</v>
      </c>
      <c r="K131" s="33" t="s">
        <v>67</v>
      </c>
      <c r="L131" s="33"/>
      <c r="M131" s="34" t="s">
        <v>77</v>
      </c>
      <c r="N131" s="34"/>
      <c r="O131" s="33">
        <v>50</v>
      </c>
      <c r="P131" s="120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5"/>
      <c r="V131" s="35"/>
      <c r="W131" s="36" t="s">
        <v>69</v>
      </c>
      <c r="X131" s="787">
        <v>0</v>
      </c>
      <c r="Y131" s="788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2">
        <v>4301020346</v>
      </c>
      <c r="D132" s="812">
        <v>4680115882775</v>
      </c>
      <c r="E132" s="813"/>
      <c r="F132" s="786">
        <v>0.3</v>
      </c>
      <c r="G132" s="33">
        <v>8</v>
      </c>
      <c r="H132" s="786">
        <v>2.4</v>
      </c>
      <c r="I132" s="786">
        <v>2.5</v>
      </c>
      <c r="J132" s="33">
        <v>234</v>
      </c>
      <c r="K132" s="33" t="s">
        <v>67</v>
      </c>
      <c r="L132" s="33"/>
      <c r="M132" s="34" t="s">
        <v>119</v>
      </c>
      <c r="N132" s="34"/>
      <c r="O132" s="33">
        <v>55</v>
      </c>
      <c r="P132" s="11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02"/>
      <c r="R132" s="802"/>
      <c r="S132" s="802"/>
      <c r="T132" s="803"/>
      <c r="U132" s="35"/>
      <c r="V132" s="35"/>
      <c r="W132" s="36" t="s">
        <v>69</v>
      </c>
      <c r="X132" s="787">
        <v>0</v>
      </c>
      <c r="Y132" s="788">
        <f>IFERROR(IF(X132="",0,CEILING((X132/$H132),1)*$H132),"")</f>
        <v>0</v>
      </c>
      <c r="Z132" s="37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2">
        <v>4301020344</v>
      </c>
      <c r="D133" s="812">
        <v>4680115880658</v>
      </c>
      <c r="E133" s="813"/>
      <c r="F133" s="786">
        <v>0.4</v>
      </c>
      <c r="G133" s="33">
        <v>6</v>
      </c>
      <c r="H133" s="786">
        <v>2.4</v>
      </c>
      <c r="I133" s="786">
        <v>2.58</v>
      </c>
      <c r="J133" s="33">
        <v>182</v>
      </c>
      <c r="K133" s="33" t="s">
        <v>76</v>
      </c>
      <c r="L133" s="33"/>
      <c r="M133" s="34" t="s">
        <v>119</v>
      </c>
      <c r="N133" s="34"/>
      <c r="O133" s="33">
        <v>55</v>
      </c>
      <c r="P133" s="9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02"/>
      <c r="R133" s="802"/>
      <c r="S133" s="802"/>
      <c r="T133" s="803"/>
      <c r="U133" s="35"/>
      <c r="V133" s="35"/>
      <c r="W133" s="36" t="s">
        <v>69</v>
      </c>
      <c r="X133" s="787">
        <v>0</v>
      </c>
      <c r="Y133" s="788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4"/>
      <c r="B134" s="797"/>
      <c r="C134" s="797"/>
      <c r="D134" s="797"/>
      <c r="E134" s="797"/>
      <c r="F134" s="797"/>
      <c r="G134" s="797"/>
      <c r="H134" s="797"/>
      <c r="I134" s="797"/>
      <c r="J134" s="797"/>
      <c r="K134" s="797"/>
      <c r="L134" s="797"/>
      <c r="M134" s="797"/>
      <c r="N134" s="797"/>
      <c r="O134" s="805"/>
      <c r="P134" s="793" t="s">
        <v>71</v>
      </c>
      <c r="Q134" s="794"/>
      <c r="R134" s="794"/>
      <c r="S134" s="794"/>
      <c r="T134" s="794"/>
      <c r="U134" s="794"/>
      <c r="V134" s="795"/>
      <c r="W134" s="38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797"/>
      <c r="B135" s="797"/>
      <c r="C135" s="797"/>
      <c r="D135" s="797"/>
      <c r="E135" s="797"/>
      <c r="F135" s="797"/>
      <c r="G135" s="797"/>
      <c r="H135" s="797"/>
      <c r="I135" s="797"/>
      <c r="J135" s="797"/>
      <c r="K135" s="797"/>
      <c r="L135" s="797"/>
      <c r="M135" s="797"/>
      <c r="N135" s="797"/>
      <c r="O135" s="805"/>
      <c r="P135" s="793" t="s">
        <v>71</v>
      </c>
      <c r="Q135" s="794"/>
      <c r="R135" s="794"/>
      <c r="S135" s="794"/>
      <c r="T135" s="794"/>
      <c r="U135" s="794"/>
      <c r="V135" s="795"/>
      <c r="W135" s="38" t="s">
        <v>69</v>
      </c>
      <c r="X135" s="789">
        <f>IFERROR(SUM(X130:X133),"0")</f>
        <v>0</v>
      </c>
      <c r="Y135" s="789">
        <f>IFERROR(SUM(Y130:Y133),"0")</f>
        <v>0</v>
      </c>
      <c r="Z135" s="38"/>
      <c r="AA135" s="790"/>
      <c r="AB135" s="790"/>
      <c r="AC135" s="790"/>
    </row>
    <row r="136" spans="1:68" ht="14.25" hidden="1" customHeight="1" x14ac:dyDescent="0.25">
      <c r="A136" s="796" t="s">
        <v>73</v>
      </c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797"/>
      <c r="P136" s="797"/>
      <c r="Q136" s="797"/>
      <c r="R136" s="797"/>
      <c r="S136" s="797"/>
      <c r="T136" s="797"/>
      <c r="U136" s="797"/>
      <c r="V136" s="797"/>
      <c r="W136" s="797"/>
      <c r="X136" s="797"/>
      <c r="Y136" s="797"/>
      <c r="Z136" s="797"/>
      <c r="AA136" s="783"/>
      <c r="AB136" s="783"/>
      <c r="AC136" s="783"/>
    </row>
    <row r="137" spans="1:68" ht="27" hidden="1" customHeight="1" x14ac:dyDescent="0.25">
      <c r="A137" s="54" t="s">
        <v>261</v>
      </c>
      <c r="B137" s="54" t="s">
        <v>262</v>
      </c>
      <c r="C137" s="32">
        <v>4301051625</v>
      </c>
      <c r="D137" s="812">
        <v>4607091385168</v>
      </c>
      <c r="E137" s="813"/>
      <c r="F137" s="786">
        <v>1.4</v>
      </c>
      <c r="G137" s="33">
        <v>6</v>
      </c>
      <c r="H137" s="786">
        <v>8.4</v>
      </c>
      <c r="I137" s="786">
        <v>8.9580000000000002</v>
      </c>
      <c r="J137" s="33">
        <v>56</v>
      </c>
      <c r="K137" s="33" t="s">
        <v>116</v>
      </c>
      <c r="L137" s="33"/>
      <c r="M137" s="34" t="s">
        <v>77</v>
      </c>
      <c r="N137" s="34"/>
      <c r="O137" s="33">
        <v>45</v>
      </c>
      <c r="P137" s="110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2"/>
      <c r="R137" s="802"/>
      <c r="S137" s="802"/>
      <c r="T137" s="803"/>
      <c r="U137" s="35"/>
      <c r="V137" s="35"/>
      <c r="W137" s="36" t="s">
        <v>69</v>
      </c>
      <c r="X137" s="787">
        <v>0</v>
      </c>
      <c r="Y137" s="788">
        <f t="shared" ref="Y137:Y143" si="31">IFERROR(IF(X137="",0,CEILING((X137/$H137),1)*$H137),"")</f>
        <v>0</v>
      </c>
      <c r="Z137" s="37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37.5" hidden="1" customHeight="1" x14ac:dyDescent="0.25">
      <c r="A138" s="54" t="s">
        <v>261</v>
      </c>
      <c r="B138" s="54" t="s">
        <v>264</v>
      </c>
      <c r="C138" s="32">
        <v>4301051360</v>
      </c>
      <c r="D138" s="812">
        <v>4607091385168</v>
      </c>
      <c r="E138" s="813"/>
      <c r="F138" s="786">
        <v>1.35</v>
      </c>
      <c r="G138" s="33">
        <v>6</v>
      </c>
      <c r="H138" s="786">
        <v>8.1</v>
      </c>
      <c r="I138" s="786">
        <v>8.6579999999999995</v>
      </c>
      <c r="J138" s="33">
        <v>56</v>
      </c>
      <c r="K138" s="33" t="s">
        <v>116</v>
      </c>
      <c r="L138" s="33"/>
      <c r="M138" s="34" t="s">
        <v>77</v>
      </c>
      <c r="N138" s="34"/>
      <c r="O138" s="33">
        <v>45</v>
      </c>
      <c r="P138" s="10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02"/>
      <c r="R138" s="802"/>
      <c r="S138" s="802"/>
      <c r="T138" s="803"/>
      <c r="U138" s="35"/>
      <c r="V138" s="35"/>
      <c r="W138" s="36" t="s">
        <v>69</v>
      </c>
      <c r="X138" s="787">
        <v>0</v>
      </c>
      <c r="Y138" s="788">
        <f t="shared" si="31"/>
        <v>0</v>
      </c>
      <c r="Z138" s="37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2">
        <v>4301051742</v>
      </c>
      <c r="D139" s="812">
        <v>4680115884540</v>
      </c>
      <c r="E139" s="813"/>
      <c r="F139" s="786">
        <v>1.4</v>
      </c>
      <c r="G139" s="33">
        <v>6</v>
      </c>
      <c r="H139" s="786">
        <v>8.4</v>
      </c>
      <c r="I139" s="786">
        <v>8.8800000000000008</v>
      </c>
      <c r="J139" s="33">
        <v>56</v>
      </c>
      <c r="K139" s="33" t="s">
        <v>116</v>
      </c>
      <c r="L139" s="33"/>
      <c r="M139" s="34" t="s">
        <v>77</v>
      </c>
      <c r="N139" s="34"/>
      <c r="O139" s="33">
        <v>45</v>
      </c>
      <c r="P139" s="93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02"/>
      <c r="R139" s="802"/>
      <c r="S139" s="802"/>
      <c r="T139" s="803"/>
      <c r="U139" s="35"/>
      <c r="V139" s="35"/>
      <c r="W139" s="36" t="s">
        <v>69</v>
      </c>
      <c r="X139" s="787">
        <v>0</v>
      </c>
      <c r="Y139" s="788">
        <f t="shared" si="31"/>
        <v>0</v>
      </c>
      <c r="Z139" s="37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2">
        <v>4301051362</v>
      </c>
      <c r="D140" s="812">
        <v>4607091383256</v>
      </c>
      <c r="E140" s="813"/>
      <c r="F140" s="786">
        <v>0.33</v>
      </c>
      <c r="G140" s="33">
        <v>6</v>
      </c>
      <c r="H140" s="786">
        <v>1.98</v>
      </c>
      <c r="I140" s="786">
        <v>2.226</v>
      </c>
      <c r="J140" s="33">
        <v>182</v>
      </c>
      <c r="K140" s="33" t="s">
        <v>76</v>
      </c>
      <c r="L140" s="33"/>
      <c r="M140" s="34" t="s">
        <v>77</v>
      </c>
      <c r="N140" s="34"/>
      <c r="O140" s="33">
        <v>45</v>
      </c>
      <c r="P140" s="106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02"/>
      <c r="R140" s="802"/>
      <c r="S140" s="802"/>
      <c r="T140" s="803"/>
      <c r="U140" s="35"/>
      <c r="V140" s="35"/>
      <c r="W140" s="36" t="s">
        <v>69</v>
      </c>
      <c r="X140" s="787">
        <v>0</v>
      </c>
      <c r="Y140" s="788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265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2">
        <v>4301051358</v>
      </c>
      <c r="D141" s="812">
        <v>4607091385748</v>
      </c>
      <c r="E141" s="813"/>
      <c r="F141" s="786">
        <v>0.45</v>
      </c>
      <c r="G141" s="33">
        <v>6</v>
      </c>
      <c r="H141" s="786">
        <v>2.7</v>
      </c>
      <c r="I141" s="786">
        <v>2.952</v>
      </c>
      <c r="J141" s="33">
        <v>182</v>
      </c>
      <c r="K141" s="33" t="s">
        <v>76</v>
      </c>
      <c r="L141" s="33" t="s">
        <v>145</v>
      </c>
      <c r="M141" s="34" t="s">
        <v>77</v>
      </c>
      <c r="N141" s="34"/>
      <c r="O141" s="33">
        <v>45</v>
      </c>
      <c r="P141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02"/>
      <c r="R141" s="802"/>
      <c r="S141" s="802"/>
      <c r="T141" s="803"/>
      <c r="U141" s="35"/>
      <c r="V141" s="35"/>
      <c r="W141" s="36" t="s">
        <v>69</v>
      </c>
      <c r="X141" s="787">
        <v>0</v>
      </c>
      <c r="Y141" s="78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2">
        <v>4301051740</v>
      </c>
      <c r="D142" s="812">
        <v>4680115884533</v>
      </c>
      <c r="E142" s="813"/>
      <c r="F142" s="786">
        <v>0.3</v>
      </c>
      <c r="G142" s="33">
        <v>6</v>
      </c>
      <c r="H142" s="786">
        <v>1.8</v>
      </c>
      <c r="I142" s="786">
        <v>1.98</v>
      </c>
      <c r="J142" s="33">
        <v>182</v>
      </c>
      <c r="K142" s="33" t="s">
        <v>76</v>
      </c>
      <c r="L142" s="33"/>
      <c r="M142" s="34" t="s">
        <v>77</v>
      </c>
      <c r="N142" s="34"/>
      <c r="O142" s="33">
        <v>45</v>
      </c>
      <c r="P142" s="11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02"/>
      <c r="R142" s="802"/>
      <c r="S142" s="802"/>
      <c r="T142" s="803"/>
      <c r="U142" s="35"/>
      <c r="V142" s="35"/>
      <c r="W142" s="36" t="s">
        <v>69</v>
      </c>
      <c r="X142" s="787">
        <v>0</v>
      </c>
      <c r="Y142" s="78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2">
        <v>4301051480</v>
      </c>
      <c r="D143" s="812">
        <v>4680115882645</v>
      </c>
      <c r="E143" s="813"/>
      <c r="F143" s="786">
        <v>0.3</v>
      </c>
      <c r="G143" s="33">
        <v>6</v>
      </c>
      <c r="H143" s="786">
        <v>1.8</v>
      </c>
      <c r="I143" s="786">
        <v>2.64</v>
      </c>
      <c r="J143" s="33">
        <v>182</v>
      </c>
      <c r="K143" s="33" t="s">
        <v>76</v>
      </c>
      <c r="L143" s="33"/>
      <c r="M143" s="34" t="s">
        <v>68</v>
      </c>
      <c r="N143" s="34"/>
      <c r="O143" s="33">
        <v>40</v>
      </c>
      <c r="P143" s="102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02"/>
      <c r="R143" s="802"/>
      <c r="S143" s="802"/>
      <c r="T143" s="803"/>
      <c r="U143" s="35"/>
      <c r="V143" s="35"/>
      <c r="W143" s="36" t="s">
        <v>69</v>
      </c>
      <c r="X143" s="787">
        <v>0</v>
      </c>
      <c r="Y143" s="788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idden="1" x14ac:dyDescent="0.2">
      <c r="A144" s="804"/>
      <c r="B144" s="797"/>
      <c r="C144" s="797"/>
      <c r="D144" s="797"/>
      <c r="E144" s="797"/>
      <c r="F144" s="797"/>
      <c r="G144" s="797"/>
      <c r="H144" s="797"/>
      <c r="I144" s="797"/>
      <c r="J144" s="797"/>
      <c r="K144" s="797"/>
      <c r="L144" s="797"/>
      <c r="M144" s="797"/>
      <c r="N144" s="797"/>
      <c r="O144" s="805"/>
      <c r="P144" s="793" t="s">
        <v>71</v>
      </c>
      <c r="Q144" s="794"/>
      <c r="R144" s="794"/>
      <c r="S144" s="794"/>
      <c r="T144" s="794"/>
      <c r="U144" s="794"/>
      <c r="V144" s="795"/>
      <c r="W144" s="38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hidden="1" x14ac:dyDescent="0.2">
      <c r="A145" s="797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05"/>
      <c r="P145" s="793" t="s">
        <v>71</v>
      </c>
      <c r="Q145" s="794"/>
      <c r="R145" s="794"/>
      <c r="S145" s="794"/>
      <c r="T145" s="794"/>
      <c r="U145" s="794"/>
      <c r="V145" s="795"/>
      <c r="W145" s="38" t="s">
        <v>69</v>
      </c>
      <c r="X145" s="789">
        <f>IFERROR(SUM(X137:X143),"0")</f>
        <v>0</v>
      </c>
      <c r="Y145" s="789">
        <f>IFERROR(SUM(Y137:Y143),"0")</f>
        <v>0</v>
      </c>
      <c r="Z145" s="38"/>
      <c r="AA145" s="790"/>
      <c r="AB145" s="790"/>
      <c r="AC145" s="790"/>
    </row>
    <row r="146" spans="1:68" ht="14.25" hidden="1" customHeight="1" x14ac:dyDescent="0.25">
      <c r="A146" s="796" t="s">
        <v>210</v>
      </c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797"/>
      <c r="P146" s="797"/>
      <c r="Q146" s="797"/>
      <c r="R146" s="797"/>
      <c r="S146" s="797"/>
      <c r="T146" s="797"/>
      <c r="U146" s="797"/>
      <c r="V146" s="797"/>
      <c r="W146" s="797"/>
      <c r="X146" s="797"/>
      <c r="Y146" s="797"/>
      <c r="Z146" s="797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2">
        <v>4301060356</v>
      </c>
      <c r="D147" s="812">
        <v>4680115882652</v>
      </c>
      <c r="E147" s="813"/>
      <c r="F147" s="786">
        <v>0.33</v>
      </c>
      <c r="G147" s="33">
        <v>6</v>
      </c>
      <c r="H147" s="786">
        <v>1.98</v>
      </c>
      <c r="I147" s="786">
        <v>2.82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11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02"/>
      <c r="R147" s="802"/>
      <c r="S147" s="802"/>
      <c r="T147" s="803"/>
      <c r="U147" s="35"/>
      <c r="V147" s="35"/>
      <c r="W147" s="36" t="s">
        <v>69</v>
      </c>
      <c r="X147" s="787">
        <v>0</v>
      </c>
      <c r="Y147" s="788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2">
        <v>4301060309</v>
      </c>
      <c r="D148" s="812">
        <v>4680115880238</v>
      </c>
      <c r="E148" s="813"/>
      <c r="F148" s="786">
        <v>0.33</v>
      </c>
      <c r="G148" s="33">
        <v>6</v>
      </c>
      <c r="H148" s="786">
        <v>1.98</v>
      </c>
      <c r="I148" s="786">
        <v>2.238</v>
      </c>
      <c r="J148" s="33">
        <v>182</v>
      </c>
      <c r="K148" s="33" t="s">
        <v>76</v>
      </c>
      <c r="L148" s="33"/>
      <c r="M148" s="34" t="s">
        <v>68</v>
      </c>
      <c r="N148" s="34"/>
      <c r="O148" s="33">
        <v>40</v>
      </c>
      <c r="P148" s="115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02"/>
      <c r="R148" s="802"/>
      <c r="S148" s="802"/>
      <c r="T148" s="803"/>
      <c r="U148" s="35"/>
      <c r="V148" s="35"/>
      <c r="W148" s="36" t="s">
        <v>69</v>
      </c>
      <c r="X148" s="787">
        <v>0</v>
      </c>
      <c r="Y148" s="788">
        <f>IFERROR(IF(X148="",0,CEILING((X148/$H148),1)*$H148),"")</f>
        <v>0</v>
      </c>
      <c r="Z148" s="37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4"/>
      <c r="B149" s="797"/>
      <c r="C149" s="797"/>
      <c r="D149" s="797"/>
      <c r="E149" s="797"/>
      <c r="F149" s="797"/>
      <c r="G149" s="797"/>
      <c r="H149" s="797"/>
      <c r="I149" s="797"/>
      <c r="J149" s="797"/>
      <c r="K149" s="797"/>
      <c r="L149" s="797"/>
      <c r="M149" s="797"/>
      <c r="N149" s="797"/>
      <c r="O149" s="805"/>
      <c r="P149" s="793" t="s">
        <v>71</v>
      </c>
      <c r="Q149" s="794"/>
      <c r="R149" s="794"/>
      <c r="S149" s="794"/>
      <c r="T149" s="794"/>
      <c r="U149" s="794"/>
      <c r="V149" s="795"/>
      <c r="W149" s="38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797"/>
      <c r="B150" s="797"/>
      <c r="C150" s="797"/>
      <c r="D150" s="797"/>
      <c r="E150" s="797"/>
      <c r="F150" s="797"/>
      <c r="G150" s="797"/>
      <c r="H150" s="797"/>
      <c r="I150" s="797"/>
      <c r="J150" s="797"/>
      <c r="K150" s="797"/>
      <c r="L150" s="797"/>
      <c r="M150" s="797"/>
      <c r="N150" s="797"/>
      <c r="O150" s="805"/>
      <c r="P150" s="793" t="s">
        <v>71</v>
      </c>
      <c r="Q150" s="794"/>
      <c r="R150" s="794"/>
      <c r="S150" s="794"/>
      <c r="T150" s="794"/>
      <c r="U150" s="794"/>
      <c r="V150" s="795"/>
      <c r="W150" s="38" t="s">
        <v>69</v>
      </c>
      <c r="X150" s="789">
        <f>IFERROR(SUM(X147:X148),"0")</f>
        <v>0</v>
      </c>
      <c r="Y150" s="789">
        <f>IFERROR(SUM(Y147:Y148),"0")</f>
        <v>0</v>
      </c>
      <c r="Z150" s="38"/>
      <c r="AA150" s="790"/>
      <c r="AB150" s="790"/>
      <c r="AC150" s="790"/>
    </row>
    <row r="151" spans="1:68" ht="16.5" hidden="1" customHeight="1" x14ac:dyDescent="0.25">
      <c r="A151" s="836" t="s">
        <v>284</v>
      </c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797"/>
      <c r="P151" s="797"/>
      <c r="Q151" s="797"/>
      <c r="R151" s="797"/>
      <c r="S151" s="797"/>
      <c r="T151" s="797"/>
      <c r="U151" s="797"/>
      <c r="V151" s="797"/>
      <c r="W151" s="797"/>
      <c r="X151" s="797"/>
      <c r="Y151" s="797"/>
      <c r="Z151" s="797"/>
      <c r="AA151" s="782"/>
      <c r="AB151" s="782"/>
      <c r="AC151" s="782"/>
    </row>
    <row r="152" spans="1:68" ht="14.25" hidden="1" customHeight="1" x14ac:dyDescent="0.25">
      <c r="A152" s="796" t="s">
        <v>113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2">
        <v>4301011988</v>
      </c>
      <c r="D153" s="812">
        <v>4680115885561</v>
      </c>
      <c r="E153" s="813"/>
      <c r="F153" s="786">
        <v>1.35</v>
      </c>
      <c r="G153" s="33">
        <v>4</v>
      </c>
      <c r="H153" s="786">
        <v>5.4</v>
      </c>
      <c r="I153" s="786">
        <v>7.24</v>
      </c>
      <c r="J153" s="33">
        <v>104</v>
      </c>
      <c r="K153" s="33" t="s">
        <v>116</v>
      </c>
      <c r="L153" s="33"/>
      <c r="M153" s="34" t="s">
        <v>287</v>
      </c>
      <c r="N153" s="34"/>
      <c r="O153" s="33">
        <v>90</v>
      </c>
      <c r="P153" s="1045" t="s">
        <v>288</v>
      </c>
      <c r="Q153" s="802"/>
      <c r="R153" s="802"/>
      <c r="S153" s="802"/>
      <c r="T153" s="803"/>
      <c r="U153" s="35"/>
      <c r="V153" s="35"/>
      <c r="W153" s="36" t="s">
        <v>69</v>
      </c>
      <c r="X153" s="787">
        <v>0</v>
      </c>
      <c r="Y153" s="788">
        <f>IFERROR(IF(X153="",0,CEILING((X153/$H153),1)*$H153),"")</f>
        <v>0</v>
      </c>
      <c r="Z153" s="37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2">
        <v>4301011564</v>
      </c>
      <c r="D154" s="812">
        <v>4680115882577</v>
      </c>
      <c r="E154" s="813"/>
      <c r="F154" s="786">
        <v>0.4</v>
      </c>
      <c r="G154" s="33">
        <v>8</v>
      </c>
      <c r="H154" s="786">
        <v>3.2</v>
      </c>
      <c r="I154" s="786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5"/>
      <c r="V154" s="35"/>
      <c r="W154" s="36" t="s">
        <v>69</v>
      </c>
      <c r="X154" s="787">
        <v>0</v>
      </c>
      <c r="Y154" s="788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2">
        <v>4301011562</v>
      </c>
      <c r="D155" s="812">
        <v>4680115882577</v>
      </c>
      <c r="E155" s="813"/>
      <c r="F155" s="786">
        <v>0.4</v>
      </c>
      <c r="G155" s="33">
        <v>8</v>
      </c>
      <c r="H155" s="786">
        <v>3.2</v>
      </c>
      <c r="I155" s="786">
        <v>3.38</v>
      </c>
      <c r="J155" s="33">
        <v>182</v>
      </c>
      <c r="K155" s="33" t="s">
        <v>76</v>
      </c>
      <c r="L155" s="33"/>
      <c r="M155" s="34" t="s">
        <v>105</v>
      </c>
      <c r="N155" s="34"/>
      <c r="O155" s="33">
        <v>90</v>
      </c>
      <c r="P155" s="12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02"/>
      <c r="R155" s="802"/>
      <c r="S155" s="802"/>
      <c r="T155" s="803"/>
      <c r="U155" s="35"/>
      <c r="V155" s="35"/>
      <c r="W155" s="36" t="s">
        <v>69</v>
      </c>
      <c r="X155" s="787">
        <v>0</v>
      </c>
      <c r="Y155" s="788">
        <f>IFERROR(IF(X155="",0,CEILING((X155/$H155),1)*$H155),"")</f>
        <v>0</v>
      </c>
      <c r="Z155" s="37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4"/>
      <c r="B156" s="797"/>
      <c r="C156" s="797"/>
      <c r="D156" s="797"/>
      <c r="E156" s="797"/>
      <c r="F156" s="797"/>
      <c r="G156" s="797"/>
      <c r="H156" s="797"/>
      <c r="I156" s="797"/>
      <c r="J156" s="797"/>
      <c r="K156" s="797"/>
      <c r="L156" s="797"/>
      <c r="M156" s="797"/>
      <c r="N156" s="797"/>
      <c r="O156" s="805"/>
      <c r="P156" s="793" t="s">
        <v>71</v>
      </c>
      <c r="Q156" s="794"/>
      <c r="R156" s="794"/>
      <c r="S156" s="794"/>
      <c r="T156" s="794"/>
      <c r="U156" s="794"/>
      <c r="V156" s="795"/>
      <c r="W156" s="38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797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05"/>
      <c r="P157" s="793" t="s">
        <v>71</v>
      </c>
      <c r="Q157" s="794"/>
      <c r="R157" s="794"/>
      <c r="S157" s="794"/>
      <c r="T157" s="794"/>
      <c r="U157" s="794"/>
      <c r="V157" s="795"/>
      <c r="W157" s="38" t="s">
        <v>69</v>
      </c>
      <c r="X157" s="789">
        <f>IFERROR(SUM(X153:X155),"0")</f>
        <v>0</v>
      </c>
      <c r="Y157" s="789">
        <f>IFERROR(SUM(Y153:Y155),"0")</f>
        <v>0</v>
      </c>
      <c r="Z157" s="38"/>
      <c r="AA157" s="790"/>
      <c r="AB157" s="790"/>
      <c r="AC157" s="790"/>
    </row>
    <row r="158" spans="1:68" ht="14.25" hidden="1" customHeight="1" x14ac:dyDescent="0.25">
      <c r="A158" s="796" t="s">
        <v>64</v>
      </c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797"/>
      <c r="P158" s="797"/>
      <c r="Q158" s="797"/>
      <c r="R158" s="797"/>
      <c r="S158" s="797"/>
      <c r="T158" s="797"/>
      <c r="U158" s="797"/>
      <c r="V158" s="797"/>
      <c r="W158" s="797"/>
      <c r="X158" s="797"/>
      <c r="Y158" s="797"/>
      <c r="Z158" s="797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2">
        <v>4301031234</v>
      </c>
      <c r="D159" s="812">
        <v>4680115883444</v>
      </c>
      <c r="E159" s="813"/>
      <c r="F159" s="786">
        <v>0.35</v>
      </c>
      <c r="G159" s="33">
        <v>8</v>
      </c>
      <c r="H159" s="786">
        <v>2.8</v>
      </c>
      <c r="I159" s="786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5"/>
      <c r="V159" s="35"/>
      <c r="W159" s="36" t="s">
        <v>69</v>
      </c>
      <c r="X159" s="787">
        <v>0</v>
      </c>
      <c r="Y159" s="788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2">
        <v>4301031235</v>
      </c>
      <c r="D160" s="812">
        <v>4680115883444</v>
      </c>
      <c r="E160" s="813"/>
      <c r="F160" s="786">
        <v>0.35</v>
      </c>
      <c r="G160" s="33">
        <v>8</v>
      </c>
      <c r="H160" s="786">
        <v>2.8</v>
      </c>
      <c r="I160" s="786">
        <v>3.0680000000000001</v>
      </c>
      <c r="J160" s="33">
        <v>182</v>
      </c>
      <c r="K160" s="33" t="s">
        <v>76</v>
      </c>
      <c r="L160" s="33"/>
      <c r="M160" s="34" t="s">
        <v>105</v>
      </c>
      <c r="N160" s="34"/>
      <c r="O160" s="33">
        <v>90</v>
      </c>
      <c r="P160" s="11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02"/>
      <c r="R160" s="802"/>
      <c r="S160" s="802"/>
      <c r="T160" s="803"/>
      <c r="U160" s="35"/>
      <c r="V160" s="35"/>
      <c r="W160" s="36" t="s">
        <v>69</v>
      </c>
      <c r="X160" s="787">
        <v>0</v>
      </c>
      <c r="Y160" s="788">
        <f>IFERROR(IF(X160="",0,CEILING((X160/$H160),1)*$H160),"")</f>
        <v>0</v>
      </c>
      <c r="Z160" s="37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4"/>
      <c r="B161" s="797"/>
      <c r="C161" s="797"/>
      <c r="D161" s="797"/>
      <c r="E161" s="797"/>
      <c r="F161" s="797"/>
      <c r="G161" s="797"/>
      <c r="H161" s="797"/>
      <c r="I161" s="797"/>
      <c r="J161" s="797"/>
      <c r="K161" s="797"/>
      <c r="L161" s="797"/>
      <c r="M161" s="797"/>
      <c r="N161" s="797"/>
      <c r="O161" s="805"/>
      <c r="P161" s="793" t="s">
        <v>71</v>
      </c>
      <c r="Q161" s="794"/>
      <c r="R161" s="794"/>
      <c r="S161" s="794"/>
      <c r="T161" s="794"/>
      <c r="U161" s="794"/>
      <c r="V161" s="795"/>
      <c r="W161" s="38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797"/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805"/>
      <c r="P162" s="793" t="s">
        <v>71</v>
      </c>
      <c r="Q162" s="794"/>
      <c r="R162" s="794"/>
      <c r="S162" s="794"/>
      <c r="T162" s="794"/>
      <c r="U162" s="794"/>
      <c r="V162" s="795"/>
      <c r="W162" s="38" t="s">
        <v>69</v>
      </c>
      <c r="X162" s="789">
        <f>IFERROR(SUM(X159:X160),"0")</f>
        <v>0</v>
      </c>
      <c r="Y162" s="789">
        <f>IFERROR(SUM(Y159:Y160),"0")</f>
        <v>0</v>
      </c>
      <c r="Z162" s="38"/>
      <c r="AA162" s="790"/>
      <c r="AB162" s="790"/>
      <c r="AC162" s="790"/>
    </row>
    <row r="163" spans="1:68" ht="14.25" hidden="1" customHeight="1" x14ac:dyDescent="0.25">
      <c r="A163" s="796" t="s">
        <v>73</v>
      </c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797"/>
      <c r="P163" s="797"/>
      <c r="Q163" s="797"/>
      <c r="R163" s="797"/>
      <c r="S163" s="797"/>
      <c r="T163" s="797"/>
      <c r="U163" s="797"/>
      <c r="V163" s="797"/>
      <c r="W163" s="797"/>
      <c r="X163" s="797"/>
      <c r="Y163" s="797"/>
      <c r="Z163" s="797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2">
        <v>4301051477</v>
      </c>
      <c r="D164" s="812">
        <v>4680115882584</v>
      </c>
      <c r="E164" s="813"/>
      <c r="F164" s="786">
        <v>0.33</v>
      </c>
      <c r="G164" s="33">
        <v>8</v>
      </c>
      <c r="H164" s="786">
        <v>2.64</v>
      </c>
      <c r="I164" s="786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9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5"/>
      <c r="V164" s="35"/>
      <c r="W164" s="36" t="s">
        <v>69</v>
      </c>
      <c r="X164" s="787">
        <v>0</v>
      </c>
      <c r="Y164" s="78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2">
        <v>4301051476</v>
      </c>
      <c r="D165" s="812">
        <v>4680115882584</v>
      </c>
      <c r="E165" s="813"/>
      <c r="F165" s="786">
        <v>0.33</v>
      </c>
      <c r="G165" s="33">
        <v>8</v>
      </c>
      <c r="H165" s="786">
        <v>2.64</v>
      </c>
      <c r="I165" s="786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12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5"/>
      <c r="V165" s="35"/>
      <c r="W165" s="36" t="s">
        <v>69</v>
      </c>
      <c r="X165" s="787">
        <v>0</v>
      </c>
      <c r="Y165" s="78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4"/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805"/>
      <c r="P166" s="793" t="s">
        <v>71</v>
      </c>
      <c r="Q166" s="794"/>
      <c r="R166" s="794"/>
      <c r="S166" s="794"/>
      <c r="T166" s="794"/>
      <c r="U166" s="794"/>
      <c r="V166" s="795"/>
      <c r="W166" s="38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797"/>
      <c r="B167" s="797"/>
      <c r="C167" s="797"/>
      <c r="D167" s="797"/>
      <c r="E167" s="797"/>
      <c r="F167" s="797"/>
      <c r="G167" s="797"/>
      <c r="H167" s="797"/>
      <c r="I167" s="797"/>
      <c r="J167" s="797"/>
      <c r="K167" s="797"/>
      <c r="L167" s="797"/>
      <c r="M167" s="797"/>
      <c r="N167" s="797"/>
      <c r="O167" s="805"/>
      <c r="P167" s="793" t="s">
        <v>71</v>
      </c>
      <c r="Q167" s="794"/>
      <c r="R167" s="794"/>
      <c r="S167" s="794"/>
      <c r="T167" s="794"/>
      <c r="U167" s="794"/>
      <c r="V167" s="795"/>
      <c r="W167" s="38" t="s">
        <v>69</v>
      </c>
      <c r="X167" s="789">
        <f>IFERROR(SUM(X164:X165),"0")</f>
        <v>0</v>
      </c>
      <c r="Y167" s="789">
        <f>IFERROR(SUM(Y164:Y165),"0")</f>
        <v>0</v>
      </c>
      <c r="Z167" s="38"/>
      <c r="AA167" s="790"/>
      <c r="AB167" s="790"/>
      <c r="AC167" s="790"/>
    </row>
    <row r="168" spans="1:68" ht="16.5" hidden="1" customHeight="1" x14ac:dyDescent="0.25">
      <c r="A168" s="836" t="s">
        <v>111</v>
      </c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7"/>
      <c r="P168" s="797"/>
      <c r="Q168" s="797"/>
      <c r="R168" s="797"/>
      <c r="S168" s="797"/>
      <c r="T168" s="797"/>
      <c r="U168" s="797"/>
      <c r="V168" s="797"/>
      <c r="W168" s="797"/>
      <c r="X168" s="797"/>
      <c r="Y168" s="797"/>
      <c r="Z168" s="797"/>
      <c r="AA168" s="782"/>
      <c r="AB168" s="782"/>
      <c r="AC168" s="782"/>
    </row>
    <row r="169" spans="1:68" ht="14.25" hidden="1" customHeight="1" x14ac:dyDescent="0.25">
      <c r="A169" s="796" t="s">
        <v>113</v>
      </c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797"/>
      <c r="P169" s="797"/>
      <c r="Q169" s="797"/>
      <c r="R169" s="797"/>
      <c r="S169" s="797"/>
      <c r="T169" s="797"/>
      <c r="U169" s="797"/>
      <c r="V169" s="797"/>
      <c r="W169" s="797"/>
      <c r="X169" s="797"/>
      <c r="Y169" s="797"/>
      <c r="Z169" s="797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2">
        <v>4301011705</v>
      </c>
      <c r="D170" s="812">
        <v>4607091384604</v>
      </c>
      <c r="E170" s="813"/>
      <c r="F170" s="786">
        <v>0.4</v>
      </c>
      <c r="G170" s="33">
        <v>10</v>
      </c>
      <c r="H170" s="786">
        <v>4</v>
      </c>
      <c r="I170" s="786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12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5"/>
      <c r="V170" s="35"/>
      <c r="W170" s="36" t="s">
        <v>69</v>
      </c>
      <c r="X170" s="787">
        <v>0</v>
      </c>
      <c r="Y170" s="78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4"/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805"/>
      <c r="P171" s="793" t="s">
        <v>71</v>
      </c>
      <c r="Q171" s="794"/>
      <c r="R171" s="794"/>
      <c r="S171" s="794"/>
      <c r="T171" s="794"/>
      <c r="U171" s="794"/>
      <c r="V171" s="795"/>
      <c r="W171" s="38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797"/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805"/>
      <c r="P172" s="793" t="s">
        <v>71</v>
      </c>
      <c r="Q172" s="794"/>
      <c r="R172" s="794"/>
      <c r="S172" s="794"/>
      <c r="T172" s="794"/>
      <c r="U172" s="794"/>
      <c r="V172" s="795"/>
      <c r="W172" s="38" t="s">
        <v>69</v>
      </c>
      <c r="X172" s="789">
        <f>IFERROR(SUM(X170:X170),"0")</f>
        <v>0</v>
      </c>
      <c r="Y172" s="789">
        <f>IFERROR(SUM(Y170:Y170),"0")</f>
        <v>0</v>
      </c>
      <c r="Z172" s="38"/>
      <c r="AA172" s="790"/>
      <c r="AB172" s="790"/>
      <c r="AC172" s="790"/>
    </row>
    <row r="173" spans="1:68" ht="14.25" hidden="1" customHeight="1" x14ac:dyDescent="0.25">
      <c r="A173" s="796" t="s">
        <v>64</v>
      </c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7"/>
      <c r="P173" s="797"/>
      <c r="Q173" s="797"/>
      <c r="R173" s="797"/>
      <c r="S173" s="797"/>
      <c r="T173" s="797"/>
      <c r="U173" s="797"/>
      <c r="V173" s="797"/>
      <c r="W173" s="797"/>
      <c r="X173" s="797"/>
      <c r="Y173" s="797"/>
      <c r="Z173" s="797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2">
        <v>4301030895</v>
      </c>
      <c r="D174" s="812">
        <v>4607091387667</v>
      </c>
      <c r="E174" s="813"/>
      <c r="F174" s="786">
        <v>0.9</v>
      </c>
      <c r="G174" s="33">
        <v>10</v>
      </c>
      <c r="H174" s="786">
        <v>9</v>
      </c>
      <c r="I174" s="786">
        <v>9.6300000000000008</v>
      </c>
      <c r="J174" s="33">
        <v>56</v>
      </c>
      <c r="K174" s="33" t="s">
        <v>116</v>
      </c>
      <c r="L174" s="33"/>
      <c r="M174" s="34" t="s">
        <v>119</v>
      </c>
      <c r="N174" s="34"/>
      <c r="O174" s="33">
        <v>40</v>
      </c>
      <c r="P174" s="9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5"/>
      <c r="V174" s="35"/>
      <c r="W174" s="36" t="s">
        <v>69</v>
      </c>
      <c r="X174" s="787">
        <v>50</v>
      </c>
      <c r="Y174" s="788">
        <f>IFERROR(IF(X174="",0,CEILING((X174/$H174),1)*$H174),"")</f>
        <v>54</v>
      </c>
      <c r="Z174" s="37">
        <f>IFERROR(IF(Y174=0,"",ROUNDUP(Y174/H174,0)*0.02175),"")</f>
        <v>0.1305</v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53.500000000000007</v>
      </c>
      <c r="BN174" s="64">
        <f>IFERROR(Y174*I174/H174,"0")</f>
        <v>57.780000000000008</v>
      </c>
      <c r="BO174" s="64">
        <f>IFERROR(1/J174*(X174/H174),"0")</f>
        <v>9.9206349206349201E-2</v>
      </c>
      <c r="BP174" s="64">
        <f>IFERROR(1/J174*(Y174/H174),"0")</f>
        <v>0.10714285714285714</v>
      </c>
    </row>
    <row r="175" spans="1:68" ht="27" customHeight="1" x14ac:dyDescent="0.25">
      <c r="A175" s="54" t="s">
        <v>307</v>
      </c>
      <c r="B175" s="54" t="s">
        <v>308</v>
      </c>
      <c r="C175" s="32">
        <v>4301030961</v>
      </c>
      <c r="D175" s="812">
        <v>4607091387636</v>
      </c>
      <c r="E175" s="813"/>
      <c r="F175" s="786">
        <v>0.7</v>
      </c>
      <c r="G175" s="33">
        <v>6</v>
      </c>
      <c r="H175" s="786">
        <v>4.2</v>
      </c>
      <c r="I175" s="786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9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5"/>
      <c r="V175" s="35"/>
      <c r="W175" s="36" t="s">
        <v>69</v>
      </c>
      <c r="X175" s="787">
        <v>21</v>
      </c>
      <c r="Y175" s="788">
        <f>IFERROR(IF(X175="",0,CEILING((X175/$H175),1)*$H175),"")</f>
        <v>21</v>
      </c>
      <c r="Z175" s="37">
        <f>IFERROR(IF(Y175=0,"",ROUNDUP(Y175/H175,0)*0.00902),"")</f>
        <v>4.5100000000000001E-2</v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22.5</v>
      </c>
      <c r="BN175" s="64">
        <f>IFERROR(Y175*I175/H175,"0")</f>
        <v>22.5</v>
      </c>
      <c r="BO175" s="64">
        <f>IFERROR(1/J175*(X175/H175),"0")</f>
        <v>3.787878787878788E-2</v>
      </c>
      <c r="BP175" s="64">
        <f>IFERROR(1/J175*(Y175/H175),"0")</f>
        <v>3.787878787878788E-2</v>
      </c>
    </row>
    <row r="176" spans="1:68" ht="16.5" customHeight="1" x14ac:dyDescent="0.25">
      <c r="A176" s="54" t="s">
        <v>310</v>
      </c>
      <c r="B176" s="54" t="s">
        <v>311</v>
      </c>
      <c r="C176" s="32">
        <v>4301030963</v>
      </c>
      <c r="D176" s="812">
        <v>4607091382426</v>
      </c>
      <c r="E176" s="813"/>
      <c r="F176" s="786">
        <v>0.9</v>
      </c>
      <c r="G176" s="33">
        <v>10</v>
      </c>
      <c r="H176" s="786">
        <v>9</v>
      </c>
      <c r="I176" s="786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9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5"/>
      <c r="V176" s="35"/>
      <c r="W176" s="36" t="s">
        <v>69</v>
      </c>
      <c r="X176" s="787">
        <v>250</v>
      </c>
      <c r="Y176" s="788">
        <f>IFERROR(IF(X176="",0,CEILING((X176/$H176),1)*$H176),"")</f>
        <v>252</v>
      </c>
      <c r="Z176" s="37">
        <f>IFERROR(IF(Y176=0,"",ROUNDUP(Y176/H176,0)*0.02175),"")</f>
        <v>0.60899999999999999</v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267.5</v>
      </c>
      <c r="BN176" s="64">
        <f>IFERROR(Y176*I176/H176,"0")</f>
        <v>269.64000000000004</v>
      </c>
      <c r="BO176" s="64">
        <f>IFERROR(1/J176*(X176/H176),"0")</f>
        <v>0.49603174603174605</v>
      </c>
      <c r="BP176" s="64">
        <f>IFERROR(1/J176*(Y176/H176),"0")</f>
        <v>0.5</v>
      </c>
    </row>
    <row r="177" spans="1:68" ht="27" hidden="1" customHeight="1" x14ac:dyDescent="0.25">
      <c r="A177" s="54" t="s">
        <v>313</v>
      </c>
      <c r="B177" s="54" t="s">
        <v>314</v>
      </c>
      <c r="C177" s="32">
        <v>4301030962</v>
      </c>
      <c r="D177" s="812">
        <v>4607091386547</v>
      </c>
      <c r="E177" s="813"/>
      <c r="F177" s="786">
        <v>0.35</v>
      </c>
      <c r="G177" s="33">
        <v>8</v>
      </c>
      <c r="H177" s="786">
        <v>2.8</v>
      </c>
      <c r="I177" s="78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9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5"/>
      <c r="V177" s="35"/>
      <c r="W177" s="36" t="s">
        <v>69</v>
      </c>
      <c r="X177" s="787">
        <v>0</v>
      </c>
      <c r="Y177" s="78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2">
        <v>4301030964</v>
      </c>
      <c r="D178" s="812">
        <v>4607091382464</v>
      </c>
      <c r="E178" s="813"/>
      <c r="F178" s="786">
        <v>0.35</v>
      </c>
      <c r="G178" s="33">
        <v>8</v>
      </c>
      <c r="H178" s="786">
        <v>2.8</v>
      </c>
      <c r="I178" s="78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9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5"/>
      <c r="V178" s="35"/>
      <c r="W178" s="36" t="s">
        <v>69</v>
      </c>
      <c r="X178" s="787">
        <v>0</v>
      </c>
      <c r="Y178" s="78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4"/>
      <c r="B179" s="797"/>
      <c r="C179" s="797"/>
      <c r="D179" s="797"/>
      <c r="E179" s="797"/>
      <c r="F179" s="797"/>
      <c r="G179" s="797"/>
      <c r="H179" s="797"/>
      <c r="I179" s="797"/>
      <c r="J179" s="797"/>
      <c r="K179" s="797"/>
      <c r="L179" s="797"/>
      <c r="M179" s="797"/>
      <c r="N179" s="797"/>
      <c r="O179" s="805"/>
      <c r="P179" s="793" t="s">
        <v>71</v>
      </c>
      <c r="Q179" s="794"/>
      <c r="R179" s="794"/>
      <c r="S179" s="794"/>
      <c r="T179" s="794"/>
      <c r="U179" s="794"/>
      <c r="V179" s="795"/>
      <c r="W179" s="38" t="s">
        <v>72</v>
      </c>
      <c r="X179" s="789">
        <f>IFERROR(X174/H174,"0")+IFERROR(X175/H175,"0")+IFERROR(X176/H176,"0")+IFERROR(X177/H177,"0")+IFERROR(X178/H178,"0")</f>
        <v>38.333333333333336</v>
      </c>
      <c r="Y179" s="789">
        <f>IFERROR(Y174/H174,"0")+IFERROR(Y175/H175,"0")+IFERROR(Y176/H176,"0")+IFERROR(Y177/H177,"0")+IFERROR(Y178/H178,"0")</f>
        <v>39</v>
      </c>
      <c r="Z179" s="789">
        <f>IFERROR(IF(Z174="",0,Z174),"0")+IFERROR(IF(Z175="",0,Z175),"0")+IFERROR(IF(Z176="",0,Z176),"0")+IFERROR(IF(Z177="",0,Z177),"0")+IFERROR(IF(Z178="",0,Z178),"0")</f>
        <v>0.78459999999999996</v>
      </c>
      <c r="AA179" s="790"/>
      <c r="AB179" s="790"/>
      <c r="AC179" s="790"/>
    </row>
    <row r="180" spans="1:68" x14ac:dyDescent="0.2">
      <c r="A180" s="797"/>
      <c r="B180" s="797"/>
      <c r="C180" s="797"/>
      <c r="D180" s="797"/>
      <c r="E180" s="797"/>
      <c r="F180" s="797"/>
      <c r="G180" s="797"/>
      <c r="H180" s="797"/>
      <c r="I180" s="797"/>
      <c r="J180" s="797"/>
      <c r="K180" s="797"/>
      <c r="L180" s="797"/>
      <c r="M180" s="797"/>
      <c r="N180" s="797"/>
      <c r="O180" s="805"/>
      <c r="P180" s="793" t="s">
        <v>71</v>
      </c>
      <c r="Q180" s="794"/>
      <c r="R180" s="794"/>
      <c r="S180" s="794"/>
      <c r="T180" s="794"/>
      <c r="U180" s="794"/>
      <c r="V180" s="795"/>
      <c r="W180" s="38" t="s">
        <v>69</v>
      </c>
      <c r="X180" s="789">
        <f>IFERROR(SUM(X174:X178),"0")</f>
        <v>321</v>
      </c>
      <c r="Y180" s="789">
        <f>IFERROR(SUM(Y174:Y178),"0")</f>
        <v>327</v>
      </c>
      <c r="Z180" s="38"/>
      <c r="AA180" s="790"/>
      <c r="AB180" s="790"/>
      <c r="AC180" s="790"/>
    </row>
    <row r="181" spans="1:68" ht="14.25" hidden="1" customHeight="1" x14ac:dyDescent="0.25">
      <c r="A181" s="796" t="s">
        <v>73</v>
      </c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7"/>
      <c r="P181" s="797"/>
      <c r="Q181" s="797"/>
      <c r="R181" s="797"/>
      <c r="S181" s="797"/>
      <c r="T181" s="797"/>
      <c r="U181" s="797"/>
      <c r="V181" s="797"/>
      <c r="W181" s="797"/>
      <c r="X181" s="797"/>
      <c r="Y181" s="797"/>
      <c r="Z181" s="797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2">
        <v>4301051653</v>
      </c>
      <c r="D182" s="812">
        <v>4607091386264</v>
      </c>
      <c r="E182" s="813"/>
      <c r="F182" s="786">
        <v>0.5</v>
      </c>
      <c r="G182" s="33">
        <v>6</v>
      </c>
      <c r="H182" s="786">
        <v>3</v>
      </c>
      <c r="I182" s="78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11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5"/>
      <c r="V182" s="35"/>
      <c r="W182" s="36" t="s">
        <v>69</v>
      </c>
      <c r="X182" s="787">
        <v>30</v>
      </c>
      <c r="Y182" s="788">
        <f>IFERROR(IF(X182="",0,CEILING((X182/$H182),1)*$H182),"")</f>
        <v>30</v>
      </c>
      <c r="Z182" s="37">
        <f>IFERROR(IF(Y182=0,"",ROUNDUP(Y182/H182,0)*0.00651),"")</f>
        <v>6.5100000000000005E-2</v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32.58</v>
      </c>
      <c r="BN182" s="64">
        <f>IFERROR(Y182*I182/H182,"0")</f>
        <v>32.58</v>
      </c>
      <c r="BO182" s="64">
        <f>IFERROR(1/J182*(X182/H182),"0")</f>
        <v>5.4945054945054951E-2</v>
      </c>
      <c r="BP182" s="64">
        <f>IFERROR(1/J182*(Y182/H182),"0")</f>
        <v>5.4945054945054951E-2</v>
      </c>
    </row>
    <row r="183" spans="1:68" ht="27" hidden="1" customHeight="1" x14ac:dyDescent="0.25">
      <c r="A183" s="54" t="s">
        <v>320</v>
      </c>
      <c r="B183" s="54" t="s">
        <v>321</v>
      </c>
      <c r="C183" s="32">
        <v>4301051313</v>
      </c>
      <c r="D183" s="812">
        <v>4607091385427</v>
      </c>
      <c r="E183" s="813"/>
      <c r="F183" s="786">
        <v>0.5</v>
      </c>
      <c r="G183" s="33">
        <v>6</v>
      </c>
      <c r="H183" s="786">
        <v>3</v>
      </c>
      <c r="I183" s="78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9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5"/>
      <c r="V183" s="35"/>
      <c r="W183" s="36" t="s">
        <v>69</v>
      </c>
      <c r="X183" s="787">
        <v>0</v>
      </c>
      <c r="Y183" s="78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4"/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805"/>
      <c r="P184" s="793" t="s">
        <v>71</v>
      </c>
      <c r="Q184" s="794"/>
      <c r="R184" s="794"/>
      <c r="S184" s="794"/>
      <c r="T184" s="794"/>
      <c r="U184" s="794"/>
      <c r="V184" s="795"/>
      <c r="W184" s="38" t="s">
        <v>72</v>
      </c>
      <c r="X184" s="789">
        <f>IFERROR(X182/H182,"0")+IFERROR(X183/H183,"0")</f>
        <v>10</v>
      </c>
      <c r="Y184" s="789">
        <f>IFERROR(Y182/H182,"0")+IFERROR(Y183/H183,"0")</f>
        <v>10</v>
      </c>
      <c r="Z184" s="789">
        <f>IFERROR(IF(Z182="",0,Z182),"0")+IFERROR(IF(Z183="",0,Z183),"0")</f>
        <v>6.5100000000000005E-2</v>
      </c>
      <c r="AA184" s="790"/>
      <c r="AB184" s="790"/>
      <c r="AC184" s="790"/>
    </row>
    <row r="185" spans="1:68" x14ac:dyDescent="0.2">
      <c r="A185" s="797"/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805"/>
      <c r="P185" s="793" t="s">
        <v>71</v>
      </c>
      <c r="Q185" s="794"/>
      <c r="R185" s="794"/>
      <c r="S185" s="794"/>
      <c r="T185" s="794"/>
      <c r="U185" s="794"/>
      <c r="V185" s="795"/>
      <c r="W185" s="38" t="s">
        <v>69</v>
      </c>
      <c r="X185" s="789">
        <f>IFERROR(SUM(X182:X183),"0")</f>
        <v>30</v>
      </c>
      <c r="Y185" s="789">
        <f>IFERROR(SUM(Y182:Y183),"0")</f>
        <v>30</v>
      </c>
      <c r="Z185" s="38"/>
      <c r="AA185" s="790"/>
      <c r="AB185" s="790"/>
      <c r="AC185" s="790"/>
    </row>
    <row r="186" spans="1:68" ht="27.75" hidden="1" customHeight="1" x14ac:dyDescent="0.2">
      <c r="A186" s="828" t="s">
        <v>323</v>
      </c>
      <c r="B186" s="829"/>
      <c r="C186" s="829"/>
      <c r="D186" s="829"/>
      <c r="E186" s="829"/>
      <c r="F186" s="829"/>
      <c r="G186" s="829"/>
      <c r="H186" s="829"/>
      <c r="I186" s="829"/>
      <c r="J186" s="829"/>
      <c r="K186" s="829"/>
      <c r="L186" s="829"/>
      <c r="M186" s="829"/>
      <c r="N186" s="829"/>
      <c r="O186" s="829"/>
      <c r="P186" s="829"/>
      <c r="Q186" s="829"/>
      <c r="R186" s="829"/>
      <c r="S186" s="829"/>
      <c r="T186" s="829"/>
      <c r="U186" s="829"/>
      <c r="V186" s="829"/>
      <c r="W186" s="829"/>
      <c r="X186" s="829"/>
      <c r="Y186" s="829"/>
      <c r="Z186" s="829"/>
      <c r="AA186" s="49"/>
      <c r="AB186" s="49"/>
      <c r="AC186" s="49"/>
    </row>
    <row r="187" spans="1:68" ht="16.5" hidden="1" customHeight="1" x14ac:dyDescent="0.25">
      <c r="A187" s="836" t="s">
        <v>324</v>
      </c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7"/>
      <c r="P187" s="797"/>
      <c r="Q187" s="797"/>
      <c r="R187" s="797"/>
      <c r="S187" s="797"/>
      <c r="T187" s="797"/>
      <c r="U187" s="797"/>
      <c r="V187" s="797"/>
      <c r="W187" s="797"/>
      <c r="X187" s="797"/>
      <c r="Y187" s="797"/>
      <c r="Z187" s="797"/>
      <c r="AA187" s="782"/>
      <c r="AB187" s="782"/>
      <c r="AC187" s="782"/>
    </row>
    <row r="188" spans="1:68" ht="14.25" hidden="1" customHeight="1" x14ac:dyDescent="0.25">
      <c r="A188" s="796" t="s">
        <v>168</v>
      </c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7"/>
      <c r="P188" s="797"/>
      <c r="Q188" s="797"/>
      <c r="R188" s="797"/>
      <c r="S188" s="797"/>
      <c r="T188" s="797"/>
      <c r="U188" s="797"/>
      <c r="V188" s="797"/>
      <c r="W188" s="797"/>
      <c r="X188" s="797"/>
      <c r="Y188" s="797"/>
      <c r="Z188" s="797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2">
        <v>4301020323</v>
      </c>
      <c r="D189" s="812">
        <v>4680115886223</v>
      </c>
      <c r="E189" s="813"/>
      <c r="F189" s="786">
        <v>0.33</v>
      </c>
      <c r="G189" s="33">
        <v>6</v>
      </c>
      <c r="H189" s="786">
        <v>1.98</v>
      </c>
      <c r="I189" s="78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11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5"/>
      <c r="V189" s="35"/>
      <c r="W189" s="36" t="s">
        <v>69</v>
      </c>
      <c r="X189" s="787">
        <v>0</v>
      </c>
      <c r="Y189" s="78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4"/>
      <c r="B190" s="797"/>
      <c r="C190" s="797"/>
      <c r="D190" s="797"/>
      <c r="E190" s="797"/>
      <c r="F190" s="797"/>
      <c r="G190" s="797"/>
      <c r="H190" s="797"/>
      <c r="I190" s="797"/>
      <c r="J190" s="797"/>
      <c r="K190" s="797"/>
      <c r="L190" s="797"/>
      <c r="M190" s="797"/>
      <c r="N190" s="797"/>
      <c r="O190" s="805"/>
      <c r="P190" s="793" t="s">
        <v>71</v>
      </c>
      <c r="Q190" s="794"/>
      <c r="R190" s="794"/>
      <c r="S190" s="794"/>
      <c r="T190" s="794"/>
      <c r="U190" s="794"/>
      <c r="V190" s="795"/>
      <c r="W190" s="38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797"/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805"/>
      <c r="P191" s="793" t="s">
        <v>71</v>
      </c>
      <c r="Q191" s="794"/>
      <c r="R191" s="794"/>
      <c r="S191" s="794"/>
      <c r="T191" s="794"/>
      <c r="U191" s="794"/>
      <c r="V191" s="795"/>
      <c r="W191" s="38" t="s">
        <v>69</v>
      </c>
      <c r="X191" s="789">
        <f>IFERROR(SUM(X189:X189),"0")</f>
        <v>0</v>
      </c>
      <c r="Y191" s="789">
        <f>IFERROR(SUM(Y189:Y189),"0")</f>
        <v>0</v>
      </c>
      <c r="Z191" s="38"/>
      <c r="AA191" s="790"/>
      <c r="AB191" s="790"/>
      <c r="AC191" s="790"/>
    </row>
    <row r="192" spans="1:68" ht="14.25" hidden="1" customHeight="1" x14ac:dyDescent="0.25">
      <c r="A192" s="796" t="s">
        <v>64</v>
      </c>
      <c r="B192" s="797"/>
      <c r="C192" s="797"/>
      <c r="D192" s="797"/>
      <c r="E192" s="797"/>
      <c r="F192" s="797"/>
      <c r="G192" s="797"/>
      <c r="H192" s="797"/>
      <c r="I192" s="797"/>
      <c r="J192" s="797"/>
      <c r="K192" s="797"/>
      <c r="L192" s="797"/>
      <c r="M192" s="797"/>
      <c r="N192" s="797"/>
      <c r="O192" s="797"/>
      <c r="P192" s="797"/>
      <c r="Q192" s="797"/>
      <c r="R192" s="797"/>
      <c r="S192" s="797"/>
      <c r="T192" s="797"/>
      <c r="U192" s="797"/>
      <c r="V192" s="797"/>
      <c r="W192" s="797"/>
      <c r="X192" s="797"/>
      <c r="Y192" s="797"/>
      <c r="Z192" s="797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2">
        <v>4301031191</v>
      </c>
      <c r="D193" s="812">
        <v>4680115880993</v>
      </c>
      <c r="E193" s="813"/>
      <c r="F193" s="786">
        <v>0.7</v>
      </c>
      <c r="G193" s="33">
        <v>6</v>
      </c>
      <c r="H193" s="786">
        <v>4.2</v>
      </c>
      <c r="I193" s="786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9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5"/>
      <c r="V193" s="35"/>
      <c r="W193" s="36" t="s">
        <v>69</v>
      </c>
      <c r="X193" s="787">
        <v>0</v>
      </c>
      <c r="Y193" s="788">
        <f t="shared" ref="Y193:Y200" si="36">IFERROR(IF(X193="",0,CEILING((X193/$H193),1)*$H193),"")</f>
        <v>0</v>
      </c>
      <c r="Z193" s="37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2">
        <v>4301031204</v>
      </c>
      <c r="D194" s="812">
        <v>4680115881761</v>
      </c>
      <c r="E194" s="813"/>
      <c r="F194" s="786">
        <v>0.7</v>
      </c>
      <c r="G194" s="33">
        <v>6</v>
      </c>
      <c r="H194" s="786">
        <v>4.2</v>
      </c>
      <c r="I194" s="786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11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5"/>
      <c r="V194" s="35"/>
      <c r="W194" s="36" t="s">
        <v>69</v>
      </c>
      <c r="X194" s="787">
        <v>0</v>
      </c>
      <c r="Y194" s="788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2">
        <v>4301031201</v>
      </c>
      <c r="D195" s="812">
        <v>4680115881563</v>
      </c>
      <c r="E195" s="813"/>
      <c r="F195" s="786">
        <v>0.7</v>
      </c>
      <c r="G195" s="33">
        <v>6</v>
      </c>
      <c r="H195" s="786">
        <v>4.2</v>
      </c>
      <c r="I195" s="786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11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5"/>
      <c r="V195" s="35"/>
      <c r="W195" s="36" t="s">
        <v>69</v>
      </c>
      <c r="X195" s="787">
        <v>0</v>
      </c>
      <c r="Y195" s="788">
        <f t="shared" si="36"/>
        <v>0</v>
      </c>
      <c r="Z195" s="37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2">
        <v>4301031199</v>
      </c>
      <c r="D196" s="812">
        <v>4680115880986</v>
      </c>
      <c r="E196" s="813"/>
      <c r="F196" s="786">
        <v>0.35</v>
      </c>
      <c r="G196" s="33">
        <v>6</v>
      </c>
      <c r="H196" s="786">
        <v>2.1</v>
      </c>
      <c r="I196" s="78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5"/>
      <c r="V196" s="35"/>
      <c r="W196" s="36" t="s">
        <v>69</v>
      </c>
      <c r="X196" s="787">
        <v>0</v>
      </c>
      <c r="Y196" s="78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2">
        <v>4301031205</v>
      </c>
      <c r="D197" s="812">
        <v>4680115881785</v>
      </c>
      <c r="E197" s="813"/>
      <c r="F197" s="786">
        <v>0.35</v>
      </c>
      <c r="G197" s="33">
        <v>6</v>
      </c>
      <c r="H197" s="786">
        <v>2.1</v>
      </c>
      <c r="I197" s="78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11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5"/>
      <c r="V197" s="35"/>
      <c r="W197" s="36" t="s">
        <v>69</v>
      </c>
      <c r="X197" s="787">
        <v>0</v>
      </c>
      <c r="Y197" s="78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2">
        <v>4301031202</v>
      </c>
      <c r="D198" s="812">
        <v>4680115881679</v>
      </c>
      <c r="E198" s="813"/>
      <c r="F198" s="786">
        <v>0.35</v>
      </c>
      <c r="G198" s="33">
        <v>6</v>
      </c>
      <c r="H198" s="786">
        <v>2.1</v>
      </c>
      <c r="I198" s="78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8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5"/>
      <c r="V198" s="35"/>
      <c r="W198" s="36" t="s">
        <v>69</v>
      </c>
      <c r="X198" s="787">
        <v>0</v>
      </c>
      <c r="Y198" s="78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2">
        <v>4301031158</v>
      </c>
      <c r="D199" s="812">
        <v>4680115880191</v>
      </c>
      <c r="E199" s="813"/>
      <c r="F199" s="786">
        <v>0.4</v>
      </c>
      <c r="G199" s="33">
        <v>6</v>
      </c>
      <c r="H199" s="786">
        <v>2.4</v>
      </c>
      <c r="I199" s="78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8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5"/>
      <c r="V199" s="35"/>
      <c r="W199" s="36" t="s">
        <v>69</v>
      </c>
      <c r="X199" s="787">
        <v>0</v>
      </c>
      <c r="Y199" s="78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2">
        <v>4301031245</v>
      </c>
      <c r="D200" s="812">
        <v>4680115883963</v>
      </c>
      <c r="E200" s="813"/>
      <c r="F200" s="786">
        <v>0.28000000000000003</v>
      </c>
      <c r="G200" s="33">
        <v>6</v>
      </c>
      <c r="H200" s="786">
        <v>1.68</v>
      </c>
      <c r="I200" s="78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5"/>
      <c r="V200" s="35"/>
      <c r="W200" s="36" t="s">
        <v>69</v>
      </c>
      <c r="X200" s="787">
        <v>0</v>
      </c>
      <c r="Y200" s="78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4"/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805"/>
      <c r="P201" s="793" t="s">
        <v>71</v>
      </c>
      <c r="Q201" s="794"/>
      <c r="R201" s="794"/>
      <c r="S201" s="794"/>
      <c r="T201" s="794"/>
      <c r="U201" s="794"/>
      <c r="V201" s="795"/>
      <c r="W201" s="38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hidden="1" x14ac:dyDescent="0.2">
      <c r="A202" s="797"/>
      <c r="B202" s="797"/>
      <c r="C202" s="797"/>
      <c r="D202" s="797"/>
      <c r="E202" s="797"/>
      <c r="F202" s="797"/>
      <c r="G202" s="797"/>
      <c r="H202" s="797"/>
      <c r="I202" s="797"/>
      <c r="J202" s="797"/>
      <c r="K202" s="797"/>
      <c r="L202" s="797"/>
      <c r="M202" s="797"/>
      <c r="N202" s="797"/>
      <c r="O202" s="805"/>
      <c r="P202" s="793" t="s">
        <v>71</v>
      </c>
      <c r="Q202" s="794"/>
      <c r="R202" s="794"/>
      <c r="S202" s="794"/>
      <c r="T202" s="794"/>
      <c r="U202" s="794"/>
      <c r="V202" s="795"/>
      <c r="W202" s="38" t="s">
        <v>69</v>
      </c>
      <c r="X202" s="789">
        <f>IFERROR(SUM(X193:X200),"0")</f>
        <v>0</v>
      </c>
      <c r="Y202" s="789">
        <f>IFERROR(SUM(Y193:Y200),"0")</f>
        <v>0</v>
      </c>
      <c r="Z202" s="38"/>
      <c r="AA202" s="790"/>
      <c r="AB202" s="790"/>
      <c r="AC202" s="790"/>
    </row>
    <row r="203" spans="1:68" ht="16.5" hidden="1" customHeight="1" x14ac:dyDescent="0.25">
      <c r="A203" s="836" t="s">
        <v>348</v>
      </c>
      <c r="B203" s="797"/>
      <c r="C203" s="797"/>
      <c r="D203" s="797"/>
      <c r="E203" s="797"/>
      <c r="F203" s="797"/>
      <c r="G203" s="797"/>
      <c r="H203" s="797"/>
      <c r="I203" s="797"/>
      <c r="J203" s="797"/>
      <c r="K203" s="797"/>
      <c r="L203" s="797"/>
      <c r="M203" s="797"/>
      <c r="N203" s="797"/>
      <c r="O203" s="797"/>
      <c r="P203" s="797"/>
      <c r="Q203" s="797"/>
      <c r="R203" s="797"/>
      <c r="S203" s="797"/>
      <c r="T203" s="797"/>
      <c r="U203" s="797"/>
      <c r="V203" s="797"/>
      <c r="W203" s="797"/>
      <c r="X203" s="797"/>
      <c r="Y203" s="797"/>
      <c r="Z203" s="797"/>
      <c r="AA203" s="782"/>
      <c r="AB203" s="782"/>
      <c r="AC203" s="782"/>
    </row>
    <row r="204" spans="1:68" ht="14.25" hidden="1" customHeight="1" x14ac:dyDescent="0.25">
      <c r="A204" s="796" t="s">
        <v>113</v>
      </c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7"/>
      <c r="P204" s="797"/>
      <c r="Q204" s="797"/>
      <c r="R204" s="797"/>
      <c r="S204" s="797"/>
      <c r="T204" s="797"/>
      <c r="U204" s="797"/>
      <c r="V204" s="797"/>
      <c r="W204" s="797"/>
      <c r="X204" s="797"/>
      <c r="Y204" s="797"/>
      <c r="Z204" s="797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2">
        <v>4301011450</v>
      </c>
      <c r="D205" s="812">
        <v>4680115881402</v>
      </c>
      <c r="E205" s="813"/>
      <c r="F205" s="786">
        <v>1.35</v>
      </c>
      <c r="G205" s="33">
        <v>8</v>
      </c>
      <c r="H205" s="786">
        <v>10.8</v>
      </c>
      <c r="I205" s="786">
        <v>11.28</v>
      </c>
      <c r="J205" s="33">
        <v>56</v>
      </c>
      <c r="K205" s="33" t="s">
        <v>116</v>
      </c>
      <c r="L205" s="33"/>
      <c r="M205" s="34" t="s">
        <v>119</v>
      </c>
      <c r="N205" s="34"/>
      <c r="O205" s="33">
        <v>55</v>
      </c>
      <c r="P205" s="11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5"/>
      <c r="V205" s="35"/>
      <c r="W205" s="36" t="s">
        <v>69</v>
      </c>
      <c r="X205" s="787">
        <v>0</v>
      </c>
      <c r="Y205" s="78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2">
        <v>4301011767</v>
      </c>
      <c r="D206" s="812">
        <v>4680115881396</v>
      </c>
      <c r="E206" s="813"/>
      <c r="F206" s="786">
        <v>0.45</v>
      </c>
      <c r="G206" s="33">
        <v>6</v>
      </c>
      <c r="H206" s="786">
        <v>2.7</v>
      </c>
      <c r="I206" s="78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5"/>
      <c r="V206" s="35"/>
      <c r="W206" s="36" t="s">
        <v>69</v>
      </c>
      <c r="X206" s="787">
        <v>0</v>
      </c>
      <c r="Y206" s="788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4"/>
      <c r="B207" s="797"/>
      <c r="C207" s="797"/>
      <c r="D207" s="797"/>
      <c r="E207" s="797"/>
      <c r="F207" s="797"/>
      <c r="G207" s="797"/>
      <c r="H207" s="797"/>
      <c r="I207" s="797"/>
      <c r="J207" s="797"/>
      <c r="K207" s="797"/>
      <c r="L207" s="797"/>
      <c r="M207" s="797"/>
      <c r="N207" s="797"/>
      <c r="O207" s="805"/>
      <c r="P207" s="793" t="s">
        <v>71</v>
      </c>
      <c r="Q207" s="794"/>
      <c r="R207" s="794"/>
      <c r="S207" s="794"/>
      <c r="T207" s="794"/>
      <c r="U207" s="794"/>
      <c r="V207" s="795"/>
      <c r="W207" s="38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797"/>
      <c r="B208" s="797"/>
      <c r="C208" s="797"/>
      <c r="D208" s="797"/>
      <c r="E208" s="797"/>
      <c r="F208" s="797"/>
      <c r="G208" s="797"/>
      <c r="H208" s="797"/>
      <c r="I208" s="797"/>
      <c r="J208" s="797"/>
      <c r="K208" s="797"/>
      <c r="L208" s="797"/>
      <c r="M208" s="797"/>
      <c r="N208" s="797"/>
      <c r="O208" s="805"/>
      <c r="P208" s="793" t="s">
        <v>71</v>
      </c>
      <c r="Q208" s="794"/>
      <c r="R208" s="794"/>
      <c r="S208" s="794"/>
      <c r="T208" s="794"/>
      <c r="U208" s="794"/>
      <c r="V208" s="795"/>
      <c r="W208" s="38" t="s">
        <v>69</v>
      </c>
      <c r="X208" s="789">
        <f>IFERROR(SUM(X205:X206),"0")</f>
        <v>0</v>
      </c>
      <c r="Y208" s="789">
        <f>IFERROR(SUM(Y205:Y206),"0")</f>
        <v>0</v>
      </c>
      <c r="Z208" s="38"/>
      <c r="AA208" s="790"/>
      <c r="AB208" s="790"/>
      <c r="AC208" s="790"/>
    </row>
    <row r="209" spans="1:68" ht="14.25" hidden="1" customHeight="1" x14ac:dyDescent="0.25">
      <c r="A209" s="796" t="s">
        <v>168</v>
      </c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797"/>
      <c r="P209" s="797"/>
      <c r="Q209" s="797"/>
      <c r="R209" s="797"/>
      <c r="S209" s="797"/>
      <c r="T209" s="797"/>
      <c r="U209" s="797"/>
      <c r="V209" s="797"/>
      <c r="W209" s="797"/>
      <c r="X209" s="797"/>
      <c r="Y209" s="797"/>
      <c r="Z209" s="797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2">
        <v>4301020262</v>
      </c>
      <c r="D210" s="812">
        <v>4680115882935</v>
      </c>
      <c r="E210" s="813"/>
      <c r="F210" s="786">
        <v>1.35</v>
      </c>
      <c r="G210" s="33">
        <v>8</v>
      </c>
      <c r="H210" s="786">
        <v>10.8</v>
      </c>
      <c r="I210" s="786">
        <v>11.28</v>
      </c>
      <c r="J210" s="33">
        <v>56</v>
      </c>
      <c r="K210" s="33" t="s">
        <v>116</v>
      </c>
      <c r="L210" s="33"/>
      <c r="M210" s="34" t="s">
        <v>77</v>
      </c>
      <c r="N210" s="34"/>
      <c r="O210" s="33">
        <v>50</v>
      </c>
      <c r="P210" s="10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5"/>
      <c r="V210" s="35"/>
      <c r="W210" s="36" t="s">
        <v>69</v>
      </c>
      <c r="X210" s="787">
        <v>0</v>
      </c>
      <c r="Y210" s="78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2">
        <v>4301020220</v>
      </c>
      <c r="D211" s="812">
        <v>4680115880764</v>
      </c>
      <c r="E211" s="813"/>
      <c r="F211" s="786">
        <v>0.35</v>
      </c>
      <c r="G211" s="33">
        <v>6</v>
      </c>
      <c r="H211" s="786">
        <v>2.1</v>
      </c>
      <c r="I211" s="786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5"/>
      <c r="V211" s="35"/>
      <c r="W211" s="36" t="s">
        <v>69</v>
      </c>
      <c r="X211" s="787">
        <v>0</v>
      </c>
      <c r="Y211" s="78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4"/>
      <c r="B212" s="797"/>
      <c r="C212" s="797"/>
      <c r="D212" s="797"/>
      <c r="E212" s="797"/>
      <c r="F212" s="797"/>
      <c r="G212" s="797"/>
      <c r="H212" s="797"/>
      <c r="I212" s="797"/>
      <c r="J212" s="797"/>
      <c r="K212" s="797"/>
      <c r="L212" s="797"/>
      <c r="M212" s="797"/>
      <c r="N212" s="797"/>
      <c r="O212" s="805"/>
      <c r="P212" s="793" t="s">
        <v>71</v>
      </c>
      <c r="Q212" s="794"/>
      <c r="R212" s="794"/>
      <c r="S212" s="794"/>
      <c r="T212" s="794"/>
      <c r="U212" s="794"/>
      <c r="V212" s="795"/>
      <c r="W212" s="38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797"/>
      <c r="B213" s="797"/>
      <c r="C213" s="797"/>
      <c r="D213" s="797"/>
      <c r="E213" s="797"/>
      <c r="F213" s="797"/>
      <c r="G213" s="797"/>
      <c r="H213" s="797"/>
      <c r="I213" s="797"/>
      <c r="J213" s="797"/>
      <c r="K213" s="797"/>
      <c r="L213" s="797"/>
      <c r="M213" s="797"/>
      <c r="N213" s="797"/>
      <c r="O213" s="805"/>
      <c r="P213" s="793" t="s">
        <v>71</v>
      </c>
      <c r="Q213" s="794"/>
      <c r="R213" s="794"/>
      <c r="S213" s="794"/>
      <c r="T213" s="794"/>
      <c r="U213" s="794"/>
      <c r="V213" s="795"/>
      <c r="W213" s="38" t="s">
        <v>69</v>
      </c>
      <c r="X213" s="789">
        <f>IFERROR(SUM(X210:X211),"0")</f>
        <v>0</v>
      </c>
      <c r="Y213" s="789">
        <f>IFERROR(SUM(Y210:Y211),"0")</f>
        <v>0</v>
      </c>
      <c r="Z213" s="38"/>
      <c r="AA213" s="790"/>
      <c r="AB213" s="790"/>
      <c r="AC213" s="790"/>
    </row>
    <row r="214" spans="1:68" ht="14.25" hidden="1" customHeight="1" x14ac:dyDescent="0.25">
      <c r="A214" s="796" t="s">
        <v>64</v>
      </c>
      <c r="B214" s="797"/>
      <c r="C214" s="797"/>
      <c r="D214" s="797"/>
      <c r="E214" s="797"/>
      <c r="F214" s="797"/>
      <c r="G214" s="797"/>
      <c r="H214" s="797"/>
      <c r="I214" s="797"/>
      <c r="J214" s="797"/>
      <c r="K214" s="797"/>
      <c r="L214" s="797"/>
      <c r="M214" s="797"/>
      <c r="N214" s="797"/>
      <c r="O214" s="797"/>
      <c r="P214" s="797"/>
      <c r="Q214" s="797"/>
      <c r="R214" s="797"/>
      <c r="S214" s="797"/>
      <c r="T214" s="797"/>
      <c r="U214" s="797"/>
      <c r="V214" s="797"/>
      <c r="W214" s="797"/>
      <c r="X214" s="797"/>
      <c r="Y214" s="797"/>
      <c r="Z214" s="797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2">
        <v>4301031224</v>
      </c>
      <c r="D215" s="812">
        <v>4680115882683</v>
      </c>
      <c r="E215" s="813"/>
      <c r="F215" s="786">
        <v>0.9</v>
      </c>
      <c r="G215" s="33">
        <v>6</v>
      </c>
      <c r="H215" s="786">
        <v>5.4</v>
      </c>
      <c r="I215" s="786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12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5"/>
      <c r="V215" s="35"/>
      <c r="W215" s="36" t="s">
        <v>69</v>
      </c>
      <c r="X215" s="787">
        <v>150</v>
      </c>
      <c r="Y215" s="788">
        <f t="shared" ref="Y215:Y222" si="41">IFERROR(IF(X215="",0,CEILING((X215/$H215),1)*$H215),"")</f>
        <v>151.20000000000002</v>
      </c>
      <c r="Z215" s="37">
        <f>IFERROR(IF(Y215=0,"",ROUNDUP(Y215/H215,0)*0.00902),"")</f>
        <v>0.25256000000000001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155.83333333333331</v>
      </c>
      <c r="BN215" s="64">
        <f t="shared" ref="BN215:BN222" si="43">IFERROR(Y215*I215/H215,"0")</f>
        <v>157.08000000000001</v>
      </c>
      <c r="BO215" s="64">
        <f t="shared" ref="BO215:BO222" si="44">IFERROR(1/J215*(X215/H215),"0")</f>
        <v>0.21043771043771042</v>
      </c>
      <c r="BP215" s="64">
        <f t="shared" ref="BP215:BP222" si="45">IFERROR(1/J215*(Y215/H215),"0")</f>
        <v>0.21212121212121213</v>
      </c>
    </row>
    <row r="216" spans="1:68" ht="27" customHeight="1" x14ac:dyDescent="0.25">
      <c r="A216" s="54" t="s">
        <v>363</v>
      </c>
      <c r="B216" s="54" t="s">
        <v>364</v>
      </c>
      <c r="C216" s="32">
        <v>4301031230</v>
      </c>
      <c r="D216" s="812">
        <v>4680115882690</v>
      </c>
      <c r="E216" s="813"/>
      <c r="F216" s="786">
        <v>0.9</v>
      </c>
      <c r="G216" s="33">
        <v>6</v>
      </c>
      <c r="H216" s="786">
        <v>5.4</v>
      </c>
      <c r="I216" s="786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10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5"/>
      <c r="V216" s="35"/>
      <c r="W216" s="36" t="s">
        <v>69</v>
      </c>
      <c r="X216" s="787">
        <v>150</v>
      </c>
      <c r="Y216" s="788">
        <f t="shared" si="41"/>
        <v>151.20000000000002</v>
      </c>
      <c r="Z216" s="37">
        <f>IFERROR(IF(Y216=0,"",ROUNDUP(Y216/H216,0)*0.00902),"")</f>
        <v>0.25256000000000001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155.83333333333331</v>
      </c>
      <c r="BN216" s="64">
        <f t="shared" si="43"/>
        <v>157.08000000000001</v>
      </c>
      <c r="BO216" s="64">
        <f t="shared" si="44"/>
        <v>0.21043771043771042</v>
      </c>
      <c r="BP216" s="64">
        <f t="shared" si="45"/>
        <v>0.21212121212121213</v>
      </c>
    </row>
    <row r="217" spans="1:68" ht="27" customHeight="1" x14ac:dyDescent="0.25">
      <c r="A217" s="54" t="s">
        <v>366</v>
      </c>
      <c r="B217" s="54" t="s">
        <v>367</v>
      </c>
      <c r="C217" s="32">
        <v>4301031220</v>
      </c>
      <c r="D217" s="812">
        <v>4680115882669</v>
      </c>
      <c r="E217" s="813"/>
      <c r="F217" s="786">
        <v>0.9</v>
      </c>
      <c r="G217" s="33">
        <v>6</v>
      </c>
      <c r="H217" s="786">
        <v>5.4</v>
      </c>
      <c r="I217" s="786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5"/>
      <c r="V217" s="35"/>
      <c r="W217" s="36" t="s">
        <v>69</v>
      </c>
      <c r="X217" s="787">
        <v>150</v>
      </c>
      <c r="Y217" s="788">
        <f t="shared" si="41"/>
        <v>151.20000000000002</v>
      </c>
      <c r="Z217" s="37">
        <f>IFERROR(IF(Y217=0,"",ROUNDUP(Y217/H217,0)*0.00902),"")</f>
        <v>0.25256000000000001</v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155.83333333333331</v>
      </c>
      <c r="BN217" s="64">
        <f t="shared" si="43"/>
        <v>157.08000000000001</v>
      </c>
      <c r="BO217" s="64">
        <f t="shared" si="44"/>
        <v>0.21043771043771042</v>
      </c>
      <c r="BP217" s="64">
        <f t="shared" si="45"/>
        <v>0.21212121212121213</v>
      </c>
    </row>
    <row r="218" spans="1:68" ht="27" customHeight="1" x14ac:dyDescent="0.25">
      <c r="A218" s="54" t="s">
        <v>369</v>
      </c>
      <c r="B218" s="54" t="s">
        <v>370</v>
      </c>
      <c r="C218" s="32">
        <v>4301031221</v>
      </c>
      <c r="D218" s="812">
        <v>4680115882676</v>
      </c>
      <c r="E218" s="813"/>
      <c r="F218" s="786">
        <v>0.9</v>
      </c>
      <c r="G218" s="33">
        <v>6</v>
      </c>
      <c r="H218" s="786">
        <v>5.4</v>
      </c>
      <c r="I218" s="786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5"/>
      <c r="V218" s="35"/>
      <c r="W218" s="36" t="s">
        <v>69</v>
      </c>
      <c r="X218" s="787">
        <v>100</v>
      </c>
      <c r="Y218" s="788">
        <f t="shared" si="41"/>
        <v>102.60000000000001</v>
      </c>
      <c r="Z218" s="37">
        <f>IFERROR(IF(Y218=0,"",ROUNDUP(Y218/H218,0)*0.00902),"")</f>
        <v>0.17138</v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103.88888888888889</v>
      </c>
      <c r="BN218" s="64">
        <f t="shared" si="43"/>
        <v>106.59000000000002</v>
      </c>
      <c r="BO218" s="64">
        <f t="shared" si="44"/>
        <v>0.14029180695847362</v>
      </c>
      <c r="BP218" s="64">
        <f t="shared" si="45"/>
        <v>0.14393939393939395</v>
      </c>
    </row>
    <row r="219" spans="1:68" ht="27" hidden="1" customHeight="1" x14ac:dyDescent="0.25">
      <c r="A219" s="54" t="s">
        <v>372</v>
      </c>
      <c r="B219" s="54" t="s">
        <v>373</v>
      </c>
      <c r="C219" s="32">
        <v>4301031223</v>
      </c>
      <c r="D219" s="812">
        <v>4680115884014</v>
      </c>
      <c r="E219" s="813"/>
      <c r="F219" s="786">
        <v>0.3</v>
      </c>
      <c r="G219" s="33">
        <v>6</v>
      </c>
      <c r="H219" s="786">
        <v>1.8</v>
      </c>
      <c r="I219" s="78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10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5"/>
      <c r="V219" s="35"/>
      <c r="W219" s="36" t="s">
        <v>69</v>
      </c>
      <c r="X219" s="787">
        <v>0</v>
      </c>
      <c r="Y219" s="78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2">
        <v>4301031222</v>
      </c>
      <c r="D220" s="812">
        <v>4680115884007</v>
      </c>
      <c r="E220" s="813"/>
      <c r="F220" s="786">
        <v>0.3</v>
      </c>
      <c r="G220" s="33">
        <v>6</v>
      </c>
      <c r="H220" s="786">
        <v>1.8</v>
      </c>
      <c r="I220" s="78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12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5"/>
      <c r="V220" s="35"/>
      <c r="W220" s="36" t="s">
        <v>69</v>
      </c>
      <c r="X220" s="787">
        <v>0</v>
      </c>
      <c r="Y220" s="78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2">
        <v>4301031229</v>
      </c>
      <c r="D221" s="812">
        <v>4680115884038</v>
      </c>
      <c r="E221" s="813"/>
      <c r="F221" s="786">
        <v>0.3</v>
      </c>
      <c r="G221" s="33">
        <v>6</v>
      </c>
      <c r="H221" s="786">
        <v>1.8</v>
      </c>
      <c r="I221" s="78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12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5"/>
      <c r="V221" s="35"/>
      <c r="W221" s="36" t="s">
        <v>69</v>
      </c>
      <c r="X221" s="787">
        <v>0</v>
      </c>
      <c r="Y221" s="78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2">
        <v>4301031225</v>
      </c>
      <c r="D222" s="812">
        <v>4680115884021</v>
      </c>
      <c r="E222" s="813"/>
      <c r="F222" s="786">
        <v>0.3</v>
      </c>
      <c r="G222" s="33">
        <v>6</v>
      </c>
      <c r="H222" s="786">
        <v>1.8</v>
      </c>
      <c r="I222" s="78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99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5"/>
      <c r="V222" s="35"/>
      <c r="W222" s="36" t="s">
        <v>69</v>
      </c>
      <c r="X222" s="787">
        <v>0</v>
      </c>
      <c r="Y222" s="78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4"/>
      <c r="B223" s="797"/>
      <c r="C223" s="797"/>
      <c r="D223" s="797"/>
      <c r="E223" s="797"/>
      <c r="F223" s="797"/>
      <c r="G223" s="797"/>
      <c r="H223" s="797"/>
      <c r="I223" s="797"/>
      <c r="J223" s="797"/>
      <c r="K223" s="797"/>
      <c r="L223" s="797"/>
      <c r="M223" s="797"/>
      <c r="N223" s="797"/>
      <c r="O223" s="805"/>
      <c r="P223" s="793" t="s">
        <v>71</v>
      </c>
      <c r="Q223" s="794"/>
      <c r="R223" s="794"/>
      <c r="S223" s="794"/>
      <c r="T223" s="794"/>
      <c r="U223" s="794"/>
      <c r="V223" s="795"/>
      <c r="W223" s="38" t="s">
        <v>72</v>
      </c>
      <c r="X223" s="789">
        <f>IFERROR(X215/H215,"0")+IFERROR(X216/H216,"0")+IFERROR(X217/H217,"0")+IFERROR(X218/H218,"0")+IFERROR(X219/H219,"0")+IFERROR(X220/H220,"0")+IFERROR(X221/H221,"0")+IFERROR(X222/H222,"0")</f>
        <v>101.85185185185185</v>
      </c>
      <c r="Y223" s="789">
        <f>IFERROR(Y215/H215,"0")+IFERROR(Y216/H216,"0")+IFERROR(Y217/H217,"0")+IFERROR(Y218/H218,"0")+IFERROR(Y219/H219,"0")+IFERROR(Y220/H220,"0")+IFERROR(Y221/H221,"0")+IFERROR(Y222/H222,"0")</f>
        <v>103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0.92906</v>
      </c>
      <c r="AA223" s="790"/>
      <c r="AB223" s="790"/>
      <c r="AC223" s="790"/>
    </row>
    <row r="224" spans="1:68" x14ac:dyDescent="0.2">
      <c r="A224" s="797"/>
      <c r="B224" s="797"/>
      <c r="C224" s="797"/>
      <c r="D224" s="797"/>
      <c r="E224" s="797"/>
      <c r="F224" s="797"/>
      <c r="G224" s="797"/>
      <c r="H224" s="797"/>
      <c r="I224" s="797"/>
      <c r="J224" s="797"/>
      <c r="K224" s="797"/>
      <c r="L224" s="797"/>
      <c r="M224" s="797"/>
      <c r="N224" s="797"/>
      <c r="O224" s="805"/>
      <c r="P224" s="793" t="s">
        <v>71</v>
      </c>
      <c r="Q224" s="794"/>
      <c r="R224" s="794"/>
      <c r="S224" s="794"/>
      <c r="T224" s="794"/>
      <c r="U224" s="794"/>
      <c r="V224" s="795"/>
      <c r="W224" s="38" t="s">
        <v>69</v>
      </c>
      <c r="X224" s="789">
        <f>IFERROR(SUM(X215:X222),"0")</f>
        <v>550</v>
      </c>
      <c r="Y224" s="789">
        <f>IFERROR(SUM(Y215:Y222),"0")</f>
        <v>556.20000000000005</v>
      </c>
      <c r="Z224" s="38"/>
      <c r="AA224" s="790"/>
      <c r="AB224" s="790"/>
      <c r="AC224" s="790"/>
    </row>
    <row r="225" spans="1:68" ht="14.25" hidden="1" customHeight="1" x14ac:dyDescent="0.25">
      <c r="A225" s="796" t="s">
        <v>73</v>
      </c>
      <c r="B225" s="797"/>
      <c r="C225" s="797"/>
      <c r="D225" s="797"/>
      <c r="E225" s="797"/>
      <c r="F225" s="797"/>
      <c r="G225" s="797"/>
      <c r="H225" s="797"/>
      <c r="I225" s="797"/>
      <c r="J225" s="797"/>
      <c r="K225" s="797"/>
      <c r="L225" s="797"/>
      <c r="M225" s="797"/>
      <c r="N225" s="797"/>
      <c r="O225" s="797"/>
      <c r="P225" s="797"/>
      <c r="Q225" s="797"/>
      <c r="R225" s="797"/>
      <c r="S225" s="797"/>
      <c r="T225" s="797"/>
      <c r="U225" s="797"/>
      <c r="V225" s="797"/>
      <c r="W225" s="797"/>
      <c r="X225" s="797"/>
      <c r="Y225" s="797"/>
      <c r="Z225" s="797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2">
        <v>4301051408</v>
      </c>
      <c r="D226" s="812">
        <v>4680115881594</v>
      </c>
      <c r="E226" s="813"/>
      <c r="F226" s="786">
        <v>1.35</v>
      </c>
      <c r="G226" s="33">
        <v>6</v>
      </c>
      <c r="H226" s="786">
        <v>8.1</v>
      </c>
      <c r="I226" s="786">
        <v>8.6639999999999997</v>
      </c>
      <c r="J226" s="33">
        <v>56</v>
      </c>
      <c r="K226" s="33" t="s">
        <v>116</v>
      </c>
      <c r="L226" s="33"/>
      <c r="M226" s="34" t="s">
        <v>77</v>
      </c>
      <c r="N226" s="34"/>
      <c r="O226" s="33">
        <v>40</v>
      </c>
      <c r="P226" s="9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5"/>
      <c r="V226" s="35"/>
      <c r="W226" s="36" t="s">
        <v>69</v>
      </c>
      <c r="X226" s="787">
        <v>0</v>
      </c>
      <c r="Y226" s="788">
        <f t="shared" ref="Y226:Y236" si="46">IFERROR(IF(X226="",0,CEILING((X226/$H226),1)*$H226),"")</f>
        <v>0</v>
      </c>
      <c r="Z226" s="37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2">
        <v>4301051754</v>
      </c>
      <c r="D227" s="812">
        <v>4680115880962</v>
      </c>
      <c r="E227" s="813"/>
      <c r="F227" s="786">
        <v>1.3</v>
      </c>
      <c r="G227" s="33">
        <v>6</v>
      </c>
      <c r="H227" s="786">
        <v>7.8</v>
      </c>
      <c r="I227" s="786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97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5"/>
      <c r="V227" s="35"/>
      <c r="W227" s="36" t="s">
        <v>69</v>
      </c>
      <c r="X227" s="787">
        <v>0</v>
      </c>
      <c r="Y227" s="788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2">
        <v>4301051411</v>
      </c>
      <c r="D228" s="812">
        <v>4680115881617</v>
      </c>
      <c r="E228" s="813"/>
      <c r="F228" s="786">
        <v>1.35</v>
      </c>
      <c r="G228" s="33">
        <v>6</v>
      </c>
      <c r="H228" s="786">
        <v>8.1</v>
      </c>
      <c r="I228" s="786">
        <v>8.6460000000000008</v>
      </c>
      <c r="J228" s="33">
        <v>56</v>
      </c>
      <c r="K228" s="33" t="s">
        <v>116</v>
      </c>
      <c r="L228" s="33"/>
      <c r="M228" s="34" t="s">
        <v>77</v>
      </c>
      <c r="N228" s="34"/>
      <c r="O228" s="33">
        <v>40</v>
      </c>
      <c r="P228" s="8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5"/>
      <c r="V228" s="35"/>
      <c r="W228" s="36" t="s">
        <v>69</v>
      </c>
      <c r="X228" s="787">
        <v>0</v>
      </c>
      <c r="Y228" s="788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2">
        <v>4301051632</v>
      </c>
      <c r="D229" s="812">
        <v>4680115880573</v>
      </c>
      <c r="E229" s="813"/>
      <c r="F229" s="786">
        <v>1.45</v>
      </c>
      <c r="G229" s="33">
        <v>6</v>
      </c>
      <c r="H229" s="786">
        <v>8.6999999999999993</v>
      </c>
      <c r="I229" s="786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10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5"/>
      <c r="V229" s="35"/>
      <c r="W229" s="36" t="s">
        <v>69</v>
      </c>
      <c r="X229" s="787">
        <v>0</v>
      </c>
      <c r="Y229" s="788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2">
        <v>4301051407</v>
      </c>
      <c r="D230" s="812">
        <v>4680115882195</v>
      </c>
      <c r="E230" s="813"/>
      <c r="F230" s="786">
        <v>0.4</v>
      </c>
      <c r="G230" s="33">
        <v>6</v>
      </c>
      <c r="H230" s="786">
        <v>2.4</v>
      </c>
      <c r="I230" s="78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11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5"/>
      <c r="V230" s="35"/>
      <c r="W230" s="36" t="s">
        <v>69</v>
      </c>
      <c r="X230" s="787">
        <v>0</v>
      </c>
      <c r="Y230" s="78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2">
        <v>4301051752</v>
      </c>
      <c r="D231" s="812">
        <v>4680115882607</v>
      </c>
      <c r="E231" s="813"/>
      <c r="F231" s="786">
        <v>0.3</v>
      </c>
      <c r="G231" s="33">
        <v>6</v>
      </c>
      <c r="H231" s="786">
        <v>1.8</v>
      </c>
      <c r="I231" s="786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12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5"/>
      <c r="V231" s="35"/>
      <c r="W231" s="36" t="s">
        <v>69</v>
      </c>
      <c r="X231" s="787">
        <v>0</v>
      </c>
      <c r="Y231" s="788">
        <f t="shared" si="46"/>
        <v>0</v>
      </c>
      <c r="Z231" s="37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2">
        <v>4301051630</v>
      </c>
      <c r="D232" s="812">
        <v>4680115880092</v>
      </c>
      <c r="E232" s="813"/>
      <c r="F232" s="786">
        <v>0.4</v>
      </c>
      <c r="G232" s="33">
        <v>6</v>
      </c>
      <c r="H232" s="786">
        <v>2.4</v>
      </c>
      <c r="I232" s="78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1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5"/>
      <c r="V232" s="35"/>
      <c r="W232" s="36" t="s">
        <v>69</v>
      </c>
      <c r="X232" s="787">
        <v>0</v>
      </c>
      <c r="Y232" s="788">
        <f t="shared" si="46"/>
        <v>0</v>
      </c>
      <c r="Z232" s="37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2">
        <v>4301051631</v>
      </c>
      <c r="D233" s="812">
        <v>4680115880221</v>
      </c>
      <c r="E233" s="813"/>
      <c r="F233" s="786">
        <v>0.4</v>
      </c>
      <c r="G233" s="33">
        <v>6</v>
      </c>
      <c r="H233" s="786">
        <v>2.4</v>
      </c>
      <c r="I233" s="78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9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5"/>
      <c r="V233" s="35"/>
      <c r="W233" s="36" t="s">
        <v>69</v>
      </c>
      <c r="X233" s="787">
        <v>0</v>
      </c>
      <c r="Y233" s="788">
        <f t="shared" si="46"/>
        <v>0</v>
      </c>
      <c r="Z233" s="37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2">
        <v>4301051749</v>
      </c>
      <c r="D234" s="812">
        <v>4680115882942</v>
      </c>
      <c r="E234" s="813"/>
      <c r="F234" s="786">
        <v>0.3</v>
      </c>
      <c r="G234" s="33">
        <v>6</v>
      </c>
      <c r="H234" s="786">
        <v>1.8</v>
      </c>
      <c r="I234" s="78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118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5"/>
      <c r="V234" s="35"/>
      <c r="W234" s="36" t="s">
        <v>69</v>
      </c>
      <c r="X234" s="787">
        <v>0</v>
      </c>
      <c r="Y234" s="788">
        <f t="shared" si="46"/>
        <v>0</v>
      </c>
      <c r="Z234" s="37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2">
        <v>4301051753</v>
      </c>
      <c r="D235" s="812">
        <v>4680115880504</v>
      </c>
      <c r="E235" s="813"/>
      <c r="F235" s="786">
        <v>0.4</v>
      </c>
      <c r="G235" s="33">
        <v>6</v>
      </c>
      <c r="H235" s="786">
        <v>2.4</v>
      </c>
      <c r="I235" s="78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5"/>
      <c r="V235" s="35"/>
      <c r="W235" s="36" t="s">
        <v>69</v>
      </c>
      <c r="X235" s="787">
        <v>0</v>
      </c>
      <c r="Y235" s="788">
        <f t="shared" si="46"/>
        <v>0</v>
      </c>
      <c r="Z235" s="37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2">
        <v>4301051410</v>
      </c>
      <c r="D236" s="812">
        <v>4680115882164</v>
      </c>
      <c r="E236" s="813"/>
      <c r="F236" s="786">
        <v>0.4</v>
      </c>
      <c r="G236" s="33">
        <v>6</v>
      </c>
      <c r="H236" s="786">
        <v>2.4</v>
      </c>
      <c r="I236" s="78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11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5"/>
      <c r="V236" s="35"/>
      <c r="W236" s="36" t="s">
        <v>69</v>
      </c>
      <c r="X236" s="787">
        <v>0</v>
      </c>
      <c r="Y236" s="788">
        <f t="shared" si="46"/>
        <v>0</v>
      </c>
      <c r="Z236" s="37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4"/>
      <c r="B237" s="797"/>
      <c r="C237" s="797"/>
      <c r="D237" s="797"/>
      <c r="E237" s="797"/>
      <c r="F237" s="797"/>
      <c r="G237" s="797"/>
      <c r="H237" s="797"/>
      <c r="I237" s="797"/>
      <c r="J237" s="797"/>
      <c r="K237" s="797"/>
      <c r="L237" s="797"/>
      <c r="M237" s="797"/>
      <c r="N237" s="797"/>
      <c r="O237" s="805"/>
      <c r="P237" s="793" t="s">
        <v>71</v>
      </c>
      <c r="Q237" s="794"/>
      <c r="R237" s="794"/>
      <c r="S237" s="794"/>
      <c r="T237" s="794"/>
      <c r="U237" s="794"/>
      <c r="V237" s="795"/>
      <c r="W237" s="38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hidden="1" x14ac:dyDescent="0.2">
      <c r="A238" s="797"/>
      <c r="B238" s="797"/>
      <c r="C238" s="797"/>
      <c r="D238" s="797"/>
      <c r="E238" s="797"/>
      <c r="F238" s="797"/>
      <c r="G238" s="797"/>
      <c r="H238" s="797"/>
      <c r="I238" s="797"/>
      <c r="J238" s="797"/>
      <c r="K238" s="797"/>
      <c r="L238" s="797"/>
      <c r="M238" s="797"/>
      <c r="N238" s="797"/>
      <c r="O238" s="805"/>
      <c r="P238" s="793" t="s">
        <v>71</v>
      </c>
      <c r="Q238" s="794"/>
      <c r="R238" s="794"/>
      <c r="S238" s="794"/>
      <c r="T238" s="794"/>
      <c r="U238" s="794"/>
      <c r="V238" s="795"/>
      <c r="W238" s="38" t="s">
        <v>69</v>
      </c>
      <c r="X238" s="789">
        <f>IFERROR(SUM(X226:X236),"0")</f>
        <v>0</v>
      </c>
      <c r="Y238" s="789">
        <f>IFERROR(SUM(Y226:Y236),"0")</f>
        <v>0</v>
      </c>
      <c r="Z238" s="38"/>
      <c r="AA238" s="790"/>
      <c r="AB238" s="790"/>
      <c r="AC238" s="790"/>
    </row>
    <row r="239" spans="1:68" ht="14.25" hidden="1" customHeight="1" x14ac:dyDescent="0.25">
      <c r="A239" s="796" t="s">
        <v>210</v>
      </c>
      <c r="B239" s="797"/>
      <c r="C239" s="797"/>
      <c r="D239" s="797"/>
      <c r="E239" s="797"/>
      <c r="F239" s="797"/>
      <c r="G239" s="797"/>
      <c r="H239" s="797"/>
      <c r="I239" s="797"/>
      <c r="J239" s="797"/>
      <c r="K239" s="797"/>
      <c r="L239" s="797"/>
      <c r="M239" s="797"/>
      <c r="N239" s="797"/>
      <c r="O239" s="797"/>
      <c r="P239" s="797"/>
      <c r="Q239" s="797"/>
      <c r="R239" s="797"/>
      <c r="S239" s="797"/>
      <c r="T239" s="797"/>
      <c r="U239" s="797"/>
      <c r="V239" s="797"/>
      <c r="W239" s="797"/>
      <c r="X239" s="797"/>
      <c r="Y239" s="797"/>
      <c r="Z239" s="797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2">
        <v>4301060404</v>
      </c>
      <c r="D240" s="812">
        <v>4680115882874</v>
      </c>
      <c r="E240" s="813"/>
      <c r="F240" s="786">
        <v>0.8</v>
      </c>
      <c r="G240" s="33">
        <v>4</v>
      </c>
      <c r="H240" s="786">
        <v>3.2</v>
      </c>
      <c r="I240" s="786">
        <v>3.4660000000000002</v>
      </c>
      <c r="J240" s="33">
        <v>132</v>
      </c>
      <c r="K240" s="33" t="s">
        <v>126</v>
      </c>
      <c r="L240" s="33"/>
      <c r="M240" s="34" t="s">
        <v>68</v>
      </c>
      <c r="N240" s="34"/>
      <c r="O240" s="33">
        <v>40</v>
      </c>
      <c r="P240" s="115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5"/>
      <c r="V240" s="35"/>
      <c r="W240" s="36" t="s">
        <v>69</v>
      </c>
      <c r="X240" s="787">
        <v>0</v>
      </c>
      <c r="Y240" s="788">
        <f t="shared" ref="Y240:Y245" si="52">IFERROR(IF(X240="",0,CEILING((X240/$H240),1)*$H240),"")</f>
        <v>0</v>
      </c>
      <c r="Z240" s="37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2">
        <v>4301060360</v>
      </c>
      <c r="D241" s="812">
        <v>4680115882874</v>
      </c>
      <c r="E241" s="813"/>
      <c r="F241" s="786">
        <v>0.8</v>
      </c>
      <c r="G241" s="33">
        <v>4</v>
      </c>
      <c r="H241" s="786">
        <v>3.2</v>
      </c>
      <c r="I241" s="786">
        <v>3.4660000000000002</v>
      </c>
      <c r="J241" s="33">
        <v>120</v>
      </c>
      <c r="K241" s="33" t="s">
        <v>126</v>
      </c>
      <c r="L241" s="33"/>
      <c r="M241" s="34" t="s">
        <v>68</v>
      </c>
      <c r="N241" s="34"/>
      <c r="O241" s="33">
        <v>30</v>
      </c>
      <c r="P241" s="9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5"/>
      <c r="V241" s="35"/>
      <c r="W241" s="36" t="s">
        <v>69</v>
      </c>
      <c r="X241" s="787">
        <v>0</v>
      </c>
      <c r="Y241" s="788">
        <f t="shared" si="52"/>
        <v>0</v>
      </c>
      <c r="Z241" s="37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2">
        <v>4301060460</v>
      </c>
      <c r="D242" s="812">
        <v>4680115882874</v>
      </c>
      <c r="E242" s="813"/>
      <c r="F242" s="786">
        <v>0.8</v>
      </c>
      <c r="G242" s="33">
        <v>4</v>
      </c>
      <c r="H242" s="786">
        <v>3.2</v>
      </c>
      <c r="I242" s="786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1166" t="s">
        <v>415</v>
      </c>
      <c r="Q242" s="802"/>
      <c r="R242" s="802"/>
      <c r="S242" s="802"/>
      <c r="T242" s="803"/>
      <c r="U242" s="35"/>
      <c r="V242" s="35"/>
      <c r="W242" s="36" t="s">
        <v>69</v>
      </c>
      <c r="X242" s="787">
        <v>0</v>
      </c>
      <c r="Y242" s="78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2">
        <v>4301060359</v>
      </c>
      <c r="D243" s="812">
        <v>4680115884434</v>
      </c>
      <c r="E243" s="813"/>
      <c r="F243" s="786">
        <v>0.8</v>
      </c>
      <c r="G243" s="33">
        <v>4</v>
      </c>
      <c r="H243" s="786">
        <v>3.2</v>
      </c>
      <c r="I243" s="786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8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5"/>
      <c r="V243" s="35"/>
      <c r="W243" s="36" t="s">
        <v>69</v>
      </c>
      <c r="X243" s="787">
        <v>0</v>
      </c>
      <c r="Y243" s="788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2">
        <v>4301060375</v>
      </c>
      <c r="D244" s="812">
        <v>4680115880818</v>
      </c>
      <c r="E244" s="813"/>
      <c r="F244" s="786">
        <v>0.4</v>
      </c>
      <c r="G244" s="33">
        <v>6</v>
      </c>
      <c r="H244" s="786">
        <v>2.4</v>
      </c>
      <c r="I244" s="78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12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5"/>
      <c r="V244" s="35"/>
      <c r="W244" s="36" t="s">
        <v>69</v>
      </c>
      <c r="X244" s="787">
        <v>0</v>
      </c>
      <c r="Y244" s="788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2">
        <v>4301060389</v>
      </c>
      <c r="D245" s="812">
        <v>4680115880801</v>
      </c>
      <c r="E245" s="813"/>
      <c r="F245" s="786">
        <v>0.4</v>
      </c>
      <c r="G245" s="33">
        <v>6</v>
      </c>
      <c r="H245" s="786">
        <v>2.4</v>
      </c>
      <c r="I245" s="78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8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5"/>
      <c r="V245" s="35"/>
      <c r="W245" s="36" t="s">
        <v>69</v>
      </c>
      <c r="X245" s="787">
        <v>0</v>
      </c>
      <c r="Y245" s="78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4"/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805"/>
      <c r="P246" s="793" t="s">
        <v>71</v>
      </c>
      <c r="Q246" s="794"/>
      <c r="R246" s="794"/>
      <c r="S246" s="794"/>
      <c r="T246" s="794"/>
      <c r="U246" s="794"/>
      <c r="V246" s="795"/>
      <c r="W246" s="38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797"/>
      <c r="B247" s="797"/>
      <c r="C247" s="797"/>
      <c r="D247" s="797"/>
      <c r="E247" s="797"/>
      <c r="F247" s="797"/>
      <c r="G247" s="797"/>
      <c r="H247" s="797"/>
      <c r="I247" s="797"/>
      <c r="J247" s="797"/>
      <c r="K247" s="797"/>
      <c r="L247" s="797"/>
      <c r="M247" s="797"/>
      <c r="N247" s="797"/>
      <c r="O247" s="805"/>
      <c r="P247" s="793" t="s">
        <v>71</v>
      </c>
      <c r="Q247" s="794"/>
      <c r="R247" s="794"/>
      <c r="S247" s="794"/>
      <c r="T247" s="794"/>
      <c r="U247" s="794"/>
      <c r="V247" s="795"/>
      <c r="W247" s="38" t="s">
        <v>69</v>
      </c>
      <c r="X247" s="789">
        <f>IFERROR(SUM(X240:X245),"0")</f>
        <v>0</v>
      </c>
      <c r="Y247" s="789">
        <f>IFERROR(SUM(Y240:Y245),"0")</f>
        <v>0</v>
      </c>
      <c r="Z247" s="38"/>
      <c r="AA247" s="790"/>
      <c r="AB247" s="790"/>
      <c r="AC247" s="790"/>
    </row>
    <row r="248" spans="1:68" ht="16.5" hidden="1" customHeight="1" x14ac:dyDescent="0.25">
      <c r="A248" s="836" t="s">
        <v>426</v>
      </c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7"/>
      <c r="P248" s="797"/>
      <c r="Q248" s="797"/>
      <c r="R248" s="797"/>
      <c r="S248" s="797"/>
      <c r="T248" s="797"/>
      <c r="U248" s="797"/>
      <c r="V248" s="797"/>
      <c r="W248" s="797"/>
      <c r="X248" s="797"/>
      <c r="Y248" s="797"/>
      <c r="Z248" s="797"/>
      <c r="AA248" s="782"/>
      <c r="AB248" s="782"/>
      <c r="AC248" s="782"/>
    </row>
    <row r="249" spans="1:68" ht="14.25" hidden="1" customHeight="1" x14ac:dyDescent="0.25">
      <c r="A249" s="796" t="s">
        <v>113</v>
      </c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797"/>
      <c r="P249" s="797"/>
      <c r="Q249" s="797"/>
      <c r="R249" s="797"/>
      <c r="S249" s="797"/>
      <c r="T249" s="797"/>
      <c r="U249" s="797"/>
      <c r="V249" s="797"/>
      <c r="W249" s="797"/>
      <c r="X249" s="797"/>
      <c r="Y249" s="797"/>
      <c r="Z249" s="797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2">
        <v>4301011945</v>
      </c>
      <c r="D250" s="812">
        <v>4680115884274</v>
      </c>
      <c r="E250" s="813"/>
      <c r="F250" s="786">
        <v>1.45</v>
      </c>
      <c r="G250" s="33">
        <v>8</v>
      </c>
      <c r="H250" s="786">
        <v>11.6</v>
      </c>
      <c r="I250" s="786">
        <v>12.08</v>
      </c>
      <c r="J250" s="33">
        <v>48</v>
      </c>
      <c r="K250" s="33" t="s">
        <v>116</v>
      </c>
      <c r="L250" s="33"/>
      <c r="M250" s="34" t="s">
        <v>149</v>
      </c>
      <c r="N250" s="34"/>
      <c r="O250" s="33">
        <v>55</v>
      </c>
      <c r="P250" s="11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5"/>
      <c r="V250" s="35"/>
      <c r="W250" s="36" t="s">
        <v>69</v>
      </c>
      <c r="X250" s="787">
        <v>0</v>
      </c>
      <c r="Y250" s="788">
        <f t="shared" ref="Y250:Y257" si="57">IFERROR(IF(X250="",0,CEILING((X250/$H250),1)*$H250),"")</f>
        <v>0</v>
      </c>
      <c r="Z250" s="37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2">
        <v>4301011717</v>
      </c>
      <c r="D251" s="812">
        <v>4680115884274</v>
      </c>
      <c r="E251" s="813"/>
      <c r="F251" s="786">
        <v>1.45</v>
      </c>
      <c r="G251" s="33">
        <v>8</v>
      </c>
      <c r="H251" s="786">
        <v>11.6</v>
      </c>
      <c r="I251" s="786">
        <v>12.08</v>
      </c>
      <c r="J251" s="33">
        <v>56</v>
      </c>
      <c r="K251" s="33" t="s">
        <v>116</v>
      </c>
      <c r="L251" s="33"/>
      <c r="M251" s="34" t="s">
        <v>119</v>
      </c>
      <c r="N251" s="34"/>
      <c r="O251" s="33">
        <v>55</v>
      </c>
      <c r="P251" s="10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5"/>
      <c r="V251" s="35"/>
      <c r="W251" s="36" t="s">
        <v>69</v>
      </c>
      <c r="X251" s="787">
        <v>0</v>
      </c>
      <c r="Y251" s="788">
        <f t="shared" si="57"/>
        <v>0</v>
      </c>
      <c r="Z251" s="37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2">
        <v>4301011719</v>
      </c>
      <c r="D252" s="812">
        <v>4680115884298</v>
      </c>
      <c r="E252" s="813"/>
      <c r="F252" s="786">
        <v>1.45</v>
      </c>
      <c r="G252" s="33">
        <v>8</v>
      </c>
      <c r="H252" s="786">
        <v>11.6</v>
      </c>
      <c r="I252" s="786">
        <v>12.08</v>
      </c>
      <c r="J252" s="33">
        <v>56</v>
      </c>
      <c r="K252" s="33" t="s">
        <v>116</v>
      </c>
      <c r="L252" s="33"/>
      <c r="M252" s="34" t="s">
        <v>119</v>
      </c>
      <c r="N252" s="34"/>
      <c r="O252" s="33">
        <v>55</v>
      </c>
      <c r="P252" s="12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5"/>
      <c r="V252" s="35"/>
      <c r="W252" s="36" t="s">
        <v>69</v>
      </c>
      <c r="X252" s="787">
        <v>0</v>
      </c>
      <c r="Y252" s="78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2">
        <v>4301011944</v>
      </c>
      <c r="D253" s="812">
        <v>4680115884250</v>
      </c>
      <c r="E253" s="813"/>
      <c r="F253" s="786">
        <v>1.45</v>
      </c>
      <c r="G253" s="33">
        <v>8</v>
      </c>
      <c r="H253" s="786">
        <v>11.6</v>
      </c>
      <c r="I253" s="786">
        <v>12.08</v>
      </c>
      <c r="J253" s="33">
        <v>48</v>
      </c>
      <c r="K253" s="33" t="s">
        <v>116</v>
      </c>
      <c r="L253" s="33"/>
      <c r="M253" s="34" t="s">
        <v>149</v>
      </c>
      <c r="N253" s="34"/>
      <c r="O253" s="33">
        <v>55</v>
      </c>
      <c r="P253" s="8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5"/>
      <c r="V253" s="35"/>
      <c r="W253" s="36" t="s">
        <v>69</v>
      </c>
      <c r="X253" s="787">
        <v>0</v>
      </c>
      <c r="Y253" s="788">
        <f t="shared" si="57"/>
        <v>0</v>
      </c>
      <c r="Z253" s="37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2">
        <v>4301011733</v>
      </c>
      <c r="D254" s="812">
        <v>4680115884250</v>
      </c>
      <c r="E254" s="813"/>
      <c r="F254" s="786">
        <v>1.45</v>
      </c>
      <c r="G254" s="33">
        <v>8</v>
      </c>
      <c r="H254" s="786">
        <v>11.6</v>
      </c>
      <c r="I254" s="786">
        <v>12.08</v>
      </c>
      <c r="J254" s="33">
        <v>56</v>
      </c>
      <c r="K254" s="33" t="s">
        <v>116</v>
      </c>
      <c r="L254" s="33"/>
      <c r="M254" s="34" t="s">
        <v>77</v>
      </c>
      <c r="N254" s="34"/>
      <c r="O254" s="33">
        <v>55</v>
      </c>
      <c r="P254" s="10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5"/>
      <c r="V254" s="35"/>
      <c r="W254" s="36" t="s">
        <v>69</v>
      </c>
      <c r="X254" s="787">
        <v>0</v>
      </c>
      <c r="Y254" s="788">
        <f t="shared" si="57"/>
        <v>0</v>
      </c>
      <c r="Z254" s="37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2">
        <v>4301011718</v>
      </c>
      <c r="D255" s="812">
        <v>4680115884281</v>
      </c>
      <c r="E255" s="813"/>
      <c r="F255" s="786">
        <v>0.4</v>
      </c>
      <c r="G255" s="33">
        <v>10</v>
      </c>
      <c r="H255" s="786">
        <v>4</v>
      </c>
      <c r="I255" s="786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11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5"/>
      <c r="V255" s="35"/>
      <c r="W255" s="36" t="s">
        <v>69</v>
      </c>
      <c r="X255" s="787">
        <v>0</v>
      </c>
      <c r="Y255" s="78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2">
        <v>4301011720</v>
      </c>
      <c r="D256" s="812">
        <v>4680115884199</v>
      </c>
      <c r="E256" s="813"/>
      <c r="F256" s="786">
        <v>0.37</v>
      </c>
      <c r="G256" s="33">
        <v>10</v>
      </c>
      <c r="H256" s="786">
        <v>3.7</v>
      </c>
      <c r="I256" s="786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9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5"/>
      <c r="V256" s="35"/>
      <c r="W256" s="36" t="s">
        <v>69</v>
      </c>
      <c r="X256" s="787">
        <v>0</v>
      </c>
      <c r="Y256" s="78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2">
        <v>4301011716</v>
      </c>
      <c r="D257" s="812">
        <v>4680115884267</v>
      </c>
      <c r="E257" s="813"/>
      <c r="F257" s="786">
        <v>0.4</v>
      </c>
      <c r="G257" s="33">
        <v>10</v>
      </c>
      <c r="H257" s="786">
        <v>4</v>
      </c>
      <c r="I257" s="786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9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5"/>
      <c r="V257" s="35"/>
      <c r="W257" s="36" t="s">
        <v>69</v>
      </c>
      <c r="X257" s="787">
        <v>0</v>
      </c>
      <c r="Y257" s="78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4"/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805"/>
      <c r="P258" s="793" t="s">
        <v>71</v>
      </c>
      <c r="Q258" s="794"/>
      <c r="R258" s="794"/>
      <c r="S258" s="794"/>
      <c r="T258" s="794"/>
      <c r="U258" s="794"/>
      <c r="V258" s="795"/>
      <c r="W258" s="38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797"/>
      <c r="B259" s="797"/>
      <c r="C259" s="797"/>
      <c r="D259" s="797"/>
      <c r="E259" s="797"/>
      <c r="F259" s="797"/>
      <c r="G259" s="797"/>
      <c r="H259" s="797"/>
      <c r="I259" s="797"/>
      <c r="J259" s="797"/>
      <c r="K259" s="797"/>
      <c r="L259" s="797"/>
      <c r="M259" s="797"/>
      <c r="N259" s="797"/>
      <c r="O259" s="805"/>
      <c r="P259" s="793" t="s">
        <v>71</v>
      </c>
      <c r="Q259" s="794"/>
      <c r="R259" s="794"/>
      <c r="S259" s="794"/>
      <c r="T259" s="794"/>
      <c r="U259" s="794"/>
      <c r="V259" s="795"/>
      <c r="W259" s="38" t="s">
        <v>69</v>
      </c>
      <c r="X259" s="789">
        <f>IFERROR(SUM(X250:X257),"0")</f>
        <v>0</v>
      </c>
      <c r="Y259" s="789">
        <f>IFERROR(SUM(Y250:Y257),"0")</f>
        <v>0</v>
      </c>
      <c r="Z259" s="38"/>
      <c r="AA259" s="790"/>
      <c r="AB259" s="790"/>
      <c r="AC259" s="790"/>
    </row>
    <row r="260" spans="1:68" ht="16.5" hidden="1" customHeight="1" x14ac:dyDescent="0.25">
      <c r="A260" s="836" t="s">
        <v>445</v>
      </c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7"/>
      <c r="P260" s="797"/>
      <c r="Q260" s="797"/>
      <c r="R260" s="797"/>
      <c r="S260" s="797"/>
      <c r="T260" s="797"/>
      <c r="U260" s="797"/>
      <c r="V260" s="797"/>
      <c r="W260" s="797"/>
      <c r="X260" s="797"/>
      <c r="Y260" s="797"/>
      <c r="Z260" s="797"/>
      <c r="AA260" s="782"/>
      <c r="AB260" s="782"/>
      <c r="AC260" s="782"/>
    </row>
    <row r="261" spans="1:68" ht="14.25" hidden="1" customHeight="1" x14ac:dyDescent="0.25">
      <c r="A261" s="796" t="s">
        <v>113</v>
      </c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7"/>
      <c r="P261" s="797"/>
      <c r="Q261" s="797"/>
      <c r="R261" s="797"/>
      <c r="S261" s="797"/>
      <c r="T261" s="797"/>
      <c r="U261" s="797"/>
      <c r="V261" s="797"/>
      <c r="W261" s="797"/>
      <c r="X261" s="797"/>
      <c r="Y261" s="797"/>
      <c r="Z261" s="797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2">
        <v>4301011942</v>
      </c>
      <c r="D262" s="812">
        <v>4680115884137</v>
      </c>
      <c r="E262" s="813"/>
      <c r="F262" s="786">
        <v>1.45</v>
      </c>
      <c r="G262" s="33">
        <v>8</v>
      </c>
      <c r="H262" s="786">
        <v>11.6</v>
      </c>
      <c r="I262" s="786">
        <v>12.08</v>
      </c>
      <c r="J262" s="33">
        <v>48</v>
      </c>
      <c r="K262" s="33" t="s">
        <v>116</v>
      </c>
      <c r="L262" s="33"/>
      <c r="M262" s="34" t="s">
        <v>149</v>
      </c>
      <c r="N262" s="34"/>
      <c r="O262" s="33">
        <v>55</v>
      </c>
      <c r="P262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5"/>
      <c r="V262" s="35"/>
      <c r="W262" s="36" t="s">
        <v>69</v>
      </c>
      <c r="X262" s="787">
        <v>0</v>
      </c>
      <c r="Y262" s="788">
        <f t="shared" ref="Y262:Y270" si="62">IFERROR(IF(X262="",0,CEILING((X262/$H262),1)*$H262),"")</f>
        <v>0</v>
      </c>
      <c r="Z262" s="37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2">
        <v>4301011826</v>
      </c>
      <c r="D263" s="812">
        <v>4680115884137</v>
      </c>
      <c r="E263" s="813"/>
      <c r="F263" s="786">
        <v>1.45</v>
      </c>
      <c r="G263" s="33">
        <v>8</v>
      </c>
      <c r="H263" s="786">
        <v>11.6</v>
      </c>
      <c r="I263" s="786">
        <v>12.08</v>
      </c>
      <c r="J263" s="33">
        <v>56</v>
      </c>
      <c r="K263" s="33" t="s">
        <v>116</v>
      </c>
      <c r="L263" s="33"/>
      <c r="M263" s="34" t="s">
        <v>119</v>
      </c>
      <c r="N263" s="34"/>
      <c r="O263" s="33">
        <v>55</v>
      </c>
      <c r="P263" s="8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5"/>
      <c r="V263" s="35"/>
      <c r="W263" s="36" t="s">
        <v>69</v>
      </c>
      <c r="X263" s="787">
        <v>0</v>
      </c>
      <c r="Y263" s="788">
        <f t="shared" si="62"/>
        <v>0</v>
      </c>
      <c r="Z263" s="37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2">
        <v>4301011724</v>
      </c>
      <c r="D264" s="812">
        <v>4680115884236</v>
      </c>
      <c r="E264" s="813"/>
      <c r="F264" s="786">
        <v>1.45</v>
      </c>
      <c r="G264" s="33">
        <v>8</v>
      </c>
      <c r="H264" s="786">
        <v>11.6</v>
      </c>
      <c r="I264" s="786">
        <v>12.08</v>
      </c>
      <c r="J264" s="33">
        <v>56</v>
      </c>
      <c r="K264" s="33" t="s">
        <v>116</v>
      </c>
      <c r="L264" s="33"/>
      <c r="M264" s="34" t="s">
        <v>119</v>
      </c>
      <c r="N264" s="34"/>
      <c r="O264" s="33">
        <v>55</v>
      </c>
      <c r="P264" s="11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5"/>
      <c r="V264" s="35"/>
      <c r="W264" s="36" t="s">
        <v>69</v>
      </c>
      <c r="X264" s="787">
        <v>0</v>
      </c>
      <c r="Y264" s="78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2">
        <v>4301011941</v>
      </c>
      <c r="D265" s="812">
        <v>4680115884175</v>
      </c>
      <c r="E265" s="813"/>
      <c r="F265" s="786">
        <v>1.45</v>
      </c>
      <c r="G265" s="33">
        <v>8</v>
      </c>
      <c r="H265" s="786">
        <v>11.6</v>
      </c>
      <c r="I265" s="786">
        <v>12.08</v>
      </c>
      <c r="J265" s="33">
        <v>48</v>
      </c>
      <c r="K265" s="33" t="s">
        <v>116</v>
      </c>
      <c r="L265" s="33"/>
      <c r="M265" s="34" t="s">
        <v>149</v>
      </c>
      <c r="N265" s="34"/>
      <c r="O265" s="33">
        <v>55</v>
      </c>
      <c r="P265" s="11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5"/>
      <c r="V265" s="35"/>
      <c r="W265" s="36" t="s">
        <v>69</v>
      </c>
      <c r="X265" s="787">
        <v>0</v>
      </c>
      <c r="Y265" s="788">
        <f t="shared" si="62"/>
        <v>0</v>
      </c>
      <c r="Z265" s="37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2">
        <v>4301011721</v>
      </c>
      <c r="D266" s="812">
        <v>4680115884175</v>
      </c>
      <c r="E266" s="813"/>
      <c r="F266" s="786">
        <v>1.45</v>
      </c>
      <c r="G266" s="33">
        <v>8</v>
      </c>
      <c r="H266" s="786">
        <v>11.6</v>
      </c>
      <c r="I266" s="786">
        <v>12.08</v>
      </c>
      <c r="J266" s="33">
        <v>56</v>
      </c>
      <c r="K266" s="33" t="s">
        <v>116</v>
      </c>
      <c r="L266" s="33"/>
      <c r="M266" s="34" t="s">
        <v>119</v>
      </c>
      <c r="N266" s="34"/>
      <c r="O266" s="33">
        <v>55</v>
      </c>
      <c r="P266" s="11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5"/>
      <c r="V266" s="35"/>
      <c r="W266" s="36" t="s">
        <v>69</v>
      </c>
      <c r="X266" s="787">
        <v>0</v>
      </c>
      <c r="Y266" s="788">
        <f t="shared" si="62"/>
        <v>0</v>
      </c>
      <c r="Z266" s="37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2">
        <v>4301011824</v>
      </c>
      <c r="D267" s="812">
        <v>4680115884144</v>
      </c>
      <c r="E267" s="813"/>
      <c r="F267" s="786">
        <v>0.4</v>
      </c>
      <c r="G267" s="33">
        <v>10</v>
      </c>
      <c r="H267" s="786">
        <v>4</v>
      </c>
      <c r="I267" s="786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10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5"/>
      <c r="V267" s="35"/>
      <c r="W267" s="36" t="s">
        <v>69</v>
      </c>
      <c r="X267" s="787">
        <v>0</v>
      </c>
      <c r="Y267" s="78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2">
        <v>4301011963</v>
      </c>
      <c r="D268" s="812">
        <v>4680115885288</v>
      </c>
      <c r="E268" s="813"/>
      <c r="F268" s="786">
        <v>0.37</v>
      </c>
      <c r="G268" s="33">
        <v>10</v>
      </c>
      <c r="H268" s="786">
        <v>3.7</v>
      </c>
      <c r="I268" s="786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11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5"/>
      <c r="V268" s="35"/>
      <c r="W268" s="36" t="s">
        <v>69</v>
      </c>
      <c r="X268" s="787">
        <v>0</v>
      </c>
      <c r="Y268" s="78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2">
        <v>4301011726</v>
      </c>
      <c r="D269" s="812">
        <v>4680115884182</v>
      </c>
      <c r="E269" s="813"/>
      <c r="F269" s="786">
        <v>0.37</v>
      </c>
      <c r="G269" s="33">
        <v>10</v>
      </c>
      <c r="H269" s="786">
        <v>3.7</v>
      </c>
      <c r="I269" s="786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9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5"/>
      <c r="V269" s="35"/>
      <c r="W269" s="36" t="s">
        <v>69</v>
      </c>
      <c r="X269" s="787">
        <v>0</v>
      </c>
      <c r="Y269" s="78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2">
        <v>4301011722</v>
      </c>
      <c r="D270" s="812">
        <v>4680115884205</v>
      </c>
      <c r="E270" s="813"/>
      <c r="F270" s="786">
        <v>0.4</v>
      </c>
      <c r="G270" s="33">
        <v>10</v>
      </c>
      <c r="H270" s="786">
        <v>4</v>
      </c>
      <c r="I270" s="786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9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5"/>
      <c r="V270" s="35"/>
      <c r="W270" s="36" t="s">
        <v>69</v>
      </c>
      <c r="X270" s="787">
        <v>0</v>
      </c>
      <c r="Y270" s="78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4"/>
      <c r="B271" s="797"/>
      <c r="C271" s="797"/>
      <c r="D271" s="797"/>
      <c r="E271" s="797"/>
      <c r="F271" s="797"/>
      <c r="G271" s="797"/>
      <c r="H271" s="797"/>
      <c r="I271" s="797"/>
      <c r="J271" s="797"/>
      <c r="K271" s="797"/>
      <c r="L271" s="797"/>
      <c r="M271" s="797"/>
      <c r="N271" s="797"/>
      <c r="O271" s="805"/>
      <c r="P271" s="793" t="s">
        <v>71</v>
      </c>
      <c r="Q271" s="794"/>
      <c r="R271" s="794"/>
      <c r="S271" s="794"/>
      <c r="T271" s="794"/>
      <c r="U271" s="794"/>
      <c r="V271" s="795"/>
      <c r="W271" s="38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797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05"/>
      <c r="P272" s="793" t="s">
        <v>71</v>
      </c>
      <c r="Q272" s="794"/>
      <c r="R272" s="794"/>
      <c r="S272" s="794"/>
      <c r="T272" s="794"/>
      <c r="U272" s="794"/>
      <c r="V272" s="795"/>
      <c r="W272" s="38" t="s">
        <v>69</v>
      </c>
      <c r="X272" s="789">
        <f>IFERROR(SUM(X262:X270),"0")</f>
        <v>0</v>
      </c>
      <c r="Y272" s="789">
        <f>IFERROR(SUM(Y262:Y270),"0")</f>
        <v>0</v>
      </c>
      <c r="Z272" s="38"/>
      <c r="AA272" s="790"/>
      <c r="AB272" s="790"/>
      <c r="AC272" s="790"/>
    </row>
    <row r="273" spans="1:68" ht="14.25" hidden="1" customHeight="1" x14ac:dyDescent="0.25">
      <c r="A273" s="796" t="s">
        <v>168</v>
      </c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797"/>
      <c r="P273" s="797"/>
      <c r="Q273" s="797"/>
      <c r="R273" s="797"/>
      <c r="S273" s="797"/>
      <c r="T273" s="797"/>
      <c r="U273" s="797"/>
      <c r="V273" s="797"/>
      <c r="W273" s="797"/>
      <c r="X273" s="797"/>
      <c r="Y273" s="797"/>
      <c r="Z273" s="797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2">
        <v>4301020340</v>
      </c>
      <c r="D274" s="812">
        <v>4680115885721</v>
      </c>
      <c r="E274" s="813"/>
      <c r="F274" s="786">
        <v>0.33</v>
      </c>
      <c r="G274" s="33">
        <v>6</v>
      </c>
      <c r="H274" s="786">
        <v>1.98</v>
      </c>
      <c r="I274" s="78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98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5"/>
      <c r="V274" s="35"/>
      <c r="W274" s="36" t="s">
        <v>69</v>
      </c>
      <c r="X274" s="787">
        <v>0</v>
      </c>
      <c r="Y274" s="78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4"/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805"/>
      <c r="P275" s="793" t="s">
        <v>71</v>
      </c>
      <c r="Q275" s="794"/>
      <c r="R275" s="794"/>
      <c r="S275" s="794"/>
      <c r="T275" s="794"/>
      <c r="U275" s="794"/>
      <c r="V275" s="795"/>
      <c r="W275" s="38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797"/>
      <c r="B276" s="797"/>
      <c r="C276" s="797"/>
      <c r="D276" s="797"/>
      <c r="E276" s="797"/>
      <c r="F276" s="797"/>
      <c r="G276" s="797"/>
      <c r="H276" s="797"/>
      <c r="I276" s="797"/>
      <c r="J276" s="797"/>
      <c r="K276" s="797"/>
      <c r="L276" s="797"/>
      <c r="M276" s="797"/>
      <c r="N276" s="797"/>
      <c r="O276" s="805"/>
      <c r="P276" s="793" t="s">
        <v>71</v>
      </c>
      <c r="Q276" s="794"/>
      <c r="R276" s="794"/>
      <c r="S276" s="794"/>
      <c r="T276" s="794"/>
      <c r="U276" s="794"/>
      <c r="V276" s="795"/>
      <c r="W276" s="38" t="s">
        <v>69</v>
      </c>
      <c r="X276" s="789">
        <f>IFERROR(SUM(X274:X274),"0")</f>
        <v>0</v>
      </c>
      <c r="Y276" s="789">
        <f>IFERROR(SUM(Y274:Y274),"0")</f>
        <v>0</v>
      </c>
      <c r="Z276" s="38"/>
      <c r="AA276" s="790"/>
      <c r="AB276" s="790"/>
      <c r="AC276" s="790"/>
    </row>
    <row r="277" spans="1:68" ht="16.5" hidden="1" customHeight="1" x14ac:dyDescent="0.25">
      <c r="A277" s="836" t="s">
        <v>469</v>
      </c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797"/>
      <c r="P277" s="797"/>
      <c r="Q277" s="797"/>
      <c r="R277" s="797"/>
      <c r="S277" s="797"/>
      <c r="T277" s="797"/>
      <c r="U277" s="797"/>
      <c r="V277" s="797"/>
      <c r="W277" s="797"/>
      <c r="X277" s="797"/>
      <c r="Y277" s="797"/>
      <c r="Z277" s="797"/>
      <c r="AA277" s="782"/>
      <c r="AB277" s="782"/>
      <c r="AC277" s="782"/>
    </row>
    <row r="278" spans="1:68" ht="14.25" hidden="1" customHeight="1" x14ac:dyDescent="0.25">
      <c r="A278" s="796" t="s">
        <v>113</v>
      </c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797"/>
      <c r="P278" s="797"/>
      <c r="Q278" s="797"/>
      <c r="R278" s="797"/>
      <c r="S278" s="797"/>
      <c r="T278" s="797"/>
      <c r="U278" s="797"/>
      <c r="V278" s="797"/>
      <c r="W278" s="797"/>
      <c r="X278" s="797"/>
      <c r="Y278" s="797"/>
      <c r="Z278" s="797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2">
        <v>4301011855</v>
      </c>
      <c r="D279" s="812">
        <v>4680115885837</v>
      </c>
      <c r="E279" s="813"/>
      <c r="F279" s="786">
        <v>1.35</v>
      </c>
      <c r="G279" s="33">
        <v>8</v>
      </c>
      <c r="H279" s="786">
        <v>10.8</v>
      </c>
      <c r="I279" s="786">
        <v>11.28</v>
      </c>
      <c r="J279" s="33">
        <v>56</v>
      </c>
      <c r="K279" s="33" t="s">
        <v>116</v>
      </c>
      <c r="L279" s="33"/>
      <c r="M279" s="34" t="s">
        <v>119</v>
      </c>
      <c r="N279" s="34"/>
      <c r="O279" s="33">
        <v>55</v>
      </c>
      <c r="P279" s="10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5"/>
      <c r="V279" s="35"/>
      <c r="W279" s="36" t="s">
        <v>69</v>
      </c>
      <c r="X279" s="787">
        <v>150</v>
      </c>
      <c r="Y279" s="788">
        <f t="shared" ref="Y279:Y288" si="67">IFERROR(IF(X279="",0,CEILING((X279/$H279),1)*$H279),"")</f>
        <v>151.20000000000002</v>
      </c>
      <c r="Z279" s="37">
        <f>IFERROR(IF(Y279=0,"",ROUNDUP(Y279/H279,0)*0.02175),"")</f>
        <v>0.30449999999999999</v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156.66666666666666</v>
      </c>
      <c r="BN279" s="64">
        <f t="shared" ref="BN279:BN288" si="69">IFERROR(Y279*I279/H279,"0")</f>
        <v>157.91999999999999</v>
      </c>
      <c r="BO279" s="64">
        <f t="shared" ref="BO279:BO288" si="70">IFERROR(1/J279*(X279/H279),"0")</f>
        <v>0.24801587301587297</v>
      </c>
      <c r="BP279" s="64">
        <f t="shared" ref="BP279:BP288" si="71">IFERROR(1/J279*(Y279/H279),"0")</f>
        <v>0.25</v>
      </c>
    </row>
    <row r="280" spans="1:68" ht="27" hidden="1" customHeight="1" x14ac:dyDescent="0.25">
      <c r="A280" s="54" t="s">
        <v>473</v>
      </c>
      <c r="B280" s="54" t="s">
        <v>474</v>
      </c>
      <c r="C280" s="32">
        <v>4301011322</v>
      </c>
      <c r="D280" s="812">
        <v>4607091387452</v>
      </c>
      <c r="E280" s="813"/>
      <c r="F280" s="786">
        <v>1.35</v>
      </c>
      <c r="G280" s="33">
        <v>8</v>
      </c>
      <c r="H280" s="786">
        <v>10.8</v>
      </c>
      <c r="I280" s="786">
        <v>11.28</v>
      </c>
      <c r="J280" s="33">
        <v>56</v>
      </c>
      <c r="K280" s="33" t="s">
        <v>116</v>
      </c>
      <c r="L280" s="33"/>
      <c r="M280" s="34" t="s">
        <v>77</v>
      </c>
      <c r="N280" s="34"/>
      <c r="O280" s="33">
        <v>55</v>
      </c>
      <c r="P280" s="11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5"/>
      <c r="V280" s="35"/>
      <c r="W280" s="36" t="s">
        <v>69</v>
      </c>
      <c r="X280" s="787">
        <v>0</v>
      </c>
      <c r="Y280" s="78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2">
        <v>4301011910</v>
      </c>
      <c r="D281" s="812">
        <v>4680115885806</v>
      </c>
      <c r="E281" s="813"/>
      <c r="F281" s="786">
        <v>1.35</v>
      </c>
      <c r="G281" s="33">
        <v>8</v>
      </c>
      <c r="H281" s="786">
        <v>10.8</v>
      </c>
      <c r="I281" s="786">
        <v>11.28</v>
      </c>
      <c r="J281" s="33">
        <v>48</v>
      </c>
      <c r="K281" s="33" t="s">
        <v>116</v>
      </c>
      <c r="L281" s="33"/>
      <c r="M281" s="34" t="s">
        <v>149</v>
      </c>
      <c r="N281" s="34"/>
      <c r="O281" s="33">
        <v>55</v>
      </c>
      <c r="P281" s="114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5"/>
      <c r="V281" s="35"/>
      <c r="W281" s="36" t="s">
        <v>69</v>
      </c>
      <c r="X281" s="787">
        <v>0</v>
      </c>
      <c r="Y281" s="788">
        <f t="shared" si="67"/>
        <v>0</v>
      </c>
      <c r="Z281" s="37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2">
        <v>4301011850</v>
      </c>
      <c r="D282" s="812">
        <v>4680115885806</v>
      </c>
      <c r="E282" s="813"/>
      <c r="F282" s="786">
        <v>1.35</v>
      </c>
      <c r="G282" s="33">
        <v>8</v>
      </c>
      <c r="H282" s="786">
        <v>10.8</v>
      </c>
      <c r="I282" s="786">
        <v>11.28</v>
      </c>
      <c r="J282" s="33">
        <v>56</v>
      </c>
      <c r="K282" s="33" t="s">
        <v>116</v>
      </c>
      <c r="L282" s="33"/>
      <c r="M282" s="34" t="s">
        <v>119</v>
      </c>
      <c r="N282" s="34"/>
      <c r="O282" s="33">
        <v>55</v>
      </c>
      <c r="P282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5"/>
      <c r="V282" s="35"/>
      <c r="W282" s="36" t="s">
        <v>69</v>
      </c>
      <c r="X282" s="787">
        <v>0</v>
      </c>
      <c r="Y282" s="788">
        <f t="shared" si="67"/>
        <v>0</v>
      </c>
      <c r="Z282" s="37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2">
        <v>4301011853</v>
      </c>
      <c r="D283" s="812">
        <v>4680115885851</v>
      </c>
      <c r="E283" s="813"/>
      <c r="F283" s="786">
        <v>1.35</v>
      </c>
      <c r="G283" s="33">
        <v>8</v>
      </c>
      <c r="H283" s="786">
        <v>10.8</v>
      </c>
      <c r="I283" s="786">
        <v>11.28</v>
      </c>
      <c r="J283" s="33">
        <v>56</v>
      </c>
      <c r="K283" s="33" t="s">
        <v>116</v>
      </c>
      <c r="L283" s="33"/>
      <c r="M283" s="34" t="s">
        <v>119</v>
      </c>
      <c r="N283" s="34"/>
      <c r="O283" s="33">
        <v>55</v>
      </c>
      <c r="P283" s="10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5"/>
      <c r="V283" s="35"/>
      <c r="W283" s="36" t="s">
        <v>69</v>
      </c>
      <c r="X283" s="787">
        <v>150</v>
      </c>
      <c r="Y283" s="788">
        <f t="shared" si="67"/>
        <v>151.20000000000002</v>
      </c>
      <c r="Z283" s="37">
        <f>IFERROR(IF(Y283=0,"",ROUNDUP(Y283/H283,0)*0.02175),"")</f>
        <v>0.30449999999999999</v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156.66666666666666</v>
      </c>
      <c r="BN283" s="64">
        <f t="shared" si="69"/>
        <v>157.91999999999999</v>
      </c>
      <c r="BO283" s="64">
        <f t="shared" si="70"/>
        <v>0.24801587301587297</v>
      </c>
      <c r="BP283" s="64">
        <f t="shared" si="71"/>
        <v>0.25</v>
      </c>
    </row>
    <row r="284" spans="1:68" ht="37.5" hidden="1" customHeight="1" x14ac:dyDescent="0.25">
      <c r="A284" s="54" t="s">
        <v>484</v>
      </c>
      <c r="B284" s="54" t="s">
        <v>485</v>
      </c>
      <c r="C284" s="32">
        <v>4301011313</v>
      </c>
      <c r="D284" s="812">
        <v>4607091385984</v>
      </c>
      <c r="E284" s="813"/>
      <c r="F284" s="786">
        <v>1.35</v>
      </c>
      <c r="G284" s="33">
        <v>8</v>
      </c>
      <c r="H284" s="786">
        <v>10.8</v>
      </c>
      <c r="I284" s="786">
        <v>11.28</v>
      </c>
      <c r="J284" s="33">
        <v>56</v>
      </c>
      <c r="K284" s="33" t="s">
        <v>116</v>
      </c>
      <c r="L284" s="33"/>
      <c r="M284" s="34" t="s">
        <v>119</v>
      </c>
      <c r="N284" s="34"/>
      <c r="O284" s="33">
        <v>55</v>
      </c>
      <c r="P284" s="114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5"/>
      <c r="V284" s="35"/>
      <c r="W284" s="36" t="s">
        <v>69</v>
      </c>
      <c r="X284" s="787">
        <v>0</v>
      </c>
      <c r="Y284" s="78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2">
        <v>4301011852</v>
      </c>
      <c r="D285" s="812">
        <v>4680115885844</v>
      </c>
      <c r="E285" s="813"/>
      <c r="F285" s="786">
        <v>0.4</v>
      </c>
      <c r="G285" s="33">
        <v>10</v>
      </c>
      <c r="H285" s="786">
        <v>4</v>
      </c>
      <c r="I285" s="786">
        <v>4.21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108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5"/>
      <c r="V285" s="35"/>
      <c r="W285" s="36" t="s">
        <v>69</v>
      </c>
      <c r="X285" s="787">
        <v>0</v>
      </c>
      <c r="Y285" s="78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490</v>
      </c>
      <c r="B286" s="54" t="s">
        <v>491</v>
      </c>
      <c r="C286" s="32">
        <v>4301011319</v>
      </c>
      <c r="D286" s="812">
        <v>4607091387469</v>
      </c>
      <c r="E286" s="813"/>
      <c r="F286" s="786">
        <v>0.5</v>
      </c>
      <c r="G286" s="33">
        <v>10</v>
      </c>
      <c r="H286" s="786">
        <v>5</v>
      </c>
      <c r="I286" s="786">
        <v>5.21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119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5"/>
      <c r="V286" s="35"/>
      <c r="W286" s="36" t="s">
        <v>69</v>
      </c>
      <c r="X286" s="787">
        <v>0</v>
      </c>
      <c r="Y286" s="78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475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2">
        <v>4301011851</v>
      </c>
      <c r="D287" s="812">
        <v>4680115885820</v>
      </c>
      <c r="E287" s="813"/>
      <c r="F287" s="786">
        <v>0.4</v>
      </c>
      <c r="G287" s="33">
        <v>10</v>
      </c>
      <c r="H287" s="786">
        <v>4</v>
      </c>
      <c r="I287" s="786">
        <v>4.21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11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5"/>
      <c r="V287" s="35"/>
      <c r="W287" s="36" t="s">
        <v>69</v>
      </c>
      <c r="X287" s="787">
        <v>0</v>
      </c>
      <c r="Y287" s="78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2">
        <v>4301011316</v>
      </c>
      <c r="D288" s="812">
        <v>4607091387438</v>
      </c>
      <c r="E288" s="813"/>
      <c r="F288" s="786">
        <v>0.5</v>
      </c>
      <c r="G288" s="33">
        <v>10</v>
      </c>
      <c r="H288" s="786">
        <v>5</v>
      </c>
      <c r="I288" s="786">
        <v>5.21</v>
      </c>
      <c r="J288" s="33">
        <v>132</v>
      </c>
      <c r="K288" s="33" t="s">
        <v>126</v>
      </c>
      <c r="L288" s="33"/>
      <c r="M288" s="34" t="s">
        <v>119</v>
      </c>
      <c r="N288" s="34"/>
      <c r="O288" s="33">
        <v>55</v>
      </c>
      <c r="P288" s="85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5"/>
      <c r="V288" s="35"/>
      <c r="W288" s="36" t="s">
        <v>69</v>
      </c>
      <c r="X288" s="787">
        <v>0</v>
      </c>
      <c r="Y288" s="78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4"/>
      <c r="B289" s="797"/>
      <c r="C289" s="797"/>
      <c r="D289" s="797"/>
      <c r="E289" s="797"/>
      <c r="F289" s="797"/>
      <c r="G289" s="797"/>
      <c r="H289" s="797"/>
      <c r="I289" s="797"/>
      <c r="J289" s="797"/>
      <c r="K289" s="797"/>
      <c r="L289" s="797"/>
      <c r="M289" s="797"/>
      <c r="N289" s="797"/>
      <c r="O289" s="805"/>
      <c r="P289" s="793" t="s">
        <v>71</v>
      </c>
      <c r="Q289" s="794"/>
      <c r="R289" s="794"/>
      <c r="S289" s="794"/>
      <c r="T289" s="794"/>
      <c r="U289" s="794"/>
      <c r="V289" s="795"/>
      <c r="W289" s="38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27.777777777777775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28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0.60899999999999999</v>
      </c>
      <c r="AA289" s="790"/>
      <c r="AB289" s="790"/>
      <c r="AC289" s="790"/>
    </row>
    <row r="290" spans="1:68" x14ac:dyDescent="0.2">
      <c r="A290" s="797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05"/>
      <c r="P290" s="793" t="s">
        <v>71</v>
      </c>
      <c r="Q290" s="794"/>
      <c r="R290" s="794"/>
      <c r="S290" s="794"/>
      <c r="T290" s="794"/>
      <c r="U290" s="794"/>
      <c r="V290" s="795"/>
      <c r="W290" s="38" t="s">
        <v>69</v>
      </c>
      <c r="X290" s="789">
        <f>IFERROR(SUM(X279:X288),"0")</f>
        <v>300</v>
      </c>
      <c r="Y290" s="789">
        <f>IFERROR(SUM(Y279:Y288),"0")</f>
        <v>302.40000000000003</v>
      </c>
      <c r="Z290" s="38"/>
      <c r="AA290" s="790"/>
      <c r="AB290" s="790"/>
      <c r="AC290" s="790"/>
    </row>
    <row r="291" spans="1:68" ht="16.5" hidden="1" customHeight="1" x14ac:dyDescent="0.25">
      <c r="A291" s="836" t="s">
        <v>498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782"/>
      <c r="AB291" s="782"/>
      <c r="AC291" s="782"/>
    </row>
    <row r="292" spans="1:68" ht="14.25" hidden="1" customHeight="1" x14ac:dyDescent="0.25">
      <c r="A292" s="796" t="s">
        <v>113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2">
        <v>4301011876</v>
      </c>
      <c r="D293" s="812">
        <v>4680115885707</v>
      </c>
      <c r="E293" s="813"/>
      <c r="F293" s="786">
        <v>0.9</v>
      </c>
      <c r="G293" s="33">
        <v>10</v>
      </c>
      <c r="H293" s="786">
        <v>9</v>
      </c>
      <c r="I293" s="786">
        <v>9.48</v>
      </c>
      <c r="J293" s="33">
        <v>56</v>
      </c>
      <c r="K293" s="33" t="s">
        <v>116</v>
      </c>
      <c r="L293" s="33"/>
      <c r="M293" s="34" t="s">
        <v>119</v>
      </c>
      <c r="N293" s="34"/>
      <c r="O293" s="33">
        <v>31</v>
      </c>
      <c r="P293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5"/>
      <c r="V293" s="35"/>
      <c r="W293" s="36" t="s">
        <v>69</v>
      </c>
      <c r="X293" s="787">
        <v>0</v>
      </c>
      <c r="Y293" s="78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4"/>
      <c r="B294" s="797"/>
      <c r="C294" s="797"/>
      <c r="D294" s="797"/>
      <c r="E294" s="797"/>
      <c r="F294" s="797"/>
      <c r="G294" s="797"/>
      <c r="H294" s="797"/>
      <c r="I294" s="797"/>
      <c r="J294" s="797"/>
      <c r="K294" s="797"/>
      <c r="L294" s="797"/>
      <c r="M294" s="797"/>
      <c r="N294" s="797"/>
      <c r="O294" s="805"/>
      <c r="P294" s="793" t="s">
        <v>71</v>
      </c>
      <c r="Q294" s="794"/>
      <c r="R294" s="794"/>
      <c r="S294" s="794"/>
      <c r="T294" s="794"/>
      <c r="U294" s="794"/>
      <c r="V294" s="795"/>
      <c r="W294" s="38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797"/>
      <c r="B295" s="797"/>
      <c r="C295" s="797"/>
      <c r="D295" s="797"/>
      <c r="E295" s="797"/>
      <c r="F295" s="797"/>
      <c r="G295" s="797"/>
      <c r="H295" s="797"/>
      <c r="I295" s="797"/>
      <c r="J295" s="797"/>
      <c r="K295" s="797"/>
      <c r="L295" s="797"/>
      <c r="M295" s="797"/>
      <c r="N295" s="797"/>
      <c r="O295" s="805"/>
      <c r="P295" s="793" t="s">
        <v>71</v>
      </c>
      <c r="Q295" s="794"/>
      <c r="R295" s="794"/>
      <c r="S295" s="794"/>
      <c r="T295" s="794"/>
      <c r="U295" s="794"/>
      <c r="V295" s="795"/>
      <c r="W295" s="38" t="s">
        <v>69</v>
      </c>
      <c r="X295" s="789">
        <f>IFERROR(SUM(X293:X293),"0")</f>
        <v>0</v>
      </c>
      <c r="Y295" s="789">
        <f>IFERROR(SUM(Y293:Y293),"0")</f>
        <v>0</v>
      </c>
      <c r="Z295" s="38"/>
      <c r="AA295" s="790"/>
      <c r="AB295" s="790"/>
      <c r="AC295" s="790"/>
    </row>
    <row r="296" spans="1:68" ht="16.5" hidden="1" customHeight="1" x14ac:dyDescent="0.25">
      <c r="A296" s="836" t="s">
        <v>501</v>
      </c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797"/>
      <c r="P296" s="797"/>
      <c r="Q296" s="797"/>
      <c r="R296" s="797"/>
      <c r="S296" s="797"/>
      <c r="T296" s="797"/>
      <c r="U296" s="797"/>
      <c r="V296" s="797"/>
      <c r="W296" s="797"/>
      <c r="X296" s="797"/>
      <c r="Y296" s="797"/>
      <c r="Z296" s="797"/>
      <c r="AA296" s="782"/>
      <c r="AB296" s="782"/>
      <c r="AC296" s="782"/>
    </row>
    <row r="297" spans="1:68" ht="14.25" hidden="1" customHeight="1" x14ac:dyDescent="0.25">
      <c r="A297" s="796" t="s">
        <v>113</v>
      </c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7"/>
      <c r="P297" s="797"/>
      <c r="Q297" s="797"/>
      <c r="R297" s="797"/>
      <c r="S297" s="797"/>
      <c r="T297" s="797"/>
      <c r="U297" s="797"/>
      <c r="V297" s="797"/>
      <c r="W297" s="797"/>
      <c r="X297" s="797"/>
      <c r="Y297" s="797"/>
      <c r="Z297" s="797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2">
        <v>4301011223</v>
      </c>
      <c r="D298" s="812">
        <v>4607091383423</v>
      </c>
      <c r="E298" s="813"/>
      <c r="F298" s="786">
        <v>1.35</v>
      </c>
      <c r="G298" s="33">
        <v>8</v>
      </c>
      <c r="H298" s="786">
        <v>10.8</v>
      </c>
      <c r="I298" s="786">
        <v>11.375999999999999</v>
      </c>
      <c r="J298" s="33">
        <v>56</v>
      </c>
      <c r="K298" s="33" t="s">
        <v>116</v>
      </c>
      <c r="L298" s="33"/>
      <c r="M298" s="34" t="s">
        <v>77</v>
      </c>
      <c r="N298" s="34"/>
      <c r="O298" s="33">
        <v>35</v>
      </c>
      <c r="P298" s="8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5"/>
      <c r="V298" s="35"/>
      <c r="W298" s="36" t="s">
        <v>69</v>
      </c>
      <c r="X298" s="787">
        <v>0</v>
      </c>
      <c r="Y298" s="78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2">
        <v>4301011879</v>
      </c>
      <c r="D299" s="812">
        <v>4680115885691</v>
      </c>
      <c r="E299" s="813"/>
      <c r="F299" s="786">
        <v>1.35</v>
      </c>
      <c r="G299" s="33">
        <v>8</v>
      </c>
      <c r="H299" s="786">
        <v>10.8</v>
      </c>
      <c r="I299" s="786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30</v>
      </c>
      <c r="P299" s="10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5"/>
      <c r="V299" s="35"/>
      <c r="W299" s="36" t="s">
        <v>69</v>
      </c>
      <c r="X299" s="787">
        <v>0</v>
      </c>
      <c r="Y299" s="78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2">
        <v>4301011878</v>
      </c>
      <c r="D300" s="812">
        <v>4680115885660</v>
      </c>
      <c r="E300" s="813"/>
      <c r="F300" s="786">
        <v>1.35</v>
      </c>
      <c r="G300" s="33">
        <v>8</v>
      </c>
      <c r="H300" s="786">
        <v>10.8</v>
      </c>
      <c r="I300" s="786">
        <v>11.28</v>
      </c>
      <c r="J300" s="33">
        <v>56</v>
      </c>
      <c r="K300" s="33" t="s">
        <v>116</v>
      </c>
      <c r="L300" s="33"/>
      <c r="M300" s="34" t="s">
        <v>68</v>
      </c>
      <c r="N300" s="34"/>
      <c r="O300" s="33">
        <v>35</v>
      </c>
      <c r="P300" s="11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5"/>
      <c r="V300" s="35"/>
      <c r="W300" s="36" t="s">
        <v>69</v>
      </c>
      <c r="X300" s="787">
        <v>0</v>
      </c>
      <c r="Y300" s="78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4"/>
      <c r="B301" s="797"/>
      <c r="C301" s="797"/>
      <c r="D301" s="797"/>
      <c r="E301" s="797"/>
      <c r="F301" s="797"/>
      <c r="G301" s="797"/>
      <c r="H301" s="797"/>
      <c r="I301" s="797"/>
      <c r="J301" s="797"/>
      <c r="K301" s="797"/>
      <c r="L301" s="797"/>
      <c r="M301" s="797"/>
      <c r="N301" s="797"/>
      <c r="O301" s="805"/>
      <c r="P301" s="793" t="s">
        <v>71</v>
      </c>
      <c r="Q301" s="794"/>
      <c r="R301" s="794"/>
      <c r="S301" s="794"/>
      <c r="T301" s="794"/>
      <c r="U301" s="794"/>
      <c r="V301" s="795"/>
      <c r="W301" s="38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797"/>
      <c r="B302" s="797"/>
      <c r="C302" s="797"/>
      <c r="D302" s="797"/>
      <c r="E302" s="797"/>
      <c r="F302" s="797"/>
      <c r="G302" s="797"/>
      <c r="H302" s="797"/>
      <c r="I302" s="797"/>
      <c r="J302" s="797"/>
      <c r="K302" s="797"/>
      <c r="L302" s="797"/>
      <c r="M302" s="797"/>
      <c r="N302" s="797"/>
      <c r="O302" s="805"/>
      <c r="P302" s="793" t="s">
        <v>71</v>
      </c>
      <c r="Q302" s="794"/>
      <c r="R302" s="794"/>
      <c r="S302" s="794"/>
      <c r="T302" s="794"/>
      <c r="U302" s="794"/>
      <c r="V302" s="795"/>
      <c r="W302" s="38" t="s">
        <v>69</v>
      </c>
      <c r="X302" s="789">
        <f>IFERROR(SUM(X298:X300),"0")</f>
        <v>0</v>
      </c>
      <c r="Y302" s="789">
        <f>IFERROR(SUM(Y298:Y300),"0")</f>
        <v>0</v>
      </c>
      <c r="Z302" s="38"/>
      <c r="AA302" s="790"/>
      <c r="AB302" s="790"/>
      <c r="AC302" s="790"/>
    </row>
    <row r="303" spans="1:68" ht="16.5" hidden="1" customHeight="1" x14ac:dyDescent="0.25">
      <c r="A303" s="836" t="s">
        <v>510</v>
      </c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797"/>
      <c r="P303" s="797"/>
      <c r="Q303" s="797"/>
      <c r="R303" s="797"/>
      <c r="S303" s="797"/>
      <c r="T303" s="797"/>
      <c r="U303" s="797"/>
      <c r="V303" s="797"/>
      <c r="W303" s="797"/>
      <c r="X303" s="797"/>
      <c r="Y303" s="797"/>
      <c r="Z303" s="797"/>
      <c r="AA303" s="782"/>
      <c r="AB303" s="782"/>
      <c r="AC303" s="782"/>
    </row>
    <row r="304" spans="1:68" ht="14.25" hidden="1" customHeight="1" x14ac:dyDescent="0.25">
      <c r="A304" s="796" t="s">
        <v>73</v>
      </c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797"/>
      <c r="P304" s="797"/>
      <c r="Q304" s="797"/>
      <c r="R304" s="797"/>
      <c r="S304" s="797"/>
      <c r="T304" s="797"/>
      <c r="U304" s="797"/>
      <c r="V304" s="797"/>
      <c r="W304" s="797"/>
      <c r="X304" s="797"/>
      <c r="Y304" s="797"/>
      <c r="Z304" s="797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2">
        <v>4301051409</v>
      </c>
      <c r="D305" s="812">
        <v>4680115881556</v>
      </c>
      <c r="E305" s="813"/>
      <c r="F305" s="786">
        <v>1</v>
      </c>
      <c r="G305" s="33">
        <v>4</v>
      </c>
      <c r="H305" s="786">
        <v>4</v>
      </c>
      <c r="I305" s="786">
        <v>4.4080000000000004</v>
      </c>
      <c r="J305" s="33">
        <v>104</v>
      </c>
      <c r="K305" s="33" t="s">
        <v>116</v>
      </c>
      <c r="L305" s="33"/>
      <c r="M305" s="34" t="s">
        <v>77</v>
      </c>
      <c r="N305" s="34"/>
      <c r="O305" s="33">
        <v>45</v>
      </c>
      <c r="P305" s="111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5"/>
      <c r="V305" s="35"/>
      <c r="W305" s="36" t="s">
        <v>69</v>
      </c>
      <c r="X305" s="787">
        <v>0</v>
      </c>
      <c r="Y305" s="78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2">
        <v>4301051506</v>
      </c>
      <c r="D306" s="812">
        <v>4680115881037</v>
      </c>
      <c r="E306" s="813"/>
      <c r="F306" s="786">
        <v>0.84</v>
      </c>
      <c r="G306" s="33">
        <v>4</v>
      </c>
      <c r="H306" s="786">
        <v>3.36</v>
      </c>
      <c r="I306" s="786">
        <v>3.6179999999999999</v>
      </c>
      <c r="J306" s="33">
        <v>132</v>
      </c>
      <c r="K306" s="33" t="s">
        <v>126</v>
      </c>
      <c r="L306" s="33"/>
      <c r="M306" s="34" t="s">
        <v>68</v>
      </c>
      <c r="N306" s="34"/>
      <c r="O306" s="33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5"/>
      <c r="V306" s="35"/>
      <c r="W306" s="36" t="s">
        <v>69</v>
      </c>
      <c r="X306" s="787">
        <v>0</v>
      </c>
      <c r="Y306" s="78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2">
        <v>4301051893</v>
      </c>
      <c r="D307" s="812">
        <v>4680115886186</v>
      </c>
      <c r="E307" s="813"/>
      <c r="F307" s="786">
        <v>0.3</v>
      </c>
      <c r="G307" s="33">
        <v>6</v>
      </c>
      <c r="H307" s="786">
        <v>1.8</v>
      </c>
      <c r="I307" s="78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8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5"/>
      <c r="V307" s="35"/>
      <c r="W307" s="36" t="s">
        <v>69</v>
      </c>
      <c r="X307" s="787">
        <v>0</v>
      </c>
      <c r="Y307" s="78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2">
        <v>4301051487</v>
      </c>
      <c r="D308" s="812">
        <v>4680115881228</v>
      </c>
      <c r="E308" s="813"/>
      <c r="F308" s="786">
        <v>0.4</v>
      </c>
      <c r="G308" s="33">
        <v>6</v>
      </c>
      <c r="H308" s="786">
        <v>2.4</v>
      </c>
      <c r="I308" s="78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10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5"/>
      <c r="V308" s="35"/>
      <c r="W308" s="36" t="s">
        <v>69</v>
      </c>
      <c r="X308" s="787">
        <v>0</v>
      </c>
      <c r="Y308" s="78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2">
        <v>4301051384</v>
      </c>
      <c r="D309" s="812">
        <v>4680115881211</v>
      </c>
      <c r="E309" s="813"/>
      <c r="F309" s="786">
        <v>0.4</v>
      </c>
      <c r="G309" s="33">
        <v>6</v>
      </c>
      <c r="H309" s="786">
        <v>2.4</v>
      </c>
      <c r="I309" s="786">
        <v>2.58</v>
      </c>
      <c r="J309" s="33">
        <v>182</v>
      </c>
      <c r="K309" s="33" t="s">
        <v>76</v>
      </c>
      <c r="L309" s="33" t="s">
        <v>129</v>
      </c>
      <c r="M309" s="34" t="s">
        <v>68</v>
      </c>
      <c r="N309" s="34"/>
      <c r="O309" s="33">
        <v>45</v>
      </c>
      <c r="P309" s="10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5"/>
      <c r="V309" s="35"/>
      <c r="W309" s="36" t="s">
        <v>69</v>
      </c>
      <c r="X309" s="787">
        <v>0</v>
      </c>
      <c r="Y309" s="78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2">
        <v>4301051378</v>
      </c>
      <c r="D310" s="812">
        <v>4680115881020</v>
      </c>
      <c r="E310" s="813"/>
      <c r="F310" s="786">
        <v>0.84</v>
      </c>
      <c r="G310" s="33">
        <v>4</v>
      </c>
      <c r="H310" s="786">
        <v>3.36</v>
      </c>
      <c r="I310" s="786">
        <v>3.57</v>
      </c>
      <c r="J310" s="33">
        <v>120</v>
      </c>
      <c r="K310" s="33" t="s">
        <v>126</v>
      </c>
      <c r="L310" s="33"/>
      <c r="M310" s="34" t="s">
        <v>68</v>
      </c>
      <c r="N310" s="34"/>
      <c r="O310" s="33">
        <v>45</v>
      </c>
      <c r="P310" s="107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5"/>
      <c r="V310" s="35"/>
      <c r="W310" s="36" t="s">
        <v>69</v>
      </c>
      <c r="X310" s="787">
        <v>0</v>
      </c>
      <c r="Y310" s="78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4"/>
      <c r="B311" s="797"/>
      <c r="C311" s="797"/>
      <c r="D311" s="797"/>
      <c r="E311" s="797"/>
      <c r="F311" s="797"/>
      <c r="G311" s="797"/>
      <c r="H311" s="797"/>
      <c r="I311" s="797"/>
      <c r="J311" s="797"/>
      <c r="K311" s="797"/>
      <c r="L311" s="797"/>
      <c r="M311" s="797"/>
      <c r="N311" s="797"/>
      <c r="O311" s="805"/>
      <c r="P311" s="793" t="s">
        <v>71</v>
      </c>
      <c r="Q311" s="794"/>
      <c r="R311" s="794"/>
      <c r="S311" s="794"/>
      <c r="T311" s="794"/>
      <c r="U311" s="794"/>
      <c r="V311" s="795"/>
      <c r="W311" s="38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797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05"/>
      <c r="P312" s="793" t="s">
        <v>71</v>
      </c>
      <c r="Q312" s="794"/>
      <c r="R312" s="794"/>
      <c r="S312" s="794"/>
      <c r="T312" s="794"/>
      <c r="U312" s="794"/>
      <c r="V312" s="795"/>
      <c r="W312" s="38" t="s">
        <v>69</v>
      </c>
      <c r="X312" s="789">
        <f>IFERROR(SUM(X305:X310),"0")</f>
        <v>0</v>
      </c>
      <c r="Y312" s="789">
        <f>IFERROR(SUM(Y305:Y310),"0")</f>
        <v>0</v>
      </c>
      <c r="Z312" s="38"/>
      <c r="AA312" s="790"/>
      <c r="AB312" s="790"/>
      <c r="AC312" s="790"/>
    </row>
    <row r="313" spans="1:68" ht="16.5" hidden="1" customHeight="1" x14ac:dyDescent="0.25">
      <c r="A313" s="836" t="s">
        <v>526</v>
      </c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797"/>
      <c r="P313" s="797"/>
      <c r="Q313" s="797"/>
      <c r="R313" s="797"/>
      <c r="S313" s="797"/>
      <c r="T313" s="797"/>
      <c r="U313" s="797"/>
      <c r="V313" s="797"/>
      <c r="W313" s="797"/>
      <c r="X313" s="797"/>
      <c r="Y313" s="797"/>
      <c r="Z313" s="797"/>
      <c r="AA313" s="782"/>
      <c r="AB313" s="782"/>
      <c r="AC313" s="782"/>
    </row>
    <row r="314" spans="1:68" ht="14.25" hidden="1" customHeight="1" x14ac:dyDescent="0.25">
      <c r="A314" s="796" t="s">
        <v>113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2">
        <v>4301011306</v>
      </c>
      <c r="D315" s="812">
        <v>4607091389296</v>
      </c>
      <c r="E315" s="813"/>
      <c r="F315" s="786">
        <v>0.4</v>
      </c>
      <c r="G315" s="33">
        <v>10</v>
      </c>
      <c r="H315" s="786">
        <v>4</v>
      </c>
      <c r="I315" s="786">
        <v>4.21</v>
      </c>
      <c r="J315" s="33">
        <v>132</v>
      </c>
      <c r="K315" s="33" t="s">
        <v>126</v>
      </c>
      <c r="L315" s="33"/>
      <c r="M315" s="34" t="s">
        <v>77</v>
      </c>
      <c r="N315" s="34"/>
      <c r="O315" s="33">
        <v>45</v>
      </c>
      <c r="P315" s="123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5"/>
      <c r="V315" s="35"/>
      <c r="W315" s="36" t="s">
        <v>69</v>
      </c>
      <c r="X315" s="787">
        <v>0</v>
      </c>
      <c r="Y315" s="78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4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05"/>
      <c r="P316" s="793" t="s">
        <v>71</v>
      </c>
      <c r="Q316" s="794"/>
      <c r="R316" s="794"/>
      <c r="S316" s="794"/>
      <c r="T316" s="794"/>
      <c r="U316" s="794"/>
      <c r="V316" s="795"/>
      <c r="W316" s="38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05"/>
      <c r="P317" s="793" t="s">
        <v>71</v>
      </c>
      <c r="Q317" s="794"/>
      <c r="R317" s="794"/>
      <c r="S317" s="794"/>
      <c r="T317" s="794"/>
      <c r="U317" s="794"/>
      <c r="V317" s="795"/>
      <c r="W317" s="38" t="s">
        <v>69</v>
      </c>
      <c r="X317" s="789">
        <f>IFERROR(SUM(X315:X315),"0")</f>
        <v>0</v>
      </c>
      <c r="Y317" s="789">
        <f>IFERROR(SUM(Y315:Y315),"0")</f>
        <v>0</v>
      </c>
      <c r="Z317" s="38"/>
      <c r="AA317" s="790"/>
      <c r="AB317" s="790"/>
      <c r="AC317" s="790"/>
    </row>
    <row r="318" spans="1:68" ht="14.25" hidden="1" customHeight="1" x14ac:dyDescent="0.25">
      <c r="A318" s="796" t="s">
        <v>64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2">
        <v>4301031163</v>
      </c>
      <c r="D319" s="812">
        <v>4680115880344</v>
      </c>
      <c r="E319" s="813"/>
      <c r="F319" s="786">
        <v>0.28000000000000003</v>
      </c>
      <c r="G319" s="33">
        <v>6</v>
      </c>
      <c r="H319" s="786">
        <v>1.68</v>
      </c>
      <c r="I319" s="78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83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5"/>
      <c r="V319" s="35"/>
      <c r="W319" s="36" t="s">
        <v>69</v>
      </c>
      <c r="X319" s="787">
        <v>0</v>
      </c>
      <c r="Y319" s="78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4"/>
      <c r="B320" s="797"/>
      <c r="C320" s="797"/>
      <c r="D320" s="797"/>
      <c r="E320" s="797"/>
      <c r="F320" s="797"/>
      <c r="G320" s="797"/>
      <c r="H320" s="797"/>
      <c r="I320" s="797"/>
      <c r="J320" s="797"/>
      <c r="K320" s="797"/>
      <c r="L320" s="797"/>
      <c r="M320" s="797"/>
      <c r="N320" s="797"/>
      <c r="O320" s="805"/>
      <c r="P320" s="793" t="s">
        <v>71</v>
      </c>
      <c r="Q320" s="794"/>
      <c r="R320" s="794"/>
      <c r="S320" s="794"/>
      <c r="T320" s="794"/>
      <c r="U320" s="794"/>
      <c r="V320" s="795"/>
      <c r="W320" s="38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797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05"/>
      <c r="P321" s="793" t="s">
        <v>71</v>
      </c>
      <c r="Q321" s="794"/>
      <c r="R321" s="794"/>
      <c r="S321" s="794"/>
      <c r="T321" s="794"/>
      <c r="U321" s="794"/>
      <c r="V321" s="795"/>
      <c r="W321" s="38" t="s">
        <v>69</v>
      </c>
      <c r="X321" s="789">
        <f>IFERROR(SUM(X319:X319),"0")</f>
        <v>0</v>
      </c>
      <c r="Y321" s="789">
        <f>IFERROR(SUM(Y319:Y319),"0")</f>
        <v>0</v>
      </c>
      <c r="Z321" s="38"/>
      <c r="AA321" s="790"/>
      <c r="AB321" s="790"/>
      <c r="AC321" s="790"/>
    </row>
    <row r="322" spans="1:68" ht="14.25" hidden="1" customHeight="1" x14ac:dyDescent="0.25">
      <c r="A322" s="796" t="s">
        <v>73</v>
      </c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797"/>
      <c r="P322" s="797"/>
      <c r="Q322" s="797"/>
      <c r="R322" s="797"/>
      <c r="S322" s="797"/>
      <c r="T322" s="797"/>
      <c r="U322" s="797"/>
      <c r="V322" s="797"/>
      <c r="W322" s="797"/>
      <c r="X322" s="797"/>
      <c r="Y322" s="797"/>
      <c r="Z322" s="797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2">
        <v>4301051731</v>
      </c>
      <c r="D323" s="812">
        <v>4680115884618</v>
      </c>
      <c r="E323" s="813"/>
      <c r="F323" s="786">
        <v>0.6</v>
      </c>
      <c r="G323" s="33">
        <v>6</v>
      </c>
      <c r="H323" s="786">
        <v>3.6</v>
      </c>
      <c r="I323" s="786">
        <v>3.81</v>
      </c>
      <c r="J323" s="33">
        <v>132</v>
      </c>
      <c r="K323" s="33" t="s">
        <v>126</v>
      </c>
      <c r="L323" s="33"/>
      <c r="M323" s="34" t="s">
        <v>68</v>
      </c>
      <c r="N323" s="34"/>
      <c r="O323" s="33">
        <v>45</v>
      </c>
      <c r="P323" s="9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5"/>
      <c r="V323" s="35"/>
      <c r="W323" s="36" t="s">
        <v>69</v>
      </c>
      <c r="X323" s="787">
        <v>0</v>
      </c>
      <c r="Y323" s="78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4"/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805"/>
      <c r="P324" s="793" t="s">
        <v>71</v>
      </c>
      <c r="Q324" s="794"/>
      <c r="R324" s="794"/>
      <c r="S324" s="794"/>
      <c r="T324" s="794"/>
      <c r="U324" s="794"/>
      <c r="V324" s="795"/>
      <c r="W324" s="38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797"/>
      <c r="B325" s="797"/>
      <c r="C325" s="797"/>
      <c r="D325" s="797"/>
      <c r="E325" s="797"/>
      <c r="F325" s="797"/>
      <c r="G325" s="797"/>
      <c r="H325" s="797"/>
      <c r="I325" s="797"/>
      <c r="J325" s="797"/>
      <c r="K325" s="797"/>
      <c r="L325" s="797"/>
      <c r="M325" s="797"/>
      <c r="N325" s="797"/>
      <c r="O325" s="805"/>
      <c r="P325" s="793" t="s">
        <v>71</v>
      </c>
      <c r="Q325" s="794"/>
      <c r="R325" s="794"/>
      <c r="S325" s="794"/>
      <c r="T325" s="794"/>
      <c r="U325" s="794"/>
      <c r="V325" s="795"/>
      <c r="W325" s="38" t="s">
        <v>69</v>
      </c>
      <c r="X325" s="789">
        <f>IFERROR(SUM(X323:X323),"0")</f>
        <v>0</v>
      </c>
      <c r="Y325" s="789">
        <f>IFERROR(SUM(Y323:Y323),"0")</f>
        <v>0</v>
      </c>
      <c r="Z325" s="38"/>
      <c r="AA325" s="790"/>
      <c r="AB325" s="790"/>
      <c r="AC325" s="790"/>
    </row>
    <row r="326" spans="1:68" ht="16.5" hidden="1" customHeight="1" x14ac:dyDescent="0.25">
      <c r="A326" s="836" t="s">
        <v>536</v>
      </c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797"/>
      <c r="P326" s="797"/>
      <c r="Q326" s="797"/>
      <c r="R326" s="797"/>
      <c r="S326" s="797"/>
      <c r="T326" s="797"/>
      <c r="U326" s="797"/>
      <c r="V326" s="797"/>
      <c r="W326" s="797"/>
      <c r="X326" s="797"/>
      <c r="Y326" s="797"/>
      <c r="Z326" s="797"/>
      <c r="AA326" s="782"/>
      <c r="AB326" s="782"/>
      <c r="AC326" s="782"/>
    </row>
    <row r="327" spans="1:68" ht="14.25" hidden="1" customHeight="1" x14ac:dyDescent="0.25">
      <c r="A327" s="796" t="s">
        <v>113</v>
      </c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797"/>
      <c r="P327" s="797"/>
      <c r="Q327" s="797"/>
      <c r="R327" s="797"/>
      <c r="S327" s="797"/>
      <c r="T327" s="797"/>
      <c r="U327" s="797"/>
      <c r="V327" s="797"/>
      <c r="W327" s="797"/>
      <c r="X327" s="797"/>
      <c r="Y327" s="797"/>
      <c r="Z327" s="797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2">
        <v>4301011353</v>
      </c>
      <c r="D328" s="812">
        <v>4607091389807</v>
      </c>
      <c r="E328" s="813"/>
      <c r="F328" s="786">
        <v>0.4</v>
      </c>
      <c r="G328" s="33">
        <v>10</v>
      </c>
      <c r="H328" s="786">
        <v>4</v>
      </c>
      <c r="I328" s="786">
        <v>4.21</v>
      </c>
      <c r="J328" s="33">
        <v>132</v>
      </c>
      <c r="K328" s="33" t="s">
        <v>126</v>
      </c>
      <c r="L328" s="33"/>
      <c r="M328" s="34" t="s">
        <v>119</v>
      </c>
      <c r="N328" s="34"/>
      <c r="O328" s="33">
        <v>55</v>
      </c>
      <c r="P328" s="122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5"/>
      <c r="V328" s="35"/>
      <c r="W328" s="36" t="s">
        <v>69</v>
      </c>
      <c r="X328" s="787">
        <v>0</v>
      </c>
      <c r="Y328" s="78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4"/>
      <c r="B329" s="797"/>
      <c r="C329" s="797"/>
      <c r="D329" s="797"/>
      <c r="E329" s="797"/>
      <c r="F329" s="797"/>
      <c r="G329" s="797"/>
      <c r="H329" s="797"/>
      <c r="I329" s="797"/>
      <c r="J329" s="797"/>
      <c r="K329" s="797"/>
      <c r="L329" s="797"/>
      <c r="M329" s="797"/>
      <c r="N329" s="797"/>
      <c r="O329" s="805"/>
      <c r="P329" s="793" t="s">
        <v>71</v>
      </c>
      <c r="Q329" s="794"/>
      <c r="R329" s="794"/>
      <c r="S329" s="794"/>
      <c r="T329" s="794"/>
      <c r="U329" s="794"/>
      <c r="V329" s="795"/>
      <c r="W329" s="38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797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05"/>
      <c r="P330" s="793" t="s">
        <v>71</v>
      </c>
      <c r="Q330" s="794"/>
      <c r="R330" s="794"/>
      <c r="S330" s="794"/>
      <c r="T330" s="794"/>
      <c r="U330" s="794"/>
      <c r="V330" s="795"/>
      <c r="W330" s="38" t="s">
        <v>69</v>
      </c>
      <c r="X330" s="789">
        <f>IFERROR(SUM(X328:X328),"0")</f>
        <v>0</v>
      </c>
      <c r="Y330" s="789">
        <f>IFERROR(SUM(Y328:Y328),"0")</f>
        <v>0</v>
      </c>
      <c r="Z330" s="38"/>
      <c r="AA330" s="790"/>
      <c r="AB330" s="790"/>
      <c r="AC330" s="790"/>
    </row>
    <row r="331" spans="1:68" ht="14.25" hidden="1" customHeight="1" x14ac:dyDescent="0.25">
      <c r="A331" s="796" t="s">
        <v>64</v>
      </c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797"/>
      <c r="P331" s="797"/>
      <c r="Q331" s="797"/>
      <c r="R331" s="797"/>
      <c r="S331" s="797"/>
      <c r="T331" s="797"/>
      <c r="U331" s="797"/>
      <c r="V331" s="797"/>
      <c r="W331" s="797"/>
      <c r="X331" s="797"/>
      <c r="Y331" s="797"/>
      <c r="Z331" s="797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2">
        <v>4301031164</v>
      </c>
      <c r="D332" s="812">
        <v>4680115880481</v>
      </c>
      <c r="E332" s="813"/>
      <c r="F332" s="786">
        <v>0.28000000000000003</v>
      </c>
      <c r="G332" s="33">
        <v>6</v>
      </c>
      <c r="H332" s="786">
        <v>1.68</v>
      </c>
      <c r="I332" s="78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3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5"/>
      <c r="V332" s="35"/>
      <c r="W332" s="36" t="s">
        <v>69</v>
      </c>
      <c r="X332" s="787">
        <v>0</v>
      </c>
      <c r="Y332" s="78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4"/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805"/>
      <c r="P333" s="793" t="s">
        <v>71</v>
      </c>
      <c r="Q333" s="794"/>
      <c r="R333" s="794"/>
      <c r="S333" s="794"/>
      <c r="T333" s="794"/>
      <c r="U333" s="794"/>
      <c r="V333" s="795"/>
      <c r="W333" s="38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797"/>
      <c r="B334" s="797"/>
      <c r="C334" s="797"/>
      <c r="D334" s="797"/>
      <c r="E334" s="797"/>
      <c r="F334" s="797"/>
      <c r="G334" s="797"/>
      <c r="H334" s="797"/>
      <c r="I334" s="797"/>
      <c r="J334" s="797"/>
      <c r="K334" s="797"/>
      <c r="L334" s="797"/>
      <c r="M334" s="797"/>
      <c r="N334" s="797"/>
      <c r="O334" s="805"/>
      <c r="P334" s="793" t="s">
        <v>71</v>
      </c>
      <c r="Q334" s="794"/>
      <c r="R334" s="794"/>
      <c r="S334" s="794"/>
      <c r="T334" s="794"/>
      <c r="U334" s="794"/>
      <c r="V334" s="795"/>
      <c r="W334" s="38" t="s">
        <v>69</v>
      </c>
      <c r="X334" s="789">
        <f>IFERROR(SUM(X332:X332),"0")</f>
        <v>0</v>
      </c>
      <c r="Y334" s="789">
        <f>IFERROR(SUM(Y332:Y332),"0")</f>
        <v>0</v>
      </c>
      <c r="Z334" s="38"/>
      <c r="AA334" s="790"/>
      <c r="AB334" s="790"/>
      <c r="AC334" s="790"/>
    </row>
    <row r="335" spans="1:68" ht="14.25" hidden="1" customHeight="1" x14ac:dyDescent="0.25">
      <c r="A335" s="796" t="s">
        <v>73</v>
      </c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797"/>
      <c r="P335" s="797"/>
      <c r="Q335" s="797"/>
      <c r="R335" s="797"/>
      <c r="S335" s="797"/>
      <c r="T335" s="797"/>
      <c r="U335" s="797"/>
      <c r="V335" s="797"/>
      <c r="W335" s="797"/>
      <c r="X335" s="797"/>
      <c r="Y335" s="797"/>
      <c r="Z335" s="797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2">
        <v>4301051344</v>
      </c>
      <c r="D336" s="812">
        <v>4680115880412</v>
      </c>
      <c r="E336" s="813"/>
      <c r="F336" s="786">
        <v>0.33</v>
      </c>
      <c r="G336" s="33">
        <v>6</v>
      </c>
      <c r="H336" s="786">
        <v>1.98</v>
      </c>
      <c r="I336" s="78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89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5"/>
      <c r="V336" s="35"/>
      <c r="W336" s="36" t="s">
        <v>69</v>
      </c>
      <c r="X336" s="787">
        <v>0</v>
      </c>
      <c r="Y336" s="78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2">
        <v>4301051277</v>
      </c>
      <c r="D337" s="812">
        <v>4680115880511</v>
      </c>
      <c r="E337" s="813"/>
      <c r="F337" s="786">
        <v>0.33</v>
      </c>
      <c r="G337" s="33">
        <v>6</v>
      </c>
      <c r="H337" s="786">
        <v>1.98</v>
      </c>
      <c r="I337" s="78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116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5"/>
      <c r="V337" s="35"/>
      <c r="W337" s="36" t="s">
        <v>69</v>
      </c>
      <c r="X337" s="787">
        <v>0</v>
      </c>
      <c r="Y337" s="78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4"/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805"/>
      <c r="P338" s="793" t="s">
        <v>71</v>
      </c>
      <c r="Q338" s="794"/>
      <c r="R338" s="794"/>
      <c r="S338" s="794"/>
      <c r="T338" s="794"/>
      <c r="U338" s="794"/>
      <c r="V338" s="795"/>
      <c r="W338" s="38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797"/>
      <c r="B339" s="797"/>
      <c r="C339" s="797"/>
      <c r="D339" s="797"/>
      <c r="E339" s="797"/>
      <c r="F339" s="797"/>
      <c r="G339" s="797"/>
      <c r="H339" s="797"/>
      <c r="I339" s="797"/>
      <c r="J339" s="797"/>
      <c r="K339" s="797"/>
      <c r="L339" s="797"/>
      <c r="M339" s="797"/>
      <c r="N339" s="797"/>
      <c r="O339" s="805"/>
      <c r="P339" s="793" t="s">
        <v>71</v>
      </c>
      <c r="Q339" s="794"/>
      <c r="R339" s="794"/>
      <c r="S339" s="794"/>
      <c r="T339" s="794"/>
      <c r="U339" s="794"/>
      <c r="V339" s="795"/>
      <c r="W339" s="38" t="s">
        <v>69</v>
      </c>
      <c r="X339" s="789">
        <f>IFERROR(SUM(X336:X337),"0")</f>
        <v>0</v>
      </c>
      <c r="Y339" s="789">
        <f>IFERROR(SUM(Y336:Y337),"0")</f>
        <v>0</v>
      </c>
      <c r="Z339" s="38"/>
      <c r="AA339" s="790"/>
      <c r="AB339" s="790"/>
      <c r="AC339" s="790"/>
    </row>
    <row r="340" spans="1:68" ht="16.5" hidden="1" customHeight="1" x14ac:dyDescent="0.25">
      <c r="A340" s="836" t="s">
        <v>549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782"/>
      <c r="AB340" s="782"/>
      <c r="AC340" s="782"/>
    </row>
    <row r="341" spans="1:68" ht="14.25" hidden="1" customHeight="1" x14ac:dyDescent="0.25">
      <c r="A341" s="796" t="s">
        <v>113</v>
      </c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797"/>
      <c r="P341" s="797"/>
      <c r="Q341" s="797"/>
      <c r="R341" s="797"/>
      <c r="S341" s="797"/>
      <c r="T341" s="797"/>
      <c r="U341" s="797"/>
      <c r="V341" s="797"/>
      <c r="W341" s="797"/>
      <c r="X341" s="797"/>
      <c r="Y341" s="797"/>
      <c r="Z341" s="797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2">
        <v>4301011593</v>
      </c>
      <c r="D342" s="812">
        <v>4680115882973</v>
      </c>
      <c r="E342" s="813"/>
      <c r="F342" s="786">
        <v>0.7</v>
      </c>
      <c r="G342" s="33">
        <v>6</v>
      </c>
      <c r="H342" s="786">
        <v>4.2</v>
      </c>
      <c r="I342" s="786">
        <v>4.5599999999999996</v>
      </c>
      <c r="J342" s="33">
        <v>104</v>
      </c>
      <c r="K342" s="33" t="s">
        <v>116</v>
      </c>
      <c r="L342" s="33"/>
      <c r="M342" s="34" t="s">
        <v>119</v>
      </c>
      <c r="N342" s="34"/>
      <c r="O342" s="33">
        <v>55</v>
      </c>
      <c r="P342" s="8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5"/>
      <c r="V342" s="35"/>
      <c r="W342" s="36" t="s">
        <v>69</v>
      </c>
      <c r="X342" s="787">
        <v>0</v>
      </c>
      <c r="Y342" s="78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4"/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805"/>
      <c r="P343" s="793" t="s">
        <v>71</v>
      </c>
      <c r="Q343" s="794"/>
      <c r="R343" s="794"/>
      <c r="S343" s="794"/>
      <c r="T343" s="794"/>
      <c r="U343" s="794"/>
      <c r="V343" s="795"/>
      <c r="W343" s="38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797"/>
      <c r="B344" s="797"/>
      <c r="C344" s="797"/>
      <c r="D344" s="797"/>
      <c r="E344" s="797"/>
      <c r="F344" s="797"/>
      <c r="G344" s="797"/>
      <c r="H344" s="797"/>
      <c r="I344" s="797"/>
      <c r="J344" s="797"/>
      <c r="K344" s="797"/>
      <c r="L344" s="797"/>
      <c r="M344" s="797"/>
      <c r="N344" s="797"/>
      <c r="O344" s="805"/>
      <c r="P344" s="793" t="s">
        <v>71</v>
      </c>
      <c r="Q344" s="794"/>
      <c r="R344" s="794"/>
      <c r="S344" s="794"/>
      <c r="T344" s="794"/>
      <c r="U344" s="794"/>
      <c r="V344" s="795"/>
      <c r="W344" s="38" t="s">
        <v>69</v>
      </c>
      <c r="X344" s="789">
        <f>IFERROR(SUM(X342:X342),"0")</f>
        <v>0</v>
      </c>
      <c r="Y344" s="789">
        <f>IFERROR(SUM(Y342:Y342),"0")</f>
        <v>0</v>
      </c>
      <c r="Z344" s="38"/>
      <c r="AA344" s="790"/>
      <c r="AB344" s="790"/>
      <c r="AC344" s="790"/>
    </row>
    <row r="345" spans="1:68" ht="14.25" hidden="1" customHeight="1" x14ac:dyDescent="0.25">
      <c r="A345" s="796" t="s">
        <v>64</v>
      </c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797"/>
      <c r="P345" s="797"/>
      <c r="Q345" s="797"/>
      <c r="R345" s="797"/>
      <c r="S345" s="797"/>
      <c r="T345" s="797"/>
      <c r="U345" s="797"/>
      <c r="V345" s="797"/>
      <c r="W345" s="797"/>
      <c r="X345" s="797"/>
      <c r="Y345" s="797"/>
      <c r="Z345" s="797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2">
        <v>4301031305</v>
      </c>
      <c r="D346" s="812">
        <v>4607091389845</v>
      </c>
      <c r="E346" s="813"/>
      <c r="F346" s="786">
        <v>0.35</v>
      </c>
      <c r="G346" s="33">
        <v>6</v>
      </c>
      <c r="H346" s="786">
        <v>2.1</v>
      </c>
      <c r="I346" s="78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95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5"/>
      <c r="V346" s="35"/>
      <c r="W346" s="36" t="s">
        <v>69</v>
      </c>
      <c r="X346" s="787">
        <v>0</v>
      </c>
      <c r="Y346" s="78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2">
        <v>4301031306</v>
      </c>
      <c r="D347" s="812">
        <v>4680115882881</v>
      </c>
      <c r="E347" s="813"/>
      <c r="F347" s="786">
        <v>0.28000000000000003</v>
      </c>
      <c r="G347" s="33">
        <v>6</v>
      </c>
      <c r="H347" s="786">
        <v>1.68</v>
      </c>
      <c r="I347" s="78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5"/>
      <c r="V347" s="35"/>
      <c r="W347" s="36" t="s">
        <v>69</v>
      </c>
      <c r="X347" s="787">
        <v>0</v>
      </c>
      <c r="Y347" s="78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4"/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805"/>
      <c r="P348" s="793" t="s">
        <v>71</v>
      </c>
      <c r="Q348" s="794"/>
      <c r="R348" s="794"/>
      <c r="S348" s="794"/>
      <c r="T348" s="794"/>
      <c r="U348" s="794"/>
      <c r="V348" s="795"/>
      <c r="W348" s="38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797"/>
      <c r="B349" s="797"/>
      <c r="C349" s="797"/>
      <c r="D349" s="797"/>
      <c r="E349" s="797"/>
      <c r="F349" s="797"/>
      <c r="G349" s="797"/>
      <c r="H349" s="797"/>
      <c r="I349" s="797"/>
      <c r="J349" s="797"/>
      <c r="K349" s="797"/>
      <c r="L349" s="797"/>
      <c r="M349" s="797"/>
      <c r="N349" s="797"/>
      <c r="O349" s="805"/>
      <c r="P349" s="793" t="s">
        <v>71</v>
      </c>
      <c r="Q349" s="794"/>
      <c r="R349" s="794"/>
      <c r="S349" s="794"/>
      <c r="T349" s="794"/>
      <c r="U349" s="794"/>
      <c r="V349" s="795"/>
      <c r="W349" s="38" t="s">
        <v>69</v>
      </c>
      <c r="X349" s="789">
        <f>IFERROR(SUM(X346:X347),"0")</f>
        <v>0</v>
      </c>
      <c r="Y349" s="789">
        <f>IFERROR(SUM(Y346:Y347),"0")</f>
        <v>0</v>
      </c>
      <c r="Z349" s="38"/>
      <c r="AA349" s="790"/>
      <c r="AB349" s="790"/>
      <c r="AC349" s="790"/>
    </row>
    <row r="350" spans="1:68" ht="14.25" hidden="1" customHeight="1" x14ac:dyDescent="0.25">
      <c r="A350" s="796" t="s">
        <v>73</v>
      </c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797"/>
      <c r="P350" s="797"/>
      <c r="Q350" s="797"/>
      <c r="R350" s="797"/>
      <c r="S350" s="797"/>
      <c r="T350" s="797"/>
      <c r="U350" s="797"/>
      <c r="V350" s="797"/>
      <c r="W350" s="797"/>
      <c r="X350" s="797"/>
      <c r="Y350" s="797"/>
      <c r="Z350" s="797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2">
        <v>4301051517</v>
      </c>
      <c r="D351" s="812">
        <v>4680115883390</v>
      </c>
      <c r="E351" s="813"/>
      <c r="F351" s="786">
        <v>0.3</v>
      </c>
      <c r="G351" s="33">
        <v>6</v>
      </c>
      <c r="H351" s="786">
        <v>1.8</v>
      </c>
      <c r="I351" s="78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110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5"/>
      <c r="V351" s="35"/>
      <c r="W351" s="36" t="s">
        <v>69</v>
      </c>
      <c r="X351" s="787">
        <v>0</v>
      </c>
      <c r="Y351" s="78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4"/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805"/>
      <c r="P352" s="793" t="s">
        <v>71</v>
      </c>
      <c r="Q352" s="794"/>
      <c r="R352" s="794"/>
      <c r="S352" s="794"/>
      <c r="T352" s="794"/>
      <c r="U352" s="794"/>
      <c r="V352" s="795"/>
      <c r="W352" s="38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797"/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805"/>
      <c r="P353" s="793" t="s">
        <v>71</v>
      </c>
      <c r="Q353" s="794"/>
      <c r="R353" s="794"/>
      <c r="S353" s="794"/>
      <c r="T353" s="794"/>
      <c r="U353" s="794"/>
      <c r="V353" s="795"/>
      <c r="W353" s="38" t="s">
        <v>69</v>
      </c>
      <c r="X353" s="789">
        <f>IFERROR(SUM(X351:X351),"0")</f>
        <v>0</v>
      </c>
      <c r="Y353" s="789">
        <f>IFERROR(SUM(Y351:Y351),"0")</f>
        <v>0</v>
      </c>
      <c r="Z353" s="38"/>
      <c r="AA353" s="790"/>
      <c r="AB353" s="790"/>
      <c r="AC353" s="790"/>
    </row>
    <row r="354" spans="1:68" ht="16.5" hidden="1" customHeight="1" x14ac:dyDescent="0.25">
      <c r="A354" s="836" t="s">
        <v>560</v>
      </c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797"/>
      <c r="P354" s="797"/>
      <c r="Q354" s="797"/>
      <c r="R354" s="797"/>
      <c r="S354" s="797"/>
      <c r="T354" s="797"/>
      <c r="U354" s="797"/>
      <c r="V354" s="797"/>
      <c r="W354" s="797"/>
      <c r="X354" s="797"/>
      <c r="Y354" s="797"/>
      <c r="Z354" s="797"/>
      <c r="AA354" s="782"/>
      <c r="AB354" s="782"/>
      <c r="AC354" s="782"/>
    </row>
    <row r="355" spans="1:68" ht="14.25" hidden="1" customHeight="1" x14ac:dyDescent="0.25">
      <c r="A355" s="796" t="s">
        <v>113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2">
        <v>4301012024</v>
      </c>
      <c r="D356" s="812">
        <v>4680115885615</v>
      </c>
      <c r="E356" s="813"/>
      <c r="F356" s="786">
        <v>1.35</v>
      </c>
      <c r="G356" s="33">
        <v>8</v>
      </c>
      <c r="H356" s="786">
        <v>10.8</v>
      </c>
      <c r="I356" s="786">
        <v>11.28</v>
      </c>
      <c r="J356" s="33">
        <v>56</v>
      </c>
      <c r="K356" s="33" t="s">
        <v>116</v>
      </c>
      <c r="L356" s="33"/>
      <c r="M356" s="34" t="s">
        <v>77</v>
      </c>
      <c r="N356" s="34"/>
      <c r="O356" s="33">
        <v>55</v>
      </c>
      <c r="P356" s="10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5"/>
      <c r="V356" s="35"/>
      <c r="W356" s="36" t="s">
        <v>69</v>
      </c>
      <c r="X356" s="787">
        <v>0</v>
      </c>
      <c r="Y356" s="788">
        <f t="shared" ref="Y356:Y363" si="77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2">
        <v>4301011911</v>
      </c>
      <c r="D357" s="812">
        <v>4680115885554</v>
      </c>
      <c r="E357" s="813"/>
      <c r="F357" s="786">
        <v>1.35</v>
      </c>
      <c r="G357" s="33">
        <v>8</v>
      </c>
      <c r="H357" s="786">
        <v>10.8</v>
      </c>
      <c r="I357" s="786">
        <v>11.28</v>
      </c>
      <c r="J357" s="33">
        <v>48</v>
      </c>
      <c r="K357" s="33" t="s">
        <v>116</v>
      </c>
      <c r="L357" s="33"/>
      <c r="M357" s="34" t="s">
        <v>149</v>
      </c>
      <c r="N357" s="34"/>
      <c r="O357" s="33">
        <v>55</v>
      </c>
      <c r="P357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5"/>
      <c r="V357" s="35"/>
      <c r="W357" s="36" t="s">
        <v>69</v>
      </c>
      <c r="X357" s="787">
        <v>0</v>
      </c>
      <c r="Y357" s="788">
        <f t="shared" si="77"/>
        <v>0</v>
      </c>
      <c r="Z357" s="37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2">
        <v>4301012016</v>
      </c>
      <c r="D358" s="812">
        <v>4680115885554</v>
      </c>
      <c r="E358" s="813"/>
      <c r="F358" s="786">
        <v>1.35</v>
      </c>
      <c r="G358" s="33">
        <v>8</v>
      </c>
      <c r="H358" s="786">
        <v>10.8</v>
      </c>
      <c r="I358" s="786">
        <v>11.28</v>
      </c>
      <c r="J358" s="33">
        <v>56</v>
      </c>
      <c r="K358" s="33" t="s">
        <v>116</v>
      </c>
      <c r="L358" s="33" t="s">
        <v>145</v>
      </c>
      <c r="M358" s="34" t="s">
        <v>77</v>
      </c>
      <c r="N358" s="34"/>
      <c r="O358" s="33">
        <v>55</v>
      </c>
      <c r="P358" s="111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5"/>
      <c r="V358" s="35"/>
      <c r="W358" s="36" t="s">
        <v>69</v>
      </c>
      <c r="X358" s="787">
        <v>604.79999999999995</v>
      </c>
      <c r="Y358" s="788">
        <f t="shared" si="77"/>
        <v>604.80000000000007</v>
      </c>
      <c r="Z358" s="37">
        <f>IFERROR(IF(Y358=0,"",ROUNDUP(Y358/H358,0)*0.02175),"")</f>
        <v>1.218</v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631.67999999999995</v>
      </c>
      <c r="BN358" s="64">
        <f t="shared" si="79"/>
        <v>631.67999999999995</v>
      </c>
      <c r="BO358" s="64">
        <f t="shared" si="80"/>
        <v>0.99999999999999978</v>
      </c>
      <c r="BP358" s="64">
        <f t="shared" si="81"/>
        <v>1</v>
      </c>
    </row>
    <row r="359" spans="1:68" ht="37.5" hidden="1" customHeight="1" x14ac:dyDescent="0.25">
      <c r="A359" s="54" t="s">
        <v>569</v>
      </c>
      <c r="B359" s="54" t="s">
        <v>570</v>
      </c>
      <c r="C359" s="32">
        <v>4301011858</v>
      </c>
      <c r="D359" s="812">
        <v>4680115885646</v>
      </c>
      <c r="E359" s="813"/>
      <c r="F359" s="786">
        <v>1.35</v>
      </c>
      <c r="G359" s="33">
        <v>8</v>
      </c>
      <c r="H359" s="786">
        <v>10.8</v>
      </c>
      <c r="I359" s="786">
        <v>11.28</v>
      </c>
      <c r="J359" s="33">
        <v>56</v>
      </c>
      <c r="K359" s="33" t="s">
        <v>116</v>
      </c>
      <c r="L359" s="33"/>
      <c r="M359" s="34" t="s">
        <v>119</v>
      </c>
      <c r="N359" s="34"/>
      <c r="O359" s="33">
        <v>55</v>
      </c>
      <c r="P359" s="9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5"/>
      <c r="V359" s="35"/>
      <c r="W359" s="36" t="s">
        <v>69</v>
      </c>
      <c r="X359" s="787">
        <v>0</v>
      </c>
      <c r="Y359" s="788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2">
        <v>4301011857</v>
      </c>
      <c r="D360" s="812">
        <v>4680115885622</v>
      </c>
      <c r="E360" s="813"/>
      <c r="F360" s="786">
        <v>0.4</v>
      </c>
      <c r="G360" s="33">
        <v>10</v>
      </c>
      <c r="H360" s="786">
        <v>4</v>
      </c>
      <c r="I360" s="786">
        <v>4.21</v>
      </c>
      <c r="J360" s="33">
        <v>132</v>
      </c>
      <c r="K360" s="33" t="s">
        <v>126</v>
      </c>
      <c r="L360" s="33"/>
      <c r="M360" s="34" t="s">
        <v>119</v>
      </c>
      <c r="N360" s="34"/>
      <c r="O360" s="33">
        <v>55</v>
      </c>
      <c r="P360" s="8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5"/>
      <c r="V360" s="35"/>
      <c r="W360" s="36" t="s">
        <v>69</v>
      </c>
      <c r="X360" s="787">
        <v>60</v>
      </c>
      <c r="Y360" s="788">
        <f t="shared" si="77"/>
        <v>60</v>
      </c>
      <c r="Z360" s="37">
        <f>IFERROR(IF(Y360=0,"",ROUNDUP(Y360/H360,0)*0.00902),"")</f>
        <v>0.1353</v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63.15</v>
      </c>
      <c r="BN360" s="64">
        <f t="shared" si="79"/>
        <v>63.15</v>
      </c>
      <c r="BO360" s="64">
        <f t="shared" si="80"/>
        <v>0.11363636363636365</v>
      </c>
      <c r="BP360" s="64">
        <f t="shared" si="81"/>
        <v>0.11363636363636365</v>
      </c>
    </row>
    <row r="361" spans="1:68" ht="27" hidden="1" customHeight="1" x14ac:dyDescent="0.25">
      <c r="A361" s="54" t="s">
        <v>575</v>
      </c>
      <c r="B361" s="54" t="s">
        <v>576</v>
      </c>
      <c r="C361" s="32">
        <v>4301011573</v>
      </c>
      <c r="D361" s="812">
        <v>4680115881938</v>
      </c>
      <c r="E361" s="813"/>
      <c r="F361" s="786">
        <v>0.4</v>
      </c>
      <c r="G361" s="33">
        <v>10</v>
      </c>
      <c r="H361" s="786">
        <v>4</v>
      </c>
      <c r="I361" s="786">
        <v>4.21</v>
      </c>
      <c r="J361" s="33">
        <v>132</v>
      </c>
      <c r="K361" s="33" t="s">
        <v>126</v>
      </c>
      <c r="L361" s="33"/>
      <c r="M361" s="34" t="s">
        <v>119</v>
      </c>
      <c r="N361" s="34"/>
      <c r="O361" s="33">
        <v>90</v>
      </c>
      <c r="P361" s="10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5"/>
      <c r="V361" s="35"/>
      <c r="W361" s="36" t="s">
        <v>69</v>
      </c>
      <c r="X361" s="787">
        <v>0</v>
      </c>
      <c r="Y361" s="78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2">
        <v>4301011859</v>
      </c>
      <c r="D362" s="812">
        <v>4680115885608</v>
      </c>
      <c r="E362" s="813"/>
      <c r="F362" s="786">
        <v>0.4</v>
      </c>
      <c r="G362" s="33">
        <v>10</v>
      </c>
      <c r="H362" s="786">
        <v>4</v>
      </c>
      <c r="I362" s="786">
        <v>4.21</v>
      </c>
      <c r="J362" s="33">
        <v>132</v>
      </c>
      <c r="K362" s="33" t="s">
        <v>126</v>
      </c>
      <c r="L362" s="33"/>
      <c r="M362" s="34" t="s">
        <v>119</v>
      </c>
      <c r="N362" s="34"/>
      <c r="O362" s="33">
        <v>55</v>
      </c>
      <c r="P362" s="89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5"/>
      <c r="V362" s="35"/>
      <c r="W362" s="36" t="s">
        <v>69</v>
      </c>
      <c r="X362" s="787">
        <v>0</v>
      </c>
      <c r="Y362" s="78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568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580</v>
      </c>
      <c r="B363" s="54" t="s">
        <v>581</v>
      </c>
      <c r="C363" s="32">
        <v>4301011323</v>
      </c>
      <c r="D363" s="812">
        <v>4607091386011</v>
      </c>
      <c r="E363" s="813"/>
      <c r="F363" s="786">
        <v>0.5</v>
      </c>
      <c r="G363" s="33">
        <v>10</v>
      </c>
      <c r="H363" s="786">
        <v>5</v>
      </c>
      <c r="I363" s="786">
        <v>5.21</v>
      </c>
      <c r="J363" s="33">
        <v>132</v>
      </c>
      <c r="K363" s="33" t="s">
        <v>126</v>
      </c>
      <c r="L363" s="33"/>
      <c r="M363" s="34" t="s">
        <v>77</v>
      </c>
      <c r="N363" s="34"/>
      <c r="O363" s="33">
        <v>55</v>
      </c>
      <c r="P363" s="8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5"/>
      <c r="V363" s="35"/>
      <c r="W363" s="36" t="s">
        <v>69</v>
      </c>
      <c r="X363" s="787">
        <v>660</v>
      </c>
      <c r="Y363" s="788">
        <f t="shared" si="77"/>
        <v>660</v>
      </c>
      <c r="Z363" s="37">
        <f>IFERROR(IF(Y363=0,"",ROUNDUP(Y363/H363,0)*0.00902),"")</f>
        <v>1.1906400000000001</v>
      </c>
      <c r="AA363" s="56"/>
      <c r="AB363" s="57"/>
      <c r="AC363" s="435" t="s">
        <v>582</v>
      </c>
      <c r="AG363" s="64"/>
      <c r="AJ363" s="68"/>
      <c r="AK363" s="68">
        <v>0</v>
      </c>
      <c r="BB363" s="436" t="s">
        <v>1</v>
      </c>
      <c r="BM363" s="64">
        <f t="shared" si="78"/>
        <v>687.72</v>
      </c>
      <c r="BN363" s="64">
        <f t="shared" si="79"/>
        <v>687.72</v>
      </c>
      <c r="BO363" s="64">
        <f t="shared" si="80"/>
        <v>1</v>
      </c>
      <c r="BP363" s="64">
        <f t="shared" si="81"/>
        <v>1</v>
      </c>
    </row>
    <row r="364" spans="1:68" x14ac:dyDescent="0.2">
      <c r="A364" s="804"/>
      <c r="B364" s="797"/>
      <c r="C364" s="797"/>
      <c r="D364" s="797"/>
      <c r="E364" s="797"/>
      <c r="F364" s="797"/>
      <c r="G364" s="797"/>
      <c r="H364" s="797"/>
      <c r="I364" s="797"/>
      <c r="J364" s="797"/>
      <c r="K364" s="797"/>
      <c r="L364" s="797"/>
      <c r="M364" s="797"/>
      <c r="N364" s="797"/>
      <c r="O364" s="805"/>
      <c r="P364" s="793" t="s">
        <v>71</v>
      </c>
      <c r="Q364" s="794"/>
      <c r="R364" s="794"/>
      <c r="S364" s="794"/>
      <c r="T364" s="794"/>
      <c r="U364" s="794"/>
      <c r="V364" s="795"/>
      <c r="W364" s="38" t="s">
        <v>72</v>
      </c>
      <c r="X364" s="789">
        <f>IFERROR(X356/H356,"0")+IFERROR(X357/H357,"0")+IFERROR(X358/H358,"0")+IFERROR(X359/H359,"0")+IFERROR(X360/H360,"0")+IFERROR(X361/H361,"0")+IFERROR(X362/H362,"0")+IFERROR(X363/H363,"0")</f>
        <v>203</v>
      </c>
      <c r="Y364" s="789">
        <f>IFERROR(Y356/H356,"0")+IFERROR(Y357/H357,"0")+IFERROR(Y358/H358,"0")+IFERROR(Y359/H359,"0")+IFERROR(Y360/H360,"0")+IFERROR(Y361/H361,"0")+IFERROR(Y362/H362,"0")+IFERROR(Y363/H363,"0")</f>
        <v>203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2.5439400000000001</v>
      </c>
      <c r="AA364" s="790"/>
      <c r="AB364" s="790"/>
      <c r="AC364" s="790"/>
    </row>
    <row r="365" spans="1:68" x14ac:dyDescent="0.2">
      <c r="A365" s="797"/>
      <c r="B365" s="797"/>
      <c r="C365" s="797"/>
      <c r="D365" s="797"/>
      <c r="E365" s="797"/>
      <c r="F365" s="797"/>
      <c r="G365" s="797"/>
      <c r="H365" s="797"/>
      <c r="I365" s="797"/>
      <c r="J365" s="797"/>
      <c r="K365" s="797"/>
      <c r="L365" s="797"/>
      <c r="M365" s="797"/>
      <c r="N365" s="797"/>
      <c r="O365" s="805"/>
      <c r="P365" s="793" t="s">
        <v>71</v>
      </c>
      <c r="Q365" s="794"/>
      <c r="R365" s="794"/>
      <c r="S365" s="794"/>
      <c r="T365" s="794"/>
      <c r="U365" s="794"/>
      <c r="V365" s="795"/>
      <c r="W365" s="38" t="s">
        <v>69</v>
      </c>
      <c r="X365" s="789">
        <f>IFERROR(SUM(X356:X363),"0")</f>
        <v>1324.8</v>
      </c>
      <c r="Y365" s="789">
        <f>IFERROR(SUM(Y356:Y363),"0")</f>
        <v>1324.8000000000002</v>
      </c>
      <c r="Z365" s="38"/>
      <c r="AA365" s="790"/>
      <c r="AB365" s="790"/>
      <c r="AC365" s="790"/>
    </row>
    <row r="366" spans="1:68" ht="14.25" hidden="1" customHeight="1" x14ac:dyDescent="0.25">
      <c r="A366" s="796" t="s">
        <v>64</v>
      </c>
      <c r="B366" s="797"/>
      <c r="C366" s="797"/>
      <c r="D366" s="797"/>
      <c r="E366" s="797"/>
      <c r="F366" s="797"/>
      <c r="G366" s="797"/>
      <c r="H366" s="797"/>
      <c r="I366" s="797"/>
      <c r="J366" s="797"/>
      <c r="K366" s="797"/>
      <c r="L366" s="797"/>
      <c r="M366" s="797"/>
      <c r="N366" s="797"/>
      <c r="O366" s="797"/>
      <c r="P366" s="797"/>
      <c r="Q366" s="797"/>
      <c r="R366" s="797"/>
      <c r="S366" s="797"/>
      <c r="T366" s="797"/>
      <c r="U366" s="797"/>
      <c r="V366" s="797"/>
      <c r="W366" s="797"/>
      <c r="X366" s="797"/>
      <c r="Y366" s="797"/>
      <c r="Z366" s="797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2">
        <v>4301030878</v>
      </c>
      <c r="D367" s="812">
        <v>4607091387193</v>
      </c>
      <c r="E367" s="813"/>
      <c r="F367" s="786">
        <v>0.7</v>
      </c>
      <c r="G367" s="33">
        <v>6</v>
      </c>
      <c r="H367" s="786">
        <v>4.2</v>
      </c>
      <c r="I367" s="786">
        <v>4.47</v>
      </c>
      <c r="J367" s="33">
        <v>132</v>
      </c>
      <c r="K367" s="33" t="s">
        <v>126</v>
      </c>
      <c r="L367" s="33"/>
      <c r="M367" s="34" t="s">
        <v>68</v>
      </c>
      <c r="N367" s="34"/>
      <c r="O367" s="33">
        <v>35</v>
      </c>
      <c r="P367" s="8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5"/>
      <c r="V367" s="35"/>
      <c r="W367" s="36" t="s">
        <v>69</v>
      </c>
      <c r="X367" s="787">
        <v>200</v>
      </c>
      <c r="Y367" s="788">
        <f>IFERROR(IF(X367="",0,CEILING((X367/$H367),1)*$H367),"")</f>
        <v>201.60000000000002</v>
      </c>
      <c r="Z367" s="37">
        <f>IFERROR(IF(Y367=0,"",ROUNDUP(Y367/H367,0)*0.00902),"")</f>
        <v>0.43296000000000001</v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212.85714285714286</v>
      </c>
      <c r="BN367" s="64">
        <f>IFERROR(Y367*I367/H367,"0")</f>
        <v>214.56</v>
      </c>
      <c r="BO367" s="64">
        <f>IFERROR(1/J367*(X367/H367),"0")</f>
        <v>0.36075036075036077</v>
      </c>
      <c r="BP367" s="64">
        <f>IFERROR(1/J367*(Y367/H367),"0")</f>
        <v>0.36363636363636365</v>
      </c>
    </row>
    <row r="368" spans="1:68" ht="27" customHeight="1" x14ac:dyDescent="0.25">
      <c r="A368" s="54" t="s">
        <v>586</v>
      </c>
      <c r="B368" s="54" t="s">
        <v>587</v>
      </c>
      <c r="C368" s="32">
        <v>4301031153</v>
      </c>
      <c r="D368" s="812">
        <v>4607091387230</v>
      </c>
      <c r="E368" s="813"/>
      <c r="F368" s="786">
        <v>0.7</v>
      </c>
      <c r="G368" s="33">
        <v>6</v>
      </c>
      <c r="H368" s="786">
        <v>4.2</v>
      </c>
      <c r="I368" s="786">
        <v>4.47</v>
      </c>
      <c r="J368" s="33">
        <v>132</v>
      </c>
      <c r="K368" s="33" t="s">
        <v>126</v>
      </c>
      <c r="L368" s="33"/>
      <c r="M368" s="34" t="s">
        <v>68</v>
      </c>
      <c r="N368" s="34"/>
      <c r="O368" s="33">
        <v>40</v>
      </c>
      <c r="P368" s="8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5"/>
      <c r="V368" s="35"/>
      <c r="W368" s="36" t="s">
        <v>69</v>
      </c>
      <c r="X368" s="787">
        <v>200</v>
      </c>
      <c r="Y368" s="788">
        <f>IFERROR(IF(X368="",0,CEILING((X368/$H368),1)*$H368),"")</f>
        <v>201.60000000000002</v>
      </c>
      <c r="Z368" s="37">
        <f>IFERROR(IF(Y368=0,"",ROUNDUP(Y368/H368,0)*0.00902),"")</f>
        <v>0.43296000000000001</v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212.85714285714286</v>
      </c>
      <c r="BN368" s="64">
        <f>IFERROR(Y368*I368/H368,"0")</f>
        <v>214.56</v>
      </c>
      <c r="BO368" s="64">
        <f>IFERROR(1/J368*(X368/H368),"0")</f>
        <v>0.36075036075036077</v>
      </c>
      <c r="BP368" s="64">
        <f>IFERROR(1/J368*(Y368/H368),"0")</f>
        <v>0.36363636363636365</v>
      </c>
    </row>
    <row r="369" spans="1:68" ht="27" hidden="1" customHeight="1" x14ac:dyDescent="0.25">
      <c r="A369" s="54" t="s">
        <v>589</v>
      </c>
      <c r="B369" s="54" t="s">
        <v>590</v>
      </c>
      <c r="C369" s="32">
        <v>4301031154</v>
      </c>
      <c r="D369" s="812">
        <v>4607091387292</v>
      </c>
      <c r="E369" s="813"/>
      <c r="F369" s="786">
        <v>0.73</v>
      </c>
      <c r="G369" s="33">
        <v>6</v>
      </c>
      <c r="H369" s="786">
        <v>4.38</v>
      </c>
      <c r="I369" s="786">
        <v>4.6500000000000004</v>
      </c>
      <c r="J369" s="33">
        <v>132</v>
      </c>
      <c r="K369" s="33" t="s">
        <v>126</v>
      </c>
      <c r="L369" s="33"/>
      <c r="M369" s="34" t="s">
        <v>68</v>
      </c>
      <c r="N369" s="34"/>
      <c r="O369" s="33">
        <v>45</v>
      </c>
      <c r="P369" s="88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5"/>
      <c r="V369" s="35"/>
      <c r="W369" s="36" t="s">
        <v>69</v>
      </c>
      <c r="X369" s="787">
        <v>0</v>
      </c>
      <c r="Y369" s="788">
        <f>IFERROR(IF(X369="",0,CEILING((X369/$H369),1)*$H369),"")</f>
        <v>0</v>
      </c>
      <c r="Z369" s="37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2">
        <v>4301031152</v>
      </c>
      <c r="D370" s="812">
        <v>4607091387285</v>
      </c>
      <c r="E370" s="813"/>
      <c r="F370" s="786">
        <v>0.35</v>
      </c>
      <c r="G370" s="33">
        <v>6</v>
      </c>
      <c r="H370" s="786">
        <v>2.1</v>
      </c>
      <c r="I370" s="786">
        <v>2.23</v>
      </c>
      <c r="J370" s="33">
        <v>234</v>
      </c>
      <c r="K370" s="33" t="s">
        <v>67</v>
      </c>
      <c r="L370" s="33"/>
      <c r="M370" s="34" t="s">
        <v>68</v>
      </c>
      <c r="N370" s="34"/>
      <c r="O370" s="33">
        <v>40</v>
      </c>
      <c r="P370" s="8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5"/>
      <c r="V370" s="35"/>
      <c r="W370" s="36" t="s">
        <v>69</v>
      </c>
      <c r="X370" s="787">
        <v>0</v>
      </c>
      <c r="Y370" s="788">
        <f>IFERROR(IF(X370="",0,CEILING((X370/$H370),1)*$H370),"")</f>
        <v>0</v>
      </c>
      <c r="Z370" s="37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4"/>
      <c r="B371" s="797"/>
      <c r="C371" s="797"/>
      <c r="D371" s="797"/>
      <c r="E371" s="797"/>
      <c r="F371" s="797"/>
      <c r="G371" s="797"/>
      <c r="H371" s="797"/>
      <c r="I371" s="797"/>
      <c r="J371" s="797"/>
      <c r="K371" s="797"/>
      <c r="L371" s="797"/>
      <c r="M371" s="797"/>
      <c r="N371" s="797"/>
      <c r="O371" s="805"/>
      <c r="P371" s="793" t="s">
        <v>71</v>
      </c>
      <c r="Q371" s="794"/>
      <c r="R371" s="794"/>
      <c r="S371" s="794"/>
      <c r="T371" s="794"/>
      <c r="U371" s="794"/>
      <c r="V371" s="795"/>
      <c r="W371" s="38" t="s">
        <v>72</v>
      </c>
      <c r="X371" s="789">
        <f>IFERROR(X367/H367,"0")+IFERROR(X368/H368,"0")+IFERROR(X369/H369,"0")+IFERROR(X370/H370,"0")</f>
        <v>95.238095238095241</v>
      </c>
      <c r="Y371" s="789">
        <f>IFERROR(Y367/H367,"0")+IFERROR(Y368/H368,"0")+IFERROR(Y369/H369,"0")+IFERROR(Y370/H370,"0")</f>
        <v>96</v>
      </c>
      <c r="Z371" s="789">
        <f>IFERROR(IF(Z367="",0,Z367),"0")+IFERROR(IF(Z368="",0,Z368),"0")+IFERROR(IF(Z369="",0,Z369),"0")+IFERROR(IF(Z370="",0,Z370),"0")</f>
        <v>0.86592000000000002</v>
      </c>
      <c r="AA371" s="790"/>
      <c r="AB371" s="790"/>
      <c r="AC371" s="790"/>
    </row>
    <row r="372" spans="1:68" x14ac:dyDescent="0.2">
      <c r="A372" s="797"/>
      <c r="B372" s="797"/>
      <c r="C372" s="797"/>
      <c r="D372" s="797"/>
      <c r="E372" s="797"/>
      <c r="F372" s="797"/>
      <c r="G372" s="797"/>
      <c r="H372" s="797"/>
      <c r="I372" s="797"/>
      <c r="J372" s="797"/>
      <c r="K372" s="797"/>
      <c r="L372" s="797"/>
      <c r="M372" s="797"/>
      <c r="N372" s="797"/>
      <c r="O372" s="805"/>
      <c r="P372" s="793" t="s">
        <v>71</v>
      </c>
      <c r="Q372" s="794"/>
      <c r="R372" s="794"/>
      <c r="S372" s="794"/>
      <c r="T372" s="794"/>
      <c r="U372" s="794"/>
      <c r="V372" s="795"/>
      <c r="W372" s="38" t="s">
        <v>69</v>
      </c>
      <c r="X372" s="789">
        <f>IFERROR(SUM(X367:X370),"0")</f>
        <v>400</v>
      </c>
      <c r="Y372" s="789">
        <f>IFERROR(SUM(Y367:Y370),"0")</f>
        <v>403.20000000000005</v>
      </c>
      <c r="Z372" s="38"/>
      <c r="AA372" s="790"/>
      <c r="AB372" s="790"/>
      <c r="AC372" s="790"/>
    </row>
    <row r="373" spans="1:68" ht="14.25" hidden="1" customHeight="1" x14ac:dyDescent="0.25">
      <c r="A373" s="796" t="s">
        <v>73</v>
      </c>
      <c r="B373" s="797"/>
      <c r="C373" s="797"/>
      <c r="D373" s="797"/>
      <c r="E373" s="797"/>
      <c r="F373" s="797"/>
      <c r="G373" s="797"/>
      <c r="H373" s="797"/>
      <c r="I373" s="797"/>
      <c r="J373" s="797"/>
      <c r="K373" s="797"/>
      <c r="L373" s="797"/>
      <c r="M373" s="797"/>
      <c r="N373" s="797"/>
      <c r="O373" s="797"/>
      <c r="P373" s="797"/>
      <c r="Q373" s="797"/>
      <c r="R373" s="797"/>
      <c r="S373" s="797"/>
      <c r="T373" s="797"/>
      <c r="U373" s="797"/>
      <c r="V373" s="797"/>
      <c r="W373" s="797"/>
      <c r="X373" s="797"/>
      <c r="Y373" s="797"/>
      <c r="Z373" s="797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2">
        <v>4301051100</v>
      </c>
      <c r="D374" s="812">
        <v>4607091387766</v>
      </c>
      <c r="E374" s="813"/>
      <c r="F374" s="786">
        <v>1.3</v>
      </c>
      <c r="G374" s="33">
        <v>6</v>
      </c>
      <c r="H374" s="786">
        <v>7.8</v>
      </c>
      <c r="I374" s="786">
        <v>8.3580000000000005</v>
      </c>
      <c r="J374" s="33">
        <v>56</v>
      </c>
      <c r="K374" s="33" t="s">
        <v>116</v>
      </c>
      <c r="L374" s="33"/>
      <c r="M374" s="34" t="s">
        <v>77</v>
      </c>
      <c r="N374" s="34"/>
      <c r="O374" s="33">
        <v>40</v>
      </c>
      <c r="P374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5"/>
      <c r="V374" s="35"/>
      <c r="W374" s="36" t="s">
        <v>69</v>
      </c>
      <c r="X374" s="787">
        <v>500</v>
      </c>
      <c r="Y374" s="788">
        <f t="shared" ref="Y374:Y379" si="82">IFERROR(IF(X374="",0,CEILING((X374/$H374),1)*$H374),"")</f>
        <v>507</v>
      </c>
      <c r="Z374" s="37">
        <f>IFERROR(IF(Y374=0,"",ROUNDUP(Y374/H374,0)*0.02175),"")</f>
        <v>1.4137499999999998</v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535.76923076923083</v>
      </c>
      <c r="BN374" s="64">
        <f t="shared" ref="BN374:BN379" si="84">IFERROR(Y374*I374/H374,"0")</f>
        <v>543.2700000000001</v>
      </c>
      <c r="BO374" s="64">
        <f t="shared" ref="BO374:BO379" si="85">IFERROR(1/J374*(X374/H374),"0")</f>
        <v>1.1446886446886446</v>
      </c>
      <c r="BP374" s="64">
        <f t="shared" ref="BP374:BP379" si="86">IFERROR(1/J374*(Y374/H374),"0")</f>
        <v>1.1607142857142856</v>
      </c>
    </row>
    <row r="375" spans="1:68" ht="37.5" hidden="1" customHeight="1" x14ac:dyDescent="0.25">
      <c r="A375" s="54" t="s">
        <v>597</v>
      </c>
      <c r="B375" s="54" t="s">
        <v>598</v>
      </c>
      <c r="C375" s="32">
        <v>4301051116</v>
      </c>
      <c r="D375" s="812">
        <v>4607091387957</v>
      </c>
      <c r="E375" s="813"/>
      <c r="F375" s="786">
        <v>1.3</v>
      </c>
      <c r="G375" s="33">
        <v>6</v>
      </c>
      <c r="H375" s="786">
        <v>7.8</v>
      </c>
      <c r="I375" s="786">
        <v>8.3640000000000008</v>
      </c>
      <c r="J375" s="33">
        <v>56</v>
      </c>
      <c r="K375" s="33" t="s">
        <v>116</v>
      </c>
      <c r="L375" s="33"/>
      <c r="M375" s="34" t="s">
        <v>68</v>
      </c>
      <c r="N375" s="34"/>
      <c r="O375" s="33">
        <v>40</v>
      </c>
      <c r="P375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5"/>
      <c r="V375" s="35"/>
      <c r="W375" s="36" t="s">
        <v>69</v>
      </c>
      <c r="X375" s="787">
        <v>0</v>
      </c>
      <c r="Y375" s="788">
        <f t="shared" si="82"/>
        <v>0</v>
      </c>
      <c r="Z375" s="37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2">
        <v>4301051115</v>
      </c>
      <c r="D376" s="812">
        <v>4607091387964</v>
      </c>
      <c r="E376" s="813"/>
      <c r="F376" s="786">
        <v>1.35</v>
      </c>
      <c r="G376" s="33">
        <v>6</v>
      </c>
      <c r="H376" s="786">
        <v>8.1</v>
      </c>
      <c r="I376" s="786">
        <v>8.6460000000000008</v>
      </c>
      <c r="J376" s="33">
        <v>56</v>
      </c>
      <c r="K376" s="33" t="s">
        <v>116</v>
      </c>
      <c r="L376" s="33"/>
      <c r="M376" s="34" t="s">
        <v>68</v>
      </c>
      <c r="N376" s="34"/>
      <c r="O376" s="33">
        <v>40</v>
      </c>
      <c r="P376" s="11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5"/>
      <c r="V376" s="35"/>
      <c r="W376" s="36" t="s">
        <v>69</v>
      </c>
      <c r="X376" s="787">
        <v>0</v>
      </c>
      <c r="Y376" s="78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2">
        <v>4301051705</v>
      </c>
      <c r="D377" s="812">
        <v>4680115884588</v>
      </c>
      <c r="E377" s="813"/>
      <c r="F377" s="786">
        <v>0.5</v>
      </c>
      <c r="G377" s="33">
        <v>6</v>
      </c>
      <c r="H377" s="786">
        <v>3</v>
      </c>
      <c r="I377" s="786">
        <v>3.246</v>
      </c>
      <c r="J377" s="33">
        <v>182</v>
      </c>
      <c r="K377" s="33" t="s">
        <v>76</v>
      </c>
      <c r="L377" s="33"/>
      <c r="M377" s="34" t="s">
        <v>68</v>
      </c>
      <c r="N377" s="34"/>
      <c r="O377" s="33">
        <v>40</v>
      </c>
      <c r="P377" s="10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5"/>
      <c r="V377" s="35"/>
      <c r="W377" s="36" t="s">
        <v>69</v>
      </c>
      <c r="X377" s="787">
        <v>150</v>
      </c>
      <c r="Y377" s="788">
        <f t="shared" si="82"/>
        <v>150</v>
      </c>
      <c r="Z377" s="37">
        <f>IFERROR(IF(Y377=0,"",ROUNDUP(Y377/H377,0)*0.00651),"")</f>
        <v>0.32550000000000001</v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162.29999999999998</v>
      </c>
      <c r="BN377" s="64">
        <f t="shared" si="84"/>
        <v>162.29999999999998</v>
      </c>
      <c r="BO377" s="64">
        <f t="shared" si="85"/>
        <v>0.27472527472527475</v>
      </c>
      <c r="BP377" s="64">
        <f t="shared" si="86"/>
        <v>0.27472527472527475</v>
      </c>
    </row>
    <row r="378" spans="1:68" ht="37.5" hidden="1" customHeight="1" x14ac:dyDescent="0.25">
      <c r="A378" s="54" t="s">
        <v>606</v>
      </c>
      <c r="B378" s="54" t="s">
        <v>607</v>
      </c>
      <c r="C378" s="32">
        <v>4301051130</v>
      </c>
      <c r="D378" s="812">
        <v>4607091387537</v>
      </c>
      <c r="E378" s="813"/>
      <c r="F378" s="786">
        <v>0.45</v>
      </c>
      <c r="G378" s="33">
        <v>6</v>
      </c>
      <c r="H378" s="786">
        <v>2.7</v>
      </c>
      <c r="I378" s="786">
        <v>2.97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11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5"/>
      <c r="V378" s="35"/>
      <c r="W378" s="36" t="s">
        <v>69</v>
      </c>
      <c r="X378" s="787">
        <v>0</v>
      </c>
      <c r="Y378" s="788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2">
        <v>4301051132</v>
      </c>
      <c r="D379" s="812">
        <v>4607091387513</v>
      </c>
      <c r="E379" s="813"/>
      <c r="F379" s="786">
        <v>0.45</v>
      </c>
      <c r="G379" s="33">
        <v>6</v>
      </c>
      <c r="H379" s="786">
        <v>2.7</v>
      </c>
      <c r="I379" s="786">
        <v>2.9580000000000002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12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5"/>
      <c r="V379" s="35"/>
      <c r="W379" s="36" t="s">
        <v>69</v>
      </c>
      <c r="X379" s="787">
        <v>0</v>
      </c>
      <c r="Y379" s="78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4"/>
      <c r="B380" s="797"/>
      <c r="C380" s="797"/>
      <c r="D380" s="797"/>
      <c r="E380" s="797"/>
      <c r="F380" s="797"/>
      <c r="G380" s="797"/>
      <c r="H380" s="797"/>
      <c r="I380" s="797"/>
      <c r="J380" s="797"/>
      <c r="K380" s="797"/>
      <c r="L380" s="797"/>
      <c r="M380" s="797"/>
      <c r="N380" s="797"/>
      <c r="O380" s="805"/>
      <c r="P380" s="793" t="s">
        <v>71</v>
      </c>
      <c r="Q380" s="794"/>
      <c r="R380" s="794"/>
      <c r="S380" s="794"/>
      <c r="T380" s="794"/>
      <c r="U380" s="794"/>
      <c r="V380" s="795"/>
      <c r="W380" s="38" t="s">
        <v>72</v>
      </c>
      <c r="X380" s="789">
        <f>IFERROR(X374/H374,"0")+IFERROR(X375/H375,"0")+IFERROR(X376/H376,"0")+IFERROR(X377/H377,"0")+IFERROR(X378/H378,"0")+IFERROR(X379/H379,"0")</f>
        <v>114.1025641025641</v>
      </c>
      <c r="Y380" s="789">
        <f>IFERROR(Y374/H374,"0")+IFERROR(Y375/H375,"0")+IFERROR(Y376/H376,"0")+IFERROR(Y377/H377,"0")+IFERROR(Y378/H378,"0")+IFERROR(Y379/H379,"0")</f>
        <v>115</v>
      </c>
      <c r="Z380" s="789">
        <f>IFERROR(IF(Z374="",0,Z374),"0")+IFERROR(IF(Z375="",0,Z375),"0")+IFERROR(IF(Z376="",0,Z376),"0")+IFERROR(IF(Z377="",0,Z377),"0")+IFERROR(IF(Z378="",0,Z378),"0")+IFERROR(IF(Z379="",0,Z379),"0")</f>
        <v>1.7392499999999997</v>
      </c>
      <c r="AA380" s="790"/>
      <c r="AB380" s="790"/>
      <c r="AC380" s="790"/>
    </row>
    <row r="381" spans="1:68" x14ac:dyDescent="0.2">
      <c r="A381" s="797"/>
      <c r="B381" s="797"/>
      <c r="C381" s="797"/>
      <c r="D381" s="797"/>
      <c r="E381" s="797"/>
      <c r="F381" s="797"/>
      <c r="G381" s="797"/>
      <c r="H381" s="797"/>
      <c r="I381" s="797"/>
      <c r="J381" s="797"/>
      <c r="K381" s="797"/>
      <c r="L381" s="797"/>
      <c r="M381" s="797"/>
      <c r="N381" s="797"/>
      <c r="O381" s="805"/>
      <c r="P381" s="793" t="s">
        <v>71</v>
      </c>
      <c r="Q381" s="794"/>
      <c r="R381" s="794"/>
      <c r="S381" s="794"/>
      <c r="T381" s="794"/>
      <c r="U381" s="794"/>
      <c r="V381" s="795"/>
      <c r="W381" s="38" t="s">
        <v>69</v>
      </c>
      <c r="X381" s="789">
        <f>IFERROR(SUM(X374:X379),"0")</f>
        <v>650</v>
      </c>
      <c r="Y381" s="789">
        <f>IFERROR(SUM(Y374:Y379),"0")</f>
        <v>657</v>
      </c>
      <c r="Z381" s="38"/>
      <c r="AA381" s="790"/>
      <c r="AB381" s="790"/>
      <c r="AC381" s="790"/>
    </row>
    <row r="382" spans="1:68" ht="14.25" hidden="1" customHeight="1" x14ac:dyDescent="0.25">
      <c r="A382" s="796" t="s">
        <v>210</v>
      </c>
      <c r="B382" s="797"/>
      <c r="C382" s="797"/>
      <c r="D382" s="797"/>
      <c r="E382" s="797"/>
      <c r="F382" s="797"/>
      <c r="G382" s="797"/>
      <c r="H382" s="797"/>
      <c r="I382" s="797"/>
      <c r="J382" s="797"/>
      <c r="K382" s="797"/>
      <c r="L382" s="797"/>
      <c r="M382" s="797"/>
      <c r="N382" s="797"/>
      <c r="O382" s="797"/>
      <c r="P382" s="797"/>
      <c r="Q382" s="797"/>
      <c r="R382" s="797"/>
      <c r="S382" s="797"/>
      <c r="T382" s="797"/>
      <c r="U382" s="797"/>
      <c r="V382" s="797"/>
      <c r="W382" s="797"/>
      <c r="X382" s="797"/>
      <c r="Y382" s="797"/>
      <c r="Z382" s="797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2">
        <v>4301060379</v>
      </c>
      <c r="D383" s="812">
        <v>4607091380880</v>
      </c>
      <c r="E383" s="813"/>
      <c r="F383" s="786">
        <v>1.4</v>
      </c>
      <c r="G383" s="33">
        <v>6</v>
      </c>
      <c r="H383" s="786">
        <v>8.4</v>
      </c>
      <c r="I383" s="786">
        <v>8.9640000000000004</v>
      </c>
      <c r="J383" s="33">
        <v>56</v>
      </c>
      <c r="K383" s="33" t="s">
        <v>116</v>
      </c>
      <c r="L383" s="33"/>
      <c r="M383" s="34" t="s">
        <v>68</v>
      </c>
      <c r="N383" s="34"/>
      <c r="O383" s="33">
        <v>30</v>
      </c>
      <c r="P383" s="84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5"/>
      <c r="V383" s="35"/>
      <c r="W383" s="36" t="s">
        <v>69</v>
      </c>
      <c r="X383" s="787">
        <v>80</v>
      </c>
      <c r="Y383" s="788">
        <f>IFERROR(IF(X383="",0,CEILING((X383/$H383),1)*$H383),"")</f>
        <v>84</v>
      </c>
      <c r="Z383" s="37">
        <f>IFERROR(IF(Y383=0,"",ROUNDUP(Y383/H383,0)*0.02175),"")</f>
        <v>0.21749999999999997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85.371428571428567</v>
      </c>
      <c r="BN383" s="64">
        <f>IFERROR(Y383*I383/H383,"0")</f>
        <v>89.64</v>
      </c>
      <c r="BO383" s="64">
        <f>IFERROR(1/J383*(X383/H383),"0")</f>
        <v>0.17006802721088435</v>
      </c>
      <c r="BP383" s="64">
        <f>IFERROR(1/J383*(Y383/H383),"0")</f>
        <v>0.17857142857142855</v>
      </c>
    </row>
    <row r="384" spans="1:68" ht="37.5" customHeight="1" x14ac:dyDescent="0.25">
      <c r="A384" s="54" t="s">
        <v>615</v>
      </c>
      <c r="B384" s="54" t="s">
        <v>616</v>
      </c>
      <c r="C384" s="32">
        <v>4301060308</v>
      </c>
      <c r="D384" s="812">
        <v>4607091384482</v>
      </c>
      <c r="E384" s="813"/>
      <c r="F384" s="786">
        <v>1.3</v>
      </c>
      <c r="G384" s="33">
        <v>6</v>
      </c>
      <c r="H384" s="786">
        <v>7.8</v>
      </c>
      <c r="I384" s="786">
        <v>8.3640000000000008</v>
      </c>
      <c r="J384" s="33">
        <v>56</v>
      </c>
      <c r="K384" s="33" t="s">
        <v>116</v>
      </c>
      <c r="L384" s="33"/>
      <c r="M384" s="34" t="s">
        <v>68</v>
      </c>
      <c r="N384" s="34"/>
      <c r="O384" s="33">
        <v>30</v>
      </c>
      <c r="P384" s="122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5"/>
      <c r="V384" s="35"/>
      <c r="W384" s="36" t="s">
        <v>69</v>
      </c>
      <c r="X384" s="787">
        <v>400</v>
      </c>
      <c r="Y384" s="788">
        <f>IFERROR(IF(X384="",0,CEILING((X384/$H384),1)*$H384),"")</f>
        <v>405.59999999999997</v>
      </c>
      <c r="Z384" s="37">
        <f>IFERROR(IF(Y384=0,"",ROUNDUP(Y384/H384,0)*0.02175),"")</f>
        <v>1.131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428.92307692307696</v>
      </c>
      <c r="BN384" s="64">
        <f>IFERROR(Y384*I384/H384,"0")</f>
        <v>434.928</v>
      </c>
      <c r="BO384" s="64">
        <f>IFERROR(1/J384*(X384/H384),"0")</f>
        <v>0.91575091575091572</v>
      </c>
      <c r="BP384" s="64">
        <f>IFERROR(1/J384*(Y384/H384),"0")</f>
        <v>0.92857142857142849</v>
      </c>
    </row>
    <row r="385" spans="1:68" ht="16.5" hidden="1" customHeight="1" x14ac:dyDescent="0.25">
      <c r="A385" s="54" t="s">
        <v>618</v>
      </c>
      <c r="B385" s="54" t="s">
        <v>619</v>
      </c>
      <c r="C385" s="32">
        <v>4301060484</v>
      </c>
      <c r="D385" s="812">
        <v>4607091380897</v>
      </c>
      <c r="E385" s="813"/>
      <c r="F385" s="786">
        <v>1.4</v>
      </c>
      <c r="G385" s="33">
        <v>6</v>
      </c>
      <c r="H385" s="786">
        <v>8.4</v>
      </c>
      <c r="I385" s="786">
        <v>8.9640000000000004</v>
      </c>
      <c r="J385" s="33">
        <v>56</v>
      </c>
      <c r="K385" s="33" t="s">
        <v>116</v>
      </c>
      <c r="L385" s="33"/>
      <c r="M385" s="34" t="s">
        <v>161</v>
      </c>
      <c r="N385" s="34"/>
      <c r="O385" s="33">
        <v>30</v>
      </c>
      <c r="P385" s="818" t="s">
        <v>620</v>
      </c>
      <c r="Q385" s="802"/>
      <c r="R385" s="802"/>
      <c r="S385" s="802"/>
      <c r="T385" s="803"/>
      <c r="U385" s="35"/>
      <c r="V385" s="35"/>
      <c r="W385" s="36" t="s">
        <v>69</v>
      </c>
      <c r="X385" s="787">
        <v>0</v>
      </c>
      <c r="Y385" s="78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622</v>
      </c>
      <c r="C386" s="32">
        <v>4301060325</v>
      </c>
      <c r="D386" s="812">
        <v>4607091380897</v>
      </c>
      <c r="E386" s="813"/>
      <c r="F386" s="786">
        <v>1.4</v>
      </c>
      <c r="G386" s="33">
        <v>6</v>
      </c>
      <c r="H386" s="786">
        <v>8.4</v>
      </c>
      <c r="I386" s="786">
        <v>8.9640000000000004</v>
      </c>
      <c r="J386" s="33">
        <v>56</v>
      </c>
      <c r="K386" s="33" t="s">
        <v>116</v>
      </c>
      <c r="L386" s="33"/>
      <c r="M386" s="34" t="s">
        <v>68</v>
      </c>
      <c r="N386" s="34"/>
      <c r="O386" s="33">
        <v>30</v>
      </c>
      <c r="P386" s="12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5"/>
      <c r="V386" s="35"/>
      <c r="W386" s="36" t="s">
        <v>69</v>
      </c>
      <c r="X386" s="787">
        <v>160</v>
      </c>
      <c r="Y386" s="788">
        <f>IFERROR(IF(X386="",0,CEILING((X386/$H386),1)*$H386),"")</f>
        <v>168</v>
      </c>
      <c r="Z386" s="37">
        <f>IFERROR(IF(Y386=0,"",ROUNDUP(Y386/H386,0)*0.02175),"")</f>
        <v>0.43499999999999994</v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170.74285714285713</v>
      </c>
      <c r="BN386" s="64">
        <f>IFERROR(Y386*I386/H386,"0")</f>
        <v>179.28</v>
      </c>
      <c r="BO386" s="64">
        <f>IFERROR(1/J386*(X386/H386),"0")</f>
        <v>0.3401360544217687</v>
      </c>
      <c r="BP386" s="64">
        <f>IFERROR(1/J386*(Y386/H386),"0")</f>
        <v>0.3571428571428571</v>
      </c>
    </row>
    <row r="387" spans="1:68" x14ac:dyDescent="0.2">
      <c r="A387" s="804"/>
      <c r="B387" s="797"/>
      <c r="C387" s="797"/>
      <c r="D387" s="797"/>
      <c r="E387" s="797"/>
      <c r="F387" s="797"/>
      <c r="G387" s="797"/>
      <c r="H387" s="797"/>
      <c r="I387" s="797"/>
      <c r="J387" s="797"/>
      <c r="K387" s="797"/>
      <c r="L387" s="797"/>
      <c r="M387" s="797"/>
      <c r="N387" s="797"/>
      <c r="O387" s="805"/>
      <c r="P387" s="793" t="s">
        <v>71</v>
      </c>
      <c r="Q387" s="794"/>
      <c r="R387" s="794"/>
      <c r="S387" s="794"/>
      <c r="T387" s="794"/>
      <c r="U387" s="794"/>
      <c r="V387" s="795"/>
      <c r="W387" s="38" t="s">
        <v>72</v>
      </c>
      <c r="X387" s="789">
        <f>IFERROR(X383/H383,"0")+IFERROR(X384/H384,"0")+IFERROR(X385/H385,"0")+IFERROR(X386/H386,"0")</f>
        <v>79.853479853479854</v>
      </c>
      <c r="Y387" s="789">
        <f>IFERROR(Y383/H383,"0")+IFERROR(Y384/H384,"0")+IFERROR(Y385/H385,"0")+IFERROR(Y386/H386,"0")</f>
        <v>82</v>
      </c>
      <c r="Z387" s="789">
        <f>IFERROR(IF(Z383="",0,Z383),"0")+IFERROR(IF(Z384="",0,Z384),"0")+IFERROR(IF(Z385="",0,Z385),"0")+IFERROR(IF(Z386="",0,Z386),"0")</f>
        <v>1.7835000000000001</v>
      </c>
      <c r="AA387" s="790"/>
      <c r="AB387" s="790"/>
      <c r="AC387" s="790"/>
    </row>
    <row r="388" spans="1:68" x14ac:dyDescent="0.2">
      <c r="A388" s="797"/>
      <c r="B388" s="797"/>
      <c r="C388" s="797"/>
      <c r="D388" s="797"/>
      <c r="E388" s="797"/>
      <c r="F388" s="797"/>
      <c r="G388" s="797"/>
      <c r="H388" s="797"/>
      <c r="I388" s="797"/>
      <c r="J388" s="797"/>
      <c r="K388" s="797"/>
      <c r="L388" s="797"/>
      <c r="M388" s="797"/>
      <c r="N388" s="797"/>
      <c r="O388" s="805"/>
      <c r="P388" s="793" t="s">
        <v>71</v>
      </c>
      <c r="Q388" s="794"/>
      <c r="R388" s="794"/>
      <c r="S388" s="794"/>
      <c r="T388" s="794"/>
      <c r="U388" s="794"/>
      <c r="V388" s="795"/>
      <c r="W388" s="38" t="s">
        <v>69</v>
      </c>
      <c r="X388" s="789">
        <f>IFERROR(SUM(X383:X386),"0")</f>
        <v>640</v>
      </c>
      <c r="Y388" s="789">
        <f>IFERROR(SUM(Y383:Y386),"0")</f>
        <v>657.59999999999991</v>
      </c>
      <c r="Z388" s="38"/>
      <c r="AA388" s="790"/>
      <c r="AB388" s="790"/>
      <c r="AC388" s="790"/>
    </row>
    <row r="389" spans="1:68" ht="14.25" hidden="1" customHeight="1" x14ac:dyDescent="0.25">
      <c r="A389" s="796" t="s">
        <v>102</v>
      </c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797"/>
      <c r="P389" s="797"/>
      <c r="Q389" s="797"/>
      <c r="R389" s="797"/>
      <c r="S389" s="797"/>
      <c r="T389" s="797"/>
      <c r="U389" s="797"/>
      <c r="V389" s="797"/>
      <c r="W389" s="797"/>
      <c r="X389" s="797"/>
      <c r="Y389" s="797"/>
      <c r="Z389" s="797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2">
        <v>4301030232</v>
      </c>
      <c r="D390" s="812">
        <v>4607091388374</v>
      </c>
      <c r="E390" s="813"/>
      <c r="F390" s="786">
        <v>0.38</v>
      </c>
      <c r="G390" s="33">
        <v>8</v>
      </c>
      <c r="H390" s="786">
        <v>3.04</v>
      </c>
      <c r="I390" s="786">
        <v>3.29</v>
      </c>
      <c r="J390" s="33">
        <v>132</v>
      </c>
      <c r="K390" s="33" t="s">
        <v>126</v>
      </c>
      <c r="L390" s="33"/>
      <c r="M390" s="34" t="s">
        <v>105</v>
      </c>
      <c r="N390" s="34"/>
      <c r="O390" s="33">
        <v>180</v>
      </c>
      <c r="P390" s="1052" t="s">
        <v>626</v>
      </c>
      <c r="Q390" s="802"/>
      <c r="R390" s="802"/>
      <c r="S390" s="802"/>
      <c r="T390" s="803"/>
      <c r="U390" s="35"/>
      <c r="V390" s="35"/>
      <c r="W390" s="36" t="s">
        <v>69</v>
      </c>
      <c r="X390" s="787">
        <v>0</v>
      </c>
      <c r="Y390" s="788">
        <f>IFERROR(IF(X390="",0,CEILING((X390/$H390),1)*$H390),"")</f>
        <v>0</v>
      </c>
      <c r="Z390" s="37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2">
        <v>4301030235</v>
      </c>
      <c r="D391" s="812">
        <v>4607091388381</v>
      </c>
      <c r="E391" s="813"/>
      <c r="F391" s="786">
        <v>0.38</v>
      </c>
      <c r="G391" s="33">
        <v>8</v>
      </c>
      <c r="H391" s="786">
        <v>3.04</v>
      </c>
      <c r="I391" s="786">
        <v>3.33</v>
      </c>
      <c r="J391" s="33">
        <v>132</v>
      </c>
      <c r="K391" s="33" t="s">
        <v>126</v>
      </c>
      <c r="L391" s="33"/>
      <c r="M391" s="34" t="s">
        <v>105</v>
      </c>
      <c r="N391" s="34"/>
      <c r="O391" s="33">
        <v>180</v>
      </c>
      <c r="P391" s="1238" t="s">
        <v>630</v>
      </c>
      <c r="Q391" s="802"/>
      <c r="R391" s="802"/>
      <c r="S391" s="802"/>
      <c r="T391" s="803"/>
      <c r="U391" s="35"/>
      <c r="V391" s="35"/>
      <c r="W391" s="36" t="s">
        <v>69</v>
      </c>
      <c r="X391" s="787">
        <v>0</v>
      </c>
      <c r="Y391" s="788">
        <f>IFERROR(IF(X391="",0,CEILING((X391/$H391),1)*$H391),"")</f>
        <v>0</v>
      </c>
      <c r="Z391" s="37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2">
        <v>4301032015</v>
      </c>
      <c r="D392" s="812">
        <v>4607091383102</v>
      </c>
      <c r="E392" s="813"/>
      <c r="F392" s="786">
        <v>0.17</v>
      </c>
      <c r="G392" s="33">
        <v>15</v>
      </c>
      <c r="H392" s="786">
        <v>2.5499999999999998</v>
      </c>
      <c r="I392" s="786">
        <v>2.9550000000000001</v>
      </c>
      <c r="J392" s="33">
        <v>182</v>
      </c>
      <c r="K392" s="33" t="s">
        <v>76</v>
      </c>
      <c r="L392" s="33"/>
      <c r="M392" s="34" t="s">
        <v>105</v>
      </c>
      <c r="N392" s="34"/>
      <c r="O392" s="33">
        <v>180</v>
      </c>
      <c r="P392" s="120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5"/>
      <c r="V392" s="35"/>
      <c r="W392" s="36" t="s">
        <v>69</v>
      </c>
      <c r="X392" s="787">
        <v>0</v>
      </c>
      <c r="Y392" s="788">
        <f>IFERROR(IF(X392="",0,CEILING((X392/$H392),1)*$H392),"")</f>
        <v>0</v>
      </c>
      <c r="Z392" s="37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2">
        <v>4301030233</v>
      </c>
      <c r="D393" s="812">
        <v>4607091388404</v>
      </c>
      <c r="E393" s="813"/>
      <c r="F393" s="786">
        <v>0.17</v>
      </c>
      <c r="G393" s="33">
        <v>15</v>
      </c>
      <c r="H393" s="786">
        <v>2.5499999999999998</v>
      </c>
      <c r="I393" s="786">
        <v>2.88</v>
      </c>
      <c r="J393" s="33">
        <v>182</v>
      </c>
      <c r="K393" s="33" t="s">
        <v>76</v>
      </c>
      <c r="L393" s="33"/>
      <c r="M393" s="34" t="s">
        <v>105</v>
      </c>
      <c r="N393" s="34"/>
      <c r="O393" s="33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5"/>
      <c r="V393" s="35"/>
      <c r="W393" s="36" t="s">
        <v>69</v>
      </c>
      <c r="X393" s="787">
        <v>38</v>
      </c>
      <c r="Y393" s="788">
        <f>IFERROR(IF(X393="",0,CEILING((X393/$H393),1)*$H393),"")</f>
        <v>38.25</v>
      </c>
      <c r="Z393" s="37">
        <f>IFERROR(IF(Y393=0,"",ROUNDUP(Y393/H393,0)*0.00651),"")</f>
        <v>9.7650000000000001E-2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42.917647058823533</v>
      </c>
      <c r="BN393" s="64">
        <f>IFERROR(Y393*I393/H393,"0")</f>
        <v>43.2</v>
      </c>
      <c r="BO393" s="64">
        <f>IFERROR(1/J393*(X393/H393),"0")</f>
        <v>8.1878905408317187E-2</v>
      </c>
      <c r="BP393" s="64">
        <f>IFERROR(1/J393*(Y393/H393),"0")</f>
        <v>8.241758241758243E-2</v>
      </c>
    </row>
    <row r="394" spans="1:68" x14ac:dyDescent="0.2">
      <c r="A394" s="804"/>
      <c r="B394" s="797"/>
      <c r="C394" s="797"/>
      <c r="D394" s="797"/>
      <c r="E394" s="797"/>
      <c r="F394" s="797"/>
      <c r="G394" s="797"/>
      <c r="H394" s="797"/>
      <c r="I394" s="797"/>
      <c r="J394" s="797"/>
      <c r="K394" s="797"/>
      <c r="L394" s="797"/>
      <c r="M394" s="797"/>
      <c r="N394" s="797"/>
      <c r="O394" s="805"/>
      <c r="P394" s="793" t="s">
        <v>71</v>
      </c>
      <c r="Q394" s="794"/>
      <c r="R394" s="794"/>
      <c r="S394" s="794"/>
      <c r="T394" s="794"/>
      <c r="U394" s="794"/>
      <c r="V394" s="795"/>
      <c r="W394" s="38" t="s">
        <v>72</v>
      </c>
      <c r="X394" s="789">
        <f>IFERROR(X390/H390,"0")+IFERROR(X391/H391,"0")+IFERROR(X392/H392,"0")+IFERROR(X393/H393,"0")</f>
        <v>14.901960784313726</v>
      </c>
      <c r="Y394" s="789">
        <f>IFERROR(Y390/H390,"0")+IFERROR(Y391/H391,"0")+IFERROR(Y392/H392,"0")+IFERROR(Y393/H393,"0")</f>
        <v>15.000000000000002</v>
      </c>
      <c r="Z394" s="789">
        <f>IFERROR(IF(Z390="",0,Z390),"0")+IFERROR(IF(Z391="",0,Z391),"0")+IFERROR(IF(Z392="",0,Z392),"0")+IFERROR(IF(Z393="",0,Z393),"0")</f>
        <v>9.7650000000000001E-2</v>
      </c>
      <c r="AA394" s="790"/>
      <c r="AB394" s="790"/>
      <c r="AC394" s="790"/>
    </row>
    <row r="395" spans="1:68" x14ac:dyDescent="0.2">
      <c r="A395" s="797"/>
      <c r="B395" s="797"/>
      <c r="C395" s="797"/>
      <c r="D395" s="797"/>
      <c r="E395" s="797"/>
      <c r="F395" s="797"/>
      <c r="G395" s="797"/>
      <c r="H395" s="797"/>
      <c r="I395" s="797"/>
      <c r="J395" s="797"/>
      <c r="K395" s="797"/>
      <c r="L395" s="797"/>
      <c r="M395" s="797"/>
      <c r="N395" s="797"/>
      <c r="O395" s="805"/>
      <c r="P395" s="793" t="s">
        <v>71</v>
      </c>
      <c r="Q395" s="794"/>
      <c r="R395" s="794"/>
      <c r="S395" s="794"/>
      <c r="T395" s="794"/>
      <c r="U395" s="794"/>
      <c r="V395" s="795"/>
      <c r="W395" s="38" t="s">
        <v>69</v>
      </c>
      <c r="X395" s="789">
        <f>IFERROR(SUM(X390:X393),"0")</f>
        <v>38</v>
      </c>
      <c r="Y395" s="789">
        <f>IFERROR(SUM(Y390:Y393),"0")</f>
        <v>38.25</v>
      </c>
      <c r="Z395" s="38"/>
      <c r="AA395" s="790"/>
      <c r="AB395" s="790"/>
      <c r="AC395" s="790"/>
    </row>
    <row r="396" spans="1:68" ht="14.25" hidden="1" customHeight="1" x14ac:dyDescent="0.25">
      <c r="A396" s="796" t="s">
        <v>636</v>
      </c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797"/>
      <c r="P396" s="797"/>
      <c r="Q396" s="797"/>
      <c r="R396" s="797"/>
      <c r="S396" s="797"/>
      <c r="T396" s="797"/>
      <c r="U396" s="797"/>
      <c r="V396" s="797"/>
      <c r="W396" s="797"/>
      <c r="X396" s="797"/>
      <c r="Y396" s="797"/>
      <c r="Z396" s="797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2">
        <v>4301180007</v>
      </c>
      <c r="D397" s="812">
        <v>4680115881808</v>
      </c>
      <c r="E397" s="813"/>
      <c r="F397" s="786">
        <v>0.1</v>
      </c>
      <c r="G397" s="33">
        <v>20</v>
      </c>
      <c r="H397" s="786">
        <v>2</v>
      </c>
      <c r="I397" s="786">
        <v>2.2400000000000002</v>
      </c>
      <c r="J397" s="33">
        <v>238</v>
      </c>
      <c r="K397" s="33" t="s">
        <v>76</v>
      </c>
      <c r="L397" s="33"/>
      <c r="M397" s="34" t="s">
        <v>639</v>
      </c>
      <c r="N397" s="34"/>
      <c r="O397" s="33">
        <v>730</v>
      </c>
      <c r="P397" s="10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5"/>
      <c r="V397" s="35"/>
      <c r="W397" s="36" t="s">
        <v>69</v>
      </c>
      <c r="X397" s="787">
        <v>0</v>
      </c>
      <c r="Y397" s="788">
        <f>IFERROR(IF(X397="",0,CEILING((X397/$H397),1)*$H397),"")</f>
        <v>0</v>
      </c>
      <c r="Z397" s="37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2">
        <v>4301180006</v>
      </c>
      <c r="D398" s="812">
        <v>4680115881822</v>
      </c>
      <c r="E398" s="813"/>
      <c r="F398" s="786">
        <v>0.1</v>
      </c>
      <c r="G398" s="33">
        <v>20</v>
      </c>
      <c r="H398" s="786">
        <v>2</v>
      </c>
      <c r="I398" s="786">
        <v>2.2400000000000002</v>
      </c>
      <c r="J398" s="33">
        <v>238</v>
      </c>
      <c r="K398" s="33" t="s">
        <v>76</v>
      </c>
      <c r="L398" s="33"/>
      <c r="M398" s="34" t="s">
        <v>639</v>
      </c>
      <c r="N398" s="34"/>
      <c r="O398" s="33">
        <v>730</v>
      </c>
      <c r="P398" s="9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5"/>
      <c r="V398" s="35"/>
      <c r="W398" s="36" t="s">
        <v>69</v>
      </c>
      <c r="X398" s="787">
        <v>0</v>
      </c>
      <c r="Y398" s="78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2">
        <v>4301180001</v>
      </c>
      <c r="D399" s="812">
        <v>4680115880016</v>
      </c>
      <c r="E399" s="813"/>
      <c r="F399" s="786">
        <v>0.1</v>
      </c>
      <c r="G399" s="33">
        <v>20</v>
      </c>
      <c r="H399" s="786">
        <v>2</v>
      </c>
      <c r="I399" s="786">
        <v>2.2400000000000002</v>
      </c>
      <c r="J399" s="33">
        <v>238</v>
      </c>
      <c r="K399" s="33" t="s">
        <v>76</v>
      </c>
      <c r="L399" s="33"/>
      <c r="M399" s="34" t="s">
        <v>639</v>
      </c>
      <c r="N399" s="34"/>
      <c r="O399" s="33">
        <v>730</v>
      </c>
      <c r="P399" s="9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5"/>
      <c r="V399" s="35"/>
      <c r="W399" s="36" t="s">
        <v>69</v>
      </c>
      <c r="X399" s="787">
        <v>0</v>
      </c>
      <c r="Y399" s="78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4"/>
      <c r="B400" s="797"/>
      <c r="C400" s="797"/>
      <c r="D400" s="797"/>
      <c r="E400" s="797"/>
      <c r="F400" s="797"/>
      <c r="G400" s="797"/>
      <c r="H400" s="797"/>
      <c r="I400" s="797"/>
      <c r="J400" s="797"/>
      <c r="K400" s="797"/>
      <c r="L400" s="797"/>
      <c r="M400" s="797"/>
      <c r="N400" s="797"/>
      <c r="O400" s="805"/>
      <c r="P400" s="793" t="s">
        <v>71</v>
      </c>
      <c r="Q400" s="794"/>
      <c r="R400" s="794"/>
      <c r="S400" s="794"/>
      <c r="T400" s="794"/>
      <c r="U400" s="794"/>
      <c r="V400" s="795"/>
      <c r="W400" s="38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797"/>
      <c r="B401" s="797"/>
      <c r="C401" s="797"/>
      <c r="D401" s="797"/>
      <c r="E401" s="797"/>
      <c r="F401" s="797"/>
      <c r="G401" s="797"/>
      <c r="H401" s="797"/>
      <c r="I401" s="797"/>
      <c r="J401" s="797"/>
      <c r="K401" s="797"/>
      <c r="L401" s="797"/>
      <c r="M401" s="797"/>
      <c r="N401" s="797"/>
      <c r="O401" s="805"/>
      <c r="P401" s="793" t="s">
        <v>71</v>
      </c>
      <c r="Q401" s="794"/>
      <c r="R401" s="794"/>
      <c r="S401" s="794"/>
      <c r="T401" s="794"/>
      <c r="U401" s="794"/>
      <c r="V401" s="795"/>
      <c r="W401" s="38" t="s">
        <v>69</v>
      </c>
      <c r="X401" s="789">
        <f>IFERROR(SUM(X397:X399),"0")</f>
        <v>0</v>
      </c>
      <c r="Y401" s="789">
        <f>IFERROR(SUM(Y397:Y399),"0")</f>
        <v>0</v>
      </c>
      <c r="Z401" s="38"/>
      <c r="AA401" s="790"/>
      <c r="AB401" s="790"/>
      <c r="AC401" s="790"/>
    </row>
    <row r="402" spans="1:68" ht="16.5" hidden="1" customHeight="1" x14ac:dyDescent="0.25">
      <c r="A402" s="836" t="s">
        <v>645</v>
      </c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797"/>
      <c r="P402" s="797"/>
      <c r="Q402" s="797"/>
      <c r="R402" s="797"/>
      <c r="S402" s="797"/>
      <c r="T402" s="797"/>
      <c r="U402" s="797"/>
      <c r="V402" s="797"/>
      <c r="W402" s="797"/>
      <c r="X402" s="797"/>
      <c r="Y402" s="797"/>
      <c r="Z402" s="797"/>
      <c r="AA402" s="782"/>
      <c r="AB402" s="782"/>
      <c r="AC402" s="782"/>
    </row>
    <row r="403" spans="1:68" ht="14.25" hidden="1" customHeight="1" x14ac:dyDescent="0.25">
      <c r="A403" s="796" t="s">
        <v>64</v>
      </c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797"/>
      <c r="P403" s="797"/>
      <c r="Q403" s="797"/>
      <c r="R403" s="797"/>
      <c r="S403" s="797"/>
      <c r="T403" s="797"/>
      <c r="U403" s="797"/>
      <c r="V403" s="797"/>
      <c r="W403" s="797"/>
      <c r="X403" s="797"/>
      <c r="Y403" s="797"/>
      <c r="Z403" s="797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2">
        <v>4301031066</v>
      </c>
      <c r="D404" s="812">
        <v>4607091383836</v>
      </c>
      <c r="E404" s="813"/>
      <c r="F404" s="786">
        <v>0.3</v>
      </c>
      <c r="G404" s="33">
        <v>6</v>
      </c>
      <c r="H404" s="786">
        <v>1.8</v>
      </c>
      <c r="I404" s="786">
        <v>2.028</v>
      </c>
      <c r="J404" s="33">
        <v>182</v>
      </c>
      <c r="K404" s="33" t="s">
        <v>76</v>
      </c>
      <c r="L404" s="33"/>
      <c r="M404" s="34" t="s">
        <v>68</v>
      </c>
      <c r="N404" s="34"/>
      <c r="O404" s="33">
        <v>40</v>
      </c>
      <c r="P404" s="12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5"/>
      <c r="V404" s="35"/>
      <c r="W404" s="36" t="s">
        <v>69</v>
      </c>
      <c r="X404" s="787">
        <v>0</v>
      </c>
      <c r="Y404" s="788">
        <f>IFERROR(IF(X404="",0,CEILING((X404/$H404),1)*$H404),"")</f>
        <v>0</v>
      </c>
      <c r="Z404" s="37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4"/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805"/>
      <c r="P405" s="793" t="s">
        <v>71</v>
      </c>
      <c r="Q405" s="794"/>
      <c r="R405" s="794"/>
      <c r="S405" s="794"/>
      <c r="T405" s="794"/>
      <c r="U405" s="794"/>
      <c r="V405" s="795"/>
      <c r="W405" s="38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797"/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805"/>
      <c r="P406" s="793" t="s">
        <v>71</v>
      </c>
      <c r="Q406" s="794"/>
      <c r="R406" s="794"/>
      <c r="S406" s="794"/>
      <c r="T406" s="794"/>
      <c r="U406" s="794"/>
      <c r="V406" s="795"/>
      <c r="W406" s="38" t="s">
        <v>69</v>
      </c>
      <c r="X406" s="789">
        <f>IFERROR(SUM(X404:X404),"0")</f>
        <v>0</v>
      </c>
      <c r="Y406" s="789">
        <f>IFERROR(SUM(Y404:Y404),"0")</f>
        <v>0</v>
      </c>
      <c r="Z406" s="38"/>
      <c r="AA406" s="790"/>
      <c r="AB406" s="790"/>
      <c r="AC406" s="790"/>
    </row>
    <row r="407" spans="1:68" ht="14.25" hidden="1" customHeight="1" x14ac:dyDescent="0.25">
      <c r="A407" s="796" t="s">
        <v>73</v>
      </c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797"/>
      <c r="P407" s="797"/>
      <c r="Q407" s="797"/>
      <c r="R407" s="797"/>
      <c r="S407" s="797"/>
      <c r="T407" s="797"/>
      <c r="U407" s="797"/>
      <c r="V407" s="797"/>
      <c r="W407" s="797"/>
      <c r="X407" s="797"/>
      <c r="Y407" s="797"/>
      <c r="Z407" s="797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2">
        <v>4301051142</v>
      </c>
      <c r="D408" s="812">
        <v>4607091387919</v>
      </c>
      <c r="E408" s="813"/>
      <c r="F408" s="786">
        <v>1.35</v>
      </c>
      <c r="G408" s="33">
        <v>6</v>
      </c>
      <c r="H408" s="786">
        <v>8.1</v>
      </c>
      <c r="I408" s="786">
        <v>8.6639999999999997</v>
      </c>
      <c r="J408" s="33">
        <v>56</v>
      </c>
      <c r="K408" s="33" t="s">
        <v>116</v>
      </c>
      <c r="L408" s="33"/>
      <c r="M408" s="34" t="s">
        <v>68</v>
      </c>
      <c r="N408" s="34"/>
      <c r="O408" s="33">
        <v>45</v>
      </c>
      <c r="P408" s="8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5"/>
      <c r="V408" s="35"/>
      <c r="W408" s="36" t="s">
        <v>69</v>
      </c>
      <c r="X408" s="787">
        <v>150</v>
      </c>
      <c r="Y408" s="788">
        <f>IFERROR(IF(X408="",0,CEILING((X408/$H408),1)*$H408),"")</f>
        <v>153.9</v>
      </c>
      <c r="Z408" s="37">
        <f>IFERROR(IF(Y408=0,"",ROUNDUP(Y408/H408,0)*0.02175),"")</f>
        <v>0.41324999999999995</v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160.44444444444443</v>
      </c>
      <c r="BN408" s="64">
        <f>IFERROR(Y408*I408/H408,"0")</f>
        <v>164.61600000000001</v>
      </c>
      <c r="BO408" s="64">
        <f>IFERROR(1/J408*(X408/H408),"0")</f>
        <v>0.3306878306878307</v>
      </c>
      <c r="BP408" s="64">
        <f>IFERROR(1/J408*(Y408/H408),"0")</f>
        <v>0.33928571428571425</v>
      </c>
    </row>
    <row r="409" spans="1:68" ht="37.5" hidden="1" customHeight="1" x14ac:dyDescent="0.25">
      <c r="A409" s="54" t="s">
        <v>652</v>
      </c>
      <c r="B409" s="54" t="s">
        <v>653</v>
      </c>
      <c r="C409" s="32">
        <v>4301051461</v>
      </c>
      <c r="D409" s="812">
        <v>4680115883604</v>
      </c>
      <c r="E409" s="813"/>
      <c r="F409" s="786">
        <v>0.35</v>
      </c>
      <c r="G409" s="33">
        <v>6</v>
      </c>
      <c r="H409" s="786">
        <v>2.1</v>
      </c>
      <c r="I409" s="786">
        <v>2.3519999999999999</v>
      </c>
      <c r="J409" s="33">
        <v>182</v>
      </c>
      <c r="K409" s="33" t="s">
        <v>76</v>
      </c>
      <c r="L409" s="33"/>
      <c r="M409" s="34" t="s">
        <v>77</v>
      </c>
      <c r="N409" s="34"/>
      <c r="O409" s="33">
        <v>45</v>
      </c>
      <c r="P409" s="9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5"/>
      <c r="V409" s="35"/>
      <c r="W409" s="36" t="s">
        <v>69</v>
      </c>
      <c r="X409" s="787">
        <v>0</v>
      </c>
      <c r="Y409" s="788">
        <f>IFERROR(IF(X409="",0,CEILING((X409/$H409),1)*$H409),"")</f>
        <v>0</v>
      </c>
      <c r="Z409" s="37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2">
        <v>4301051485</v>
      </c>
      <c r="D410" s="812">
        <v>4680115883567</v>
      </c>
      <c r="E410" s="813"/>
      <c r="F410" s="786">
        <v>0.35</v>
      </c>
      <c r="G410" s="33">
        <v>6</v>
      </c>
      <c r="H410" s="786">
        <v>2.1</v>
      </c>
      <c r="I410" s="786">
        <v>2.34</v>
      </c>
      <c r="J410" s="33">
        <v>182</v>
      </c>
      <c r="K410" s="33" t="s">
        <v>76</v>
      </c>
      <c r="L410" s="33"/>
      <c r="M410" s="34" t="s">
        <v>68</v>
      </c>
      <c r="N410" s="34"/>
      <c r="O410" s="33">
        <v>40</v>
      </c>
      <c r="P410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5"/>
      <c r="V410" s="35"/>
      <c r="W410" s="36" t="s">
        <v>69</v>
      </c>
      <c r="X410" s="787">
        <v>0</v>
      </c>
      <c r="Y410" s="788">
        <f>IFERROR(IF(X410="",0,CEILING((X410/$H410),1)*$H410),"")</f>
        <v>0</v>
      </c>
      <c r="Z410" s="37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4"/>
      <c r="B411" s="797"/>
      <c r="C411" s="797"/>
      <c r="D411" s="797"/>
      <c r="E411" s="797"/>
      <c r="F411" s="797"/>
      <c r="G411" s="797"/>
      <c r="H411" s="797"/>
      <c r="I411" s="797"/>
      <c r="J411" s="797"/>
      <c r="K411" s="797"/>
      <c r="L411" s="797"/>
      <c r="M411" s="797"/>
      <c r="N411" s="797"/>
      <c r="O411" s="805"/>
      <c r="P411" s="793" t="s">
        <v>71</v>
      </c>
      <c r="Q411" s="794"/>
      <c r="R411" s="794"/>
      <c r="S411" s="794"/>
      <c r="T411" s="794"/>
      <c r="U411" s="794"/>
      <c r="V411" s="795"/>
      <c r="W411" s="38" t="s">
        <v>72</v>
      </c>
      <c r="X411" s="789">
        <f>IFERROR(X408/H408,"0")+IFERROR(X409/H409,"0")+IFERROR(X410/H410,"0")</f>
        <v>18.518518518518519</v>
      </c>
      <c r="Y411" s="789">
        <f>IFERROR(Y408/H408,"0")+IFERROR(Y409/H409,"0")+IFERROR(Y410/H410,"0")</f>
        <v>19</v>
      </c>
      <c r="Z411" s="789">
        <f>IFERROR(IF(Z408="",0,Z408),"0")+IFERROR(IF(Z409="",0,Z409),"0")+IFERROR(IF(Z410="",0,Z410),"0")</f>
        <v>0.41324999999999995</v>
      </c>
      <c r="AA411" s="790"/>
      <c r="AB411" s="790"/>
      <c r="AC411" s="790"/>
    </row>
    <row r="412" spans="1:68" x14ac:dyDescent="0.2">
      <c r="A412" s="797"/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805"/>
      <c r="P412" s="793" t="s">
        <v>71</v>
      </c>
      <c r="Q412" s="794"/>
      <c r="R412" s="794"/>
      <c r="S412" s="794"/>
      <c r="T412" s="794"/>
      <c r="U412" s="794"/>
      <c r="V412" s="795"/>
      <c r="W412" s="38" t="s">
        <v>69</v>
      </c>
      <c r="X412" s="789">
        <f>IFERROR(SUM(X408:X410),"0")</f>
        <v>150</v>
      </c>
      <c r="Y412" s="789">
        <f>IFERROR(SUM(Y408:Y410),"0")</f>
        <v>153.9</v>
      </c>
      <c r="Z412" s="38"/>
      <c r="AA412" s="790"/>
      <c r="AB412" s="790"/>
      <c r="AC412" s="790"/>
    </row>
    <row r="413" spans="1:68" ht="27.75" hidden="1" customHeight="1" x14ac:dyDescent="0.2">
      <c r="A413" s="828" t="s">
        <v>658</v>
      </c>
      <c r="B413" s="829"/>
      <c r="C413" s="829"/>
      <c r="D413" s="829"/>
      <c r="E413" s="829"/>
      <c r="F413" s="829"/>
      <c r="G413" s="829"/>
      <c r="H413" s="829"/>
      <c r="I413" s="829"/>
      <c r="J413" s="829"/>
      <c r="K413" s="829"/>
      <c r="L413" s="829"/>
      <c r="M413" s="829"/>
      <c r="N413" s="829"/>
      <c r="O413" s="829"/>
      <c r="P413" s="829"/>
      <c r="Q413" s="829"/>
      <c r="R413" s="829"/>
      <c r="S413" s="829"/>
      <c r="T413" s="829"/>
      <c r="U413" s="829"/>
      <c r="V413" s="829"/>
      <c r="W413" s="829"/>
      <c r="X413" s="829"/>
      <c r="Y413" s="829"/>
      <c r="Z413" s="829"/>
      <c r="AA413" s="49"/>
      <c r="AB413" s="49"/>
      <c r="AC413" s="49"/>
    </row>
    <row r="414" spans="1:68" ht="16.5" hidden="1" customHeight="1" x14ac:dyDescent="0.25">
      <c r="A414" s="836" t="s">
        <v>659</v>
      </c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797"/>
      <c r="P414" s="797"/>
      <c r="Q414" s="797"/>
      <c r="R414" s="797"/>
      <c r="S414" s="797"/>
      <c r="T414" s="797"/>
      <c r="U414" s="797"/>
      <c r="V414" s="797"/>
      <c r="W414" s="797"/>
      <c r="X414" s="797"/>
      <c r="Y414" s="797"/>
      <c r="Z414" s="797"/>
      <c r="AA414" s="782"/>
      <c r="AB414" s="782"/>
      <c r="AC414" s="782"/>
    </row>
    <row r="415" spans="1:68" ht="14.25" hidden="1" customHeight="1" x14ac:dyDescent="0.25">
      <c r="A415" s="796" t="s">
        <v>113</v>
      </c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797"/>
      <c r="P415" s="797"/>
      <c r="Q415" s="797"/>
      <c r="R415" s="797"/>
      <c r="S415" s="797"/>
      <c r="T415" s="797"/>
      <c r="U415" s="797"/>
      <c r="V415" s="797"/>
      <c r="W415" s="797"/>
      <c r="X415" s="797"/>
      <c r="Y415" s="797"/>
      <c r="Z415" s="797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2">
        <v>4301011946</v>
      </c>
      <c r="D416" s="812">
        <v>4680115884847</v>
      </c>
      <c r="E416" s="813"/>
      <c r="F416" s="786">
        <v>2.5</v>
      </c>
      <c r="G416" s="33">
        <v>6</v>
      </c>
      <c r="H416" s="786">
        <v>15</v>
      </c>
      <c r="I416" s="786">
        <v>15.48</v>
      </c>
      <c r="J416" s="33">
        <v>48</v>
      </c>
      <c r="K416" s="33" t="s">
        <v>116</v>
      </c>
      <c r="L416" s="33"/>
      <c r="M416" s="34" t="s">
        <v>149</v>
      </c>
      <c r="N416" s="34"/>
      <c r="O416" s="33">
        <v>60</v>
      </c>
      <c r="P416" s="112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5"/>
      <c r="V416" s="35"/>
      <c r="W416" s="36" t="s">
        <v>69</v>
      </c>
      <c r="X416" s="787">
        <v>0</v>
      </c>
      <c r="Y416" s="788">
        <f t="shared" ref="Y416:Y426" si="87">IFERROR(IF(X416="",0,CEILING((X416/$H416),1)*$H416),"")</f>
        <v>0</v>
      </c>
      <c r="Z416" s="37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660</v>
      </c>
      <c r="B417" s="54" t="s">
        <v>663</v>
      </c>
      <c r="C417" s="32">
        <v>4301011869</v>
      </c>
      <c r="D417" s="812">
        <v>4680115884847</v>
      </c>
      <c r="E417" s="813"/>
      <c r="F417" s="786">
        <v>2.5</v>
      </c>
      <c r="G417" s="33">
        <v>6</v>
      </c>
      <c r="H417" s="786">
        <v>15</v>
      </c>
      <c r="I417" s="786">
        <v>15.48</v>
      </c>
      <c r="J417" s="33">
        <v>48</v>
      </c>
      <c r="K417" s="33" t="s">
        <v>116</v>
      </c>
      <c r="L417" s="33" t="s">
        <v>145</v>
      </c>
      <c r="M417" s="34" t="s">
        <v>68</v>
      </c>
      <c r="N417" s="34"/>
      <c r="O417" s="33">
        <v>60</v>
      </c>
      <c r="P417" s="9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5"/>
      <c r="V417" s="35"/>
      <c r="W417" s="36" t="s">
        <v>69</v>
      </c>
      <c r="X417" s="787">
        <v>0</v>
      </c>
      <c r="Y417" s="788">
        <f t="shared" si="87"/>
        <v>0</v>
      </c>
      <c r="Z417" s="37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665</v>
      </c>
      <c r="B418" s="54" t="s">
        <v>666</v>
      </c>
      <c r="C418" s="32">
        <v>4301011947</v>
      </c>
      <c r="D418" s="812">
        <v>4680115884854</v>
      </c>
      <c r="E418" s="813"/>
      <c r="F418" s="786">
        <v>2.5</v>
      </c>
      <c r="G418" s="33">
        <v>6</v>
      </c>
      <c r="H418" s="786">
        <v>15</v>
      </c>
      <c r="I418" s="786">
        <v>15.48</v>
      </c>
      <c r="J418" s="33">
        <v>48</v>
      </c>
      <c r="K418" s="33" t="s">
        <v>116</v>
      </c>
      <c r="L418" s="33"/>
      <c r="M418" s="34" t="s">
        <v>149</v>
      </c>
      <c r="N418" s="34"/>
      <c r="O418" s="33">
        <v>60</v>
      </c>
      <c r="P418" s="8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5"/>
      <c r="V418" s="35"/>
      <c r="W418" s="36" t="s">
        <v>69</v>
      </c>
      <c r="X418" s="787">
        <v>0</v>
      </c>
      <c r="Y418" s="788">
        <f t="shared" si="87"/>
        <v>0</v>
      </c>
      <c r="Z418" s="37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665</v>
      </c>
      <c r="B419" s="54" t="s">
        <v>667</v>
      </c>
      <c r="C419" s="32">
        <v>4301011870</v>
      </c>
      <c r="D419" s="812">
        <v>4680115884854</v>
      </c>
      <c r="E419" s="813"/>
      <c r="F419" s="786">
        <v>2.5</v>
      </c>
      <c r="G419" s="33">
        <v>6</v>
      </c>
      <c r="H419" s="786">
        <v>15</v>
      </c>
      <c r="I419" s="786">
        <v>15.48</v>
      </c>
      <c r="J419" s="33">
        <v>48</v>
      </c>
      <c r="K419" s="33" t="s">
        <v>116</v>
      </c>
      <c r="L419" s="33" t="s">
        <v>145</v>
      </c>
      <c r="M419" s="34" t="s">
        <v>68</v>
      </c>
      <c r="N419" s="34"/>
      <c r="O419" s="33">
        <v>60</v>
      </c>
      <c r="P419" s="10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5"/>
      <c r="V419" s="35"/>
      <c r="W419" s="36" t="s">
        <v>69</v>
      </c>
      <c r="X419" s="787">
        <v>0</v>
      </c>
      <c r="Y419" s="788">
        <f t="shared" si="87"/>
        <v>0</v>
      </c>
      <c r="Z419" s="37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2">
        <v>4301011943</v>
      </c>
      <c r="D420" s="812">
        <v>4680115884830</v>
      </c>
      <c r="E420" s="813"/>
      <c r="F420" s="786">
        <v>2.5</v>
      </c>
      <c r="G420" s="33">
        <v>6</v>
      </c>
      <c r="H420" s="786">
        <v>15</v>
      </c>
      <c r="I420" s="786">
        <v>15.48</v>
      </c>
      <c r="J420" s="33">
        <v>48</v>
      </c>
      <c r="K420" s="33" t="s">
        <v>116</v>
      </c>
      <c r="L420" s="33"/>
      <c r="M420" s="34" t="s">
        <v>149</v>
      </c>
      <c r="N420" s="34"/>
      <c r="O420" s="33">
        <v>60</v>
      </c>
      <c r="P420" s="8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5"/>
      <c r="V420" s="35"/>
      <c r="W420" s="36" t="s">
        <v>69</v>
      </c>
      <c r="X420" s="787">
        <v>0</v>
      </c>
      <c r="Y420" s="788">
        <f t="shared" si="87"/>
        <v>0</v>
      </c>
      <c r="Z420" s="37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669</v>
      </c>
      <c r="B421" s="54" t="s">
        <v>671</v>
      </c>
      <c r="C421" s="32">
        <v>4301011867</v>
      </c>
      <c r="D421" s="812">
        <v>4680115884830</v>
      </c>
      <c r="E421" s="813"/>
      <c r="F421" s="786">
        <v>2.5</v>
      </c>
      <c r="G421" s="33">
        <v>6</v>
      </c>
      <c r="H421" s="786">
        <v>15</v>
      </c>
      <c r="I421" s="786">
        <v>15.48</v>
      </c>
      <c r="J421" s="33">
        <v>48</v>
      </c>
      <c r="K421" s="33" t="s">
        <v>116</v>
      </c>
      <c r="L421" s="33" t="s">
        <v>145</v>
      </c>
      <c r="M421" s="34" t="s">
        <v>68</v>
      </c>
      <c r="N421" s="34"/>
      <c r="O421" s="33">
        <v>60</v>
      </c>
      <c r="P421" s="8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5"/>
      <c r="V421" s="35"/>
      <c r="W421" s="36" t="s">
        <v>69</v>
      </c>
      <c r="X421" s="787">
        <v>0</v>
      </c>
      <c r="Y421" s="788">
        <f t="shared" si="87"/>
        <v>0</v>
      </c>
      <c r="Z421" s="37" t="str">
        <f>IFERROR(IF(Y421=0,"",ROUNDUP(Y421/H421,0)*0.02175),"")</f>
        <v/>
      </c>
      <c r="AA421" s="56"/>
      <c r="AB421" s="57"/>
      <c r="AC421" s="497" t="s">
        <v>672</v>
      </c>
      <c r="AG421" s="64"/>
      <c r="AJ421" s="68" t="s">
        <v>147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673</v>
      </c>
      <c r="B422" s="54" t="s">
        <v>674</v>
      </c>
      <c r="C422" s="32">
        <v>4301011339</v>
      </c>
      <c r="D422" s="812">
        <v>4607091383997</v>
      </c>
      <c r="E422" s="813"/>
      <c r="F422" s="786">
        <v>2.5</v>
      </c>
      <c r="G422" s="33">
        <v>6</v>
      </c>
      <c r="H422" s="786">
        <v>15</v>
      </c>
      <c r="I422" s="786">
        <v>15.48</v>
      </c>
      <c r="J422" s="33">
        <v>48</v>
      </c>
      <c r="K422" s="33" t="s">
        <v>116</v>
      </c>
      <c r="L422" s="33"/>
      <c r="M422" s="34" t="s">
        <v>68</v>
      </c>
      <c r="N422" s="34"/>
      <c r="O422" s="33">
        <v>60</v>
      </c>
      <c r="P422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5"/>
      <c r="V422" s="35"/>
      <c r="W422" s="36" t="s">
        <v>69</v>
      </c>
      <c r="X422" s="787">
        <v>0</v>
      </c>
      <c r="Y422" s="788">
        <f t="shared" si="87"/>
        <v>0</v>
      </c>
      <c r="Z422" s="37" t="str">
        <f>IFERROR(IF(Y422=0,"",ROUNDUP(Y422/H422,0)*0.02175),"")</f>
        <v/>
      </c>
      <c r="AA422" s="56"/>
      <c r="AB422" s="57"/>
      <c r="AC422" s="499" t="s">
        <v>675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2">
        <v>4301011433</v>
      </c>
      <c r="D423" s="812">
        <v>4680115882638</v>
      </c>
      <c r="E423" s="813"/>
      <c r="F423" s="786">
        <v>0.4</v>
      </c>
      <c r="G423" s="33">
        <v>10</v>
      </c>
      <c r="H423" s="786">
        <v>4</v>
      </c>
      <c r="I423" s="786">
        <v>4.21</v>
      </c>
      <c r="J423" s="33">
        <v>132</v>
      </c>
      <c r="K423" s="33" t="s">
        <v>126</v>
      </c>
      <c r="L423" s="33"/>
      <c r="M423" s="34" t="s">
        <v>119</v>
      </c>
      <c r="N423" s="34"/>
      <c r="O423" s="33">
        <v>90</v>
      </c>
      <c r="P423" s="12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5"/>
      <c r="V423" s="35"/>
      <c r="W423" s="36" t="s">
        <v>69</v>
      </c>
      <c r="X423" s="787">
        <v>0</v>
      </c>
      <c r="Y423" s="788">
        <f t="shared" si="87"/>
        <v>0</v>
      </c>
      <c r="Z423" s="37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2">
        <v>4301011952</v>
      </c>
      <c r="D424" s="812">
        <v>4680115884922</v>
      </c>
      <c r="E424" s="813"/>
      <c r="F424" s="786">
        <v>0.5</v>
      </c>
      <c r="G424" s="33">
        <v>10</v>
      </c>
      <c r="H424" s="786">
        <v>5</v>
      </c>
      <c r="I424" s="786">
        <v>5.21</v>
      </c>
      <c r="J424" s="33">
        <v>132</v>
      </c>
      <c r="K424" s="33" t="s">
        <v>126</v>
      </c>
      <c r="L424" s="33"/>
      <c r="M424" s="34" t="s">
        <v>68</v>
      </c>
      <c r="N424" s="34"/>
      <c r="O424" s="33">
        <v>60</v>
      </c>
      <c r="P424" s="10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5"/>
      <c r="V424" s="35"/>
      <c r="W424" s="36" t="s">
        <v>69</v>
      </c>
      <c r="X424" s="787">
        <v>0</v>
      </c>
      <c r="Y424" s="78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2">
        <v>4301011868</v>
      </c>
      <c r="D425" s="812">
        <v>4680115884861</v>
      </c>
      <c r="E425" s="813"/>
      <c r="F425" s="786">
        <v>0.5</v>
      </c>
      <c r="G425" s="33">
        <v>10</v>
      </c>
      <c r="H425" s="786">
        <v>5</v>
      </c>
      <c r="I425" s="786">
        <v>5.21</v>
      </c>
      <c r="J425" s="33">
        <v>132</v>
      </c>
      <c r="K425" s="33" t="s">
        <v>126</v>
      </c>
      <c r="L425" s="33"/>
      <c r="M425" s="34" t="s">
        <v>68</v>
      </c>
      <c r="N425" s="34"/>
      <c r="O425" s="33">
        <v>60</v>
      </c>
      <c r="P425" s="10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5"/>
      <c r="V425" s="35"/>
      <c r="W425" s="36" t="s">
        <v>69</v>
      </c>
      <c r="X425" s="787">
        <v>0</v>
      </c>
      <c r="Y425" s="788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683</v>
      </c>
      <c r="B426" s="54" t="s">
        <v>684</v>
      </c>
      <c r="C426" s="32">
        <v>4301011866</v>
      </c>
      <c r="D426" s="812">
        <v>4680115884878</v>
      </c>
      <c r="E426" s="813"/>
      <c r="F426" s="786">
        <v>0.5</v>
      </c>
      <c r="G426" s="33">
        <v>10</v>
      </c>
      <c r="H426" s="786">
        <v>5</v>
      </c>
      <c r="I426" s="786">
        <v>5.21</v>
      </c>
      <c r="J426" s="33">
        <v>132</v>
      </c>
      <c r="K426" s="33" t="s">
        <v>126</v>
      </c>
      <c r="L426" s="33"/>
      <c r="M426" s="34" t="s">
        <v>68</v>
      </c>
      <c r="N426" s="34"/>
      <c r="O426" s="33">
        <v>60</v>
      </c>
      <c r="P426" s="114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5"/>
      <c r="V426" s="35"/>
      <c r="W426" s="36" t="s">
        <v>69</v>
      </c>
      <c r="X426" s="787">
        <v>50</v>
      </c>
      <c r="Y426" s="788">
        <f t="shared" si="87"/>
        <v>50</v>
      </c>
      <c r="Z426" s="37">
        <f>IFERROR(IF(Y426=0,"",ROUNDUP(Y426/H426,0)*0.00902),"")</f>
        <v>9.0200000000000002E-2</v>
      </c>
      <c r="AA426" s="56"/>
      <c r="AB426" s="57"/>
      <c r="AC426" s="507" t="s">
        <v>685</v>
      </c>
      <c r="AG426" s="64"/>
      <c r="AJ426" s="68"/>
      <c r="AK426" s="68">
        <v>0</v>
      </c>
      <c r="BB426" s="508" t="s">
        <v>1</v>
      </c>
      <c r="BM426" s="64">
        <f t="shared" si="88"/>
        <v>52.1</v>
      </c>
      <c r="BN426" s="64">
        <f t="shared" si="89"/>
        <v>52.1</v>
      </c>
      <c r="BO426" s="64">
        <f t="shared" si="90"/>
        <v>7.575757575757576E-2</v>
      </c>
      <c r="BP426" s="64">
        <f t="shared" si="91"/>
        <v>7.575757575757576E-2</v>
      </c>
    </row>
    <row r="427" spans="1:68" x14ac:dyDescent="0.2">
      <c r="A427" s="804"/>
      <c r="B427" s="797"/>
      <c r="C427" s="797"/>
      <c r="D427" s="797"/>
      <c r="E427" s="797"/>
      <c r="F427" s="797"/>
      <c r="G427" s="797"/>
      <c r="H427" s="797"/>
      <c r="I427" s="797"/>
      <c r="J427" s="797"/>
      <c r="K427" s="797"/>
      <c r="L427" s="797"/>
      <c r="M427" s="797"/>
      <c r="N427" s="797"/>
      <c r="O427" s="805"/>
      <c r="P427" s="793" t="s">
        <v>71</v>
      </c>
      <c r="Q427" s="794"/>
      <c r="R427" s="794"/>
      <c r="S427" s="794"/>
      <c r="T427" s="794"/>
      <c r="U427" s="794"/>
      <c r="V427" s="795"/>
      <c r="W427" s="38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9.0200000000000002E-2</v>
      </c>
      <c r="AA427" s="790"/>
      <c r="AB427" s="790"/>
      <c r="AC427" s="790"/>
    </row>
    <row r="428" spans="1:68" x14ac:dyDescent="0.2">
      <c r="A428" s="797"/>
      <c r="B428" s="797"/>
      <c r="C428" s="797"/>
      <c r="D428" s="797"/>
      <c r="E428" s="797"/>
      <c r="F428" s="797"/>
      <c r="G428" s="797"/>
      <c r="H428" s="797"/>
      <c r="I428" s="797"/>
      <c r="J428" s="797"/>
      <c r="K428" s="797"/>
      <c r="L428" s="797"/>
      <c r="M428" s="797"/>
      <c r="N428" s="797"/>
      <c r="O428" s="805"/>
      <c r="P428" s="793" t="s">
        <v>71</v>
      </c>
      <c r="Q428" s="794"/>
      <c r="R428" s="794"/>
      <c r="S428" s="794"/>
      <c r="T428" s="794"/>
      <c r="U428" s="794"/>
      <c r="V428" s="795"/>
      <c r="W428" s="38" t="s">
        <v>69</v>
      </c>
      <c r="X428" s="789">
        <f>IFERROR(SUM(X416:X426),"0")</f>
        <v>50</v>
      </c>
      <c r="Y428" s="789">
        <f>IFERROR(SUM(Y416:Y426),"0")</f>
        <v>50</v>
      </c>
      <c r="Z428" s="38"/>
      <c r="AA428" s="790"/>
      <c r="AB428" s="790"/>
      <c r="AC428" s="790"/>
    </row>
    <row r="429" spans="1:68" ht="14.25" hidden="1" customHeight="1" x14ac:dyDescent="0.25">
      <c r="A429" s="796" t="s">
        <v>168</v>
      </c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797"/>
      <c r="P429" s="797"/>
      <c r="Q429" s="797"/>
      <c r="R429" s="797"/>
      <c r="S429" s="797"/>
      <c r="T429" s="797"/>
      <c r="U429" s="797"/>
      <c r="V429" s="797"/>
      <c r="W429" s="797"/>
      <c r="X429" s="797"/>
      <c r="Y429" s="797"/>
      <c r="Z429" s="797"/>
      <c r="AA429" s="783"/>
      <c r="AB429" s="783"/>
      <c r="AC429" s="783"/>
    </row>
    <row r="430" spans="1:68" ht="27" hidden="1" customHeight="1" x14ac:dyDescent="0.25">
      <c r="A430" s="54" t="s">
        <v>686</v>
      </c>
      <c r="B430" s="54" t="s">
        <v>687</v>
      </c>
      <c r="C430" s="32">
        <v>4301020178</v>
      </c>
      <c r="D430" s="812">
        <v>4607091383980</v>
      </c>
      <c r="E430" s="813"/>
      <c r="F430" s="786">
        <v>2.5</v>
      </c>
      <c r="G430" s="33">
        <v>6</v>
      </c>
      <c r="H430" s="786">
        <v>15</v>
      </c>
      <c r="I430" s="786">
        <v>15.48</v>
      </c>
      <c r="J430" s="33">
        <v>48</v>
      </c>
      <c r="K430" s="33" t="s">
        <v>116</v>
      </c>
      <c r="L430" s="33" t="s">
        <v>145</v>
      </c>
      <c r="M430" s="34" t="s">
        <v>119</v>
      </c>
      <c r="N430" s="34"/>
      <c r="O430" s="33">
        <v>50</v>
      </c>
      <c r="P430" s="9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5"/>
      <c r="V430" s="35"/>
      <c r="W430" s="36" t="s">
        <v>69</v>
      </c>
      <c r="X430" s="787">
        <v>0</v>
      </c>
      <c r="Y430" s="788">
        <f>IFERROR(IF(X430="",0,CEILING((X430/$H430),1)*$H430),"")</f>
        <v>0</v>
      </c>
      <c r="Z430" s="37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2">
        <v>4301020179</v>
      </c>
      <c r="D431" s="812">
        <v>4607091384178</v>
      </c>
      <c r="E431" s="813"/>
      <c r="F431" s="786">
        <v>0.4</v>
      </c>
      <c r="G431" s="33">
        <v>10</v>
      </c>
      <c r="H431" s="786">
        <v>4</v>
      </c>
      <c r="I431" s="786">
        <v>4.21</v>
      </c>
      <c r="J431" s="33">
        <v>132</v>
      </c>
      <c r="K431" s="33" t="s">
        <v>126</v>
      </c>
      <c r="L431" s="33"/>
      <c r="M431" s="34" t="s">
        <v>119</v>
      </c>
      <c r="N431" s="34"/>
      <c r="O431" s="33">
        <v>50</v>
      </c>
      <c r="P431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5"/>
      <c r="V431" s="35"/>
      <c r="W431" s="36" t="s">
        <v>69</v>
      </c>
      <c r="X431" s="787">
        <v>0</v>
      </c>
      <c r="Y431" s="788">
        <f>IFERROR(IF(X431="",0,CEILING((X431/$H431),1)*$H431),"")</f>
        <v>0</v>
      </c>
      <c r="Z431" s="37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4"/>
      <c r="B432" s="797"/>
      <c r="C432" s="797"/>
      <c r="D432" s="797"/>
      <c r="E432" s="797"/>
      <c r="F432" s="797"/>
      <c r="G432" s="797"/>
      <c r="H432" s="797"/>
      <c r="I432" s="797"/>
      <c r="J432" s="797"/>
      <c r="K432" s="797"/>
      <c r="L432" s="797"/>
      <c r="M432" s="797"/>
      <c r="N432" s="797"/>
      <c r="O432" s="805"/>
      <c r="P432" s="793" t="s">
        <v>71</v>
      </c>
      <c r="Q432" s="794"/>
      <c r="R432" s="794"/>
      <c r="S432" s="794"/>
      <c r="T432" s="794"/>
      <c r="U432" s="794"/>
      <c r="V432" s="795"/>
      <c r="W432" s="38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hidden="1" x14ac:dyDescent="0.2">
      <c r="A433" s="797"/>
      <c r="B433" s="797"/>
      <c r="C433" s="797"/>
      <c r="D433" s="797"/>
      <c r="E433" s="797"/>
      <c r="F433" s="797"/>
      <c r="G433" s="797"/>
      <c r="H433" s="797"/>
      <c r="I433" s="797"/>
      <c r="J433" s="797"/>
      <c r="K433" s="797"/>
      <c r="L433" s="797"/>
      <c r="M433" s="797"/>
      <c r="N433" s="797"/>
      <c r="O433" s="805"/>
      <c r="P433" s="793" t="s">
        <v>71</v>
      </c>
      <c r="Q433" s="794"/>
      <c r="R433" s="794"/>
      <c r="S433" s="794"/>
      <c r="T433" s="794"/>
      <c r="U433" s="794"/>
      <c r="V433" s="795"/>
      <c r="W433" s="38" t="s">
        <v>69</v>
      </c>
      <c r="X433" s="789">
        <f>IFERROR(SUM(X430:X431),"0")</f>
        <v>0</v>
      </c>
      <c r="Y433" s="789">
        <f>IFERROR(SUM(Y430:Y431),"0")</f>
        <v>0</v>
      </c>
      <c r="Z433" s="38"/>
      <c r="AA433" s="790"/>
      <c r="AB433" s="790"/>
      <c r="AC433" s="790"/>
    </row>
    <row r="434" spans="1:68" ht="14.25" hidden="1" customHeight="1" x14ac:dyDescent="0.25">
      <c r="A434" s="796" t="s">
        <v>73</v>
      </c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797"/>
      <c r="P434" s="797"/>
      <c r="Q434" s="797"/>
      <c r="R434" s="797"/>
      <c r="S434" s="797"/>
      <c r="T434" s="797"/>
      <c r="U434" s="797"/>
      <c r="V434" s="797"/>
      <c r="W434" s="797"/>
      <c r="X434" s="797"/>
      <c r="Y434" s="797"/>
      <c r="Z434" s="797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2">
        <v>4301051903</v>
      </c>
      <c r="D435" s="812">
        <v>4607091383928</v>
      </c>
      <c r="E435" s="813"/>
      <c r="F435" s="786">
        <v>1.5</v>
      </c>
      <c r="G435" s="33">
        <v>6</v>
      </c>
      <c r="H435" s="786">
        <v>9</v>
      </c>
      <c r="I435" s="786">
        <v>9.57</v>
      </c>
      <c r="J435" s="33">
        <v>56</v>
      </c>
      <c r="K435" s="33" t="s">
        <v>116</v>
      </c>
      <c r="L435" s="33"/>
      <c r="M435" s="34" t="s">
        <v>77</v>
      </c>
      <c r="N435" s="34"/>
      <c r="O435" s="33">
        <v>40</v>
      </c>
      <c r="P435" s="850" t="s">
        <v>693</v>
      </c>
      <c r="Q435" s="802"/>
      <c r="R435" s="802"/>
      <c r="S435" s="802"/>
      <c r="T435" s="803"/>
      <c r="U435" s="35"/>
      <c r="V435" s="35"/>
      <c r="W435" s="36" t="s">
        <v>69</v>
      </c>
      <c r="X435" s="787">
        <v>630</v>
      </c>
      <c r="Y435" s="788">
        <f>IFERROR(IF(X435="",0,CEILING((X435/$H435),1)*$H435),"")</f>
        <v>630</v>
      </c>
      <c r="Z435" s="37">
        <f>IFERROR(IF(Y435=0,"",ROUNDUP(Y435/H435,0)*0.02175),"")</f>
        <v>1.5225</v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669.90000000000009</v>
      </c>
      <c r="BN435" s="64">
        <f>IFERROR(Y435*I435/H435,"0")</f>
        <v>669.90000000000009</v>
      </c>
      <c r="BO435" s="64">
        <f>IFERROR(1/J435*(X435/H435),"0")</f>
        <v>1.25</v>
      </c>
      <c r="BP435" s="64">
        <f>IFERROR(1/J435*(Y435/H435),"0")</f>
        <v>1.25</v>
      </c>
    </row>
    <row r="436" spans="1:68" ht="27" customHeight="1" x14ac:dyDescent="0.25">
      <c r="A436" s="54" t="s">
        <v>695</v>
      </c>
      <c r="B436" s="54" t="s">
        <v>696</v>
      </c>
      <c r="C436" s="32">
        <v>4301051897</v>
      </c>
      <c r="D436" s="812">
        <v>4607091384260</v>
      </c>
      <c r="E436" s="813"/>
      <c r="F436" s="786">
        <v>1.5</v>
      </c>
      <c r="G436" s="33">
        <v>6</v>
      </c>
      <c r="H436" s="786">
        <v>9</v>
      </c>
      <c r="I436" s="786">
        <v>9.5640000000000001</v>
      </c>
      <c r="J436" s="33">
        <v>56</v>
      </c>
      <c r="K436" s="33" t="s">
        <v>116</v>
      </c>
      <c r="L436" s="33"/>
      <c r="M436" s="34" t="s">
        <v>77</v>
      </c>
      <c r="N436" s="34"/>
      <c r="O436" s="33">
        <v>40</v>
      </c>
      <c r="P436" s="835" t="s">
        <v>697</v>
      </c>
      <c r="Q436" s="802"/>
      <c r="R436" s="802"/>
      <c r="S436" s="802"/>
      <c r="T436" s="803"/>
      <c r="U436" s="35"/>
      <c r="V436" s="35"/>
      <c r="W436" s="36" t="s">
        <v>69</v>
      </c>
      <c r="X436" s="787">
        <v>135</v>
      </c>
      <c r="Y436" s="788">
        <f>IFERROR(IF(X436="",0,CEILING((X436/$H436),1)*$H436),"")</f>
        <v>135</v>
      </c>
      <c r="Z436" s="37">
        <f>IFERROR(IF(Y436=0,"",ROUNDUP(Y436/H436,0)*0.02175),"")</f>
        <v>0.32624999999999998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143.46</v>
      </c>
      <c r="BN436" s="64">
        <f>IFERROR(Y436*I436/H436,"0")</f>
        <v>143.46</v>
      </c>
      <c r="BO436" s="64">
        <f>IFERROR(1/J436*(X436/H436),"0")</f>
        <v>0.26785714285714285</v>
      </c>
      <c r="BP436" s="64">
        <f>IFERROR(1/J436*(Y436/H436),"0")</f>
        <v>0.26785714285714285</v>
      </c>
    </row>
    <row r="437" spans="1:68" x14ac:dyDescent="0.2">
      <c r="A437" s="804"/>
      <c r="B437" s="797"/>
      <c r="C437" s="797"/>
      <c r="D437" s="797"/>
      <c r="E437" s="797"/>
      <c r="F437" s="797"/>
      <c r="G437" s="797"/>
      <c r="H437" s="797"/>
      <c r="I437" s="797"/>
      <c r="J437" s="797"/>
      <c r="K437" s="797"/>
      <c r="L437" s="797"/>
      <c r="M437" s="797"/>
      <c r="N437" s="797"/>
      <c r="O437" s="805"/>
      <c r="P437" s="793" t="s">
        <v>71</v>
      </c>
      <c r="Q437" s="794"/>
      <c r="R437" s="794"/>
      <c r="S437" s="794"/>
      <c r="T437" s="794"/>
      <c r="U437" s="794"/>
      <c r="V437" s="795"/>
      <c r="W437" s="38" t="s">
        <v>72</v>
      </c>
      <c r="X437" s="789">
        <f>IFERROR(X435/H435,"0")+IFERROR(X436/H436,"0")</f>
        <v>85</v>
      </c>
      <c r="Y437" s="789">
        <f>IFERROR(Y435/H435,"0")+IFERROR(Y436/H436,"0")</f>
        <v>85</v>
      </c>
      <c r="Z437" s="789">
        <f>IFERROR(IF(Z435="",0,Z435),"0")+IFERROR(IF(Z436="",0,Z436),"0")</f>
        <v>1.8487499999999999</v>
      </c>
      <c r="AA437" s="790"/>
      <c r="AB437" s="790"/>
      <c r="AC437" s="790"/>
    </row>
    <row r="438" spans="1:68" x14ac:dyDescent="0.2">
      <c r="A438" s="797"/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805"/>
      <c r="P438" s="793" t="s">
        <v>71</v>
      </c>
      <c r="Q438" s="794"/>
      <c r="R438" s="794"/>
      <c r="S438" s="794"/>
      <c r="T438" s="794"/>
      <c r="U438" s="794"/>
      <c r="V438" s="795"/>
      <c r="W438" s="38" t="s">
        <v>69</v>
      </c>
      <c r="X438" s="789">
        <f>IFERROR(SUM(X435:X436),"0")</f>
        <v>765</v>
      </c>
      <c r="Y438" s="789">
        <f>IFERROR(SUM(Y435:Y436),"0")</f>
        <v>765</v>
      </c>
      <c r="Z438" s="38"/>
      <c r="AA438" s="790"/>
      <c r="AB438" s="790"/>
      <c r="AC438" s="790"/>
    </row>
    <row r="439" spans="1:68" ht="14.25" hidden="1" customHeight="1" x14ac:dyDescent="0.25">
      <c r="A439" s="796" t="s">
        <v>210</v>
      </c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797"/>
      <c r="P439" s="797"/>
      <c r="Q439" s="797"/>
      <c r="R439" s="797"/>
      <c r="S439" s="797"/>
      <c r="T439" s="797"/>
      <c r="U439" s="797"/>
      <c r="V439" s="797"/>
      <c r="W439" s="797"/>
      <c r="X439" s="797"/>
      <c r="Y439" s="797"/>
      <c r="Z439" s="797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2">
        <v>4301060439</v>
      </c>
      <c r="D440" s="812">
        <v>4607091384673</v>
      </c>
      <c r="E440" s="813"/>
      <c r="F440" s="786">
        <v>1.5</v>
      </c>
      <c r="G440" s="33">
        <v>6</v>
      </c>
      <c r="H440" s="786">
        <v>9</v>
      </c>
      <c r="I440" s="786">
        <v>9.5640000000000001</v>
      </c>
      <c r="J440" s="33">
        <v>56</v>
      </c>
      <c r="K440" s="33" t="s">
        <v>116</v>
      </c>
      <c r="L440" s="33"/>
      <c r="M440" s="34" t="s">
        <v>77</v>
      </c>
      <c r="N440" s="34"/>
      <c r="O440" s="33">
        <v>30</v>
      </c>
      <c r="P440" s="1042" t="s">
        <v>701</v>
      </c>
      <c r="Q440" s="802"/>
      <c r="R440" s="802"/>
      <c r="S440" s="802"/>
      <c r="T440" s="803"/>
      <c r="U440" s="35"/>
      <c r="V440" s="35"/>
      <c r="W440" s="36" t="s">
        <v>69</v>
      </c>
      <c r="X440" s="787">
        <v>0</v>
      </c>
      <c r="Y440" s="788">
        <f>IFERROR(IF(X440="",0,CEILING((X440/$H440),1)*$H440),"")</f>
        <v>0</v>
      </c>
      <c r="Z440" s="37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4"/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805"/>
      <c r="P441" s="793" t="s">
        <v>71</v>
      </c>
      <c r="Q441" s="794"/>
      <c r="R441" s="794"/>
      <c r="S441" s="794"/>
      <c r="T441" s="794"/>
      <c r="U441" s="794"/>
      <c r="V441" s="795"/>
      <c r="W441" s="38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797"/>
      <c r="B442" s="797"/>
      <c r="C442" s="797"/>
      <c r="D442" s="797"/>
      <c r="E442" s="797"/>
      <c r="F442" s="797"/>
      <c r="G442" s="797"/>
      <c r="H442" s="797"/>
      <c r="I442" s="797"/>
      <c r="J442" s="797"/>
      <c r="K442" s="797"/>
      <c r="L442" s="797"/>
      <c r="M442" s="797"/>
      <c r="N442" s="797"/>
      <c r="O442" s="805"/>
      <c r="P442" s="793" t="s">
        <v>71</v>
      </c>
      <c r="Q442" s="794"/>
      <c r="R442" s="794"/>
      <c r="S442" s="794"/>
      <c r="T442" s="794"/>
      <c r="U442" s="794"/>
      <c r="V442" s="795"/>
      <c r="W442" s="38" t="s">
        <v>69</v>
      </c>
      <c r="X442" s="789">
        <f>IFERROR(SUM(X440:X440),"0")</f>
        <v>0</v>
      </c>
      <c r="Y442" s="789">
        <f>IFERROR(SUM(Y440:Y440),"0")</f>
        <v>0</v>
      </c>
      <c r="Z442" s="38"/>
      <c r="AA442" s="790"/>
      <c r="AB442" s="790"/>
      <c r="AC442" s="790"/>
    </row>
    <row r="443" spans="1:68" ht="16.5" hidden="1" customHeight="1" x14ac:dyDescent="0.25">
      <c r="A443" s="836" t="s">
        <v>703</v>
      </c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797"/>
      <c r="P443" s="797"/>
      <c r="Q443" s="797"/>
      <c r="R443" s="797"/>
      <c r="S443" s="797"/>
      <c r="T443" s="797"/>
      <c r="U443" s="797"/>
      <c r="V443" s="797"/>
      <c r="W443" s="797"/>
      <c r="X443" s="797"/>
      <c r="Y443" s="797"/>
      <c r="Z443" s="797"/>
      <c r="AA443" s="782"/>
      <c r="AB443" s="782"/>
      <c r="AC443" s="782"/>
    </row>
    <row r="444" spans="1:68" ht="14.25" hidden="1" customHeight="1" x14ac:dyDescent="0.25">
      <c r="A444" s="796" t="s">
        <v>113</v>
      </c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797"/>
      <c r="P444" s="797"/>
      <c r="Q444" s="797"/>
      <c r="R444" s="797"/>
      <c r="S444" s="797"/>
      <c r="T444" s="797"/>
      <c r="U444" s="797"/>
      <c r="V444" s="797"/>
      <c r="W444" s="797"/>
      <c r="X444" s="797"/>
      <c r="Y444" s="797"/>
      <c r="Z444" s="797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2">
        <v>4301011873</v>
      </c>
      <c r="D445" s="812">
        <v>4680115881907</v>
      </c>
      <c r="E445" s="813"/>
      <c r="F445" s="786">
        <v>1.8</v>
      </c>
      <c r="G445" s="33">
        <v>6</v>
      </c>
      <c r="H445" s="786">
        <v>10.8</v>
      </c>
      <c r="I445" s="786">
        <v>11.28</v>
      </c>
      <c r="J445" s="33">
        <v>56</v>
      </c>
      <c r="K445" s="33" t="s">
        <v>116</v>
      </c>
      <c r="L445" s="33"/>
      <c r="M445" s="34" t="s">
        <v>68</v>
      </c>
      <c r="N445" s="34"/>
      <c r="O445" s="33">
        <v>60</v>
      </c>
      <c r="P445" s="11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5"/>
      <c r="V445" s="35"/>
      <c r="W445" s="36" t="s">
        <v>69</v>
      </c>
      <c r="X445" s="787">
        <v>0</v>
      </c>
      <c r="Y445" s="788">
        <f t="shared" ref="Y445:Y452" si="92">IFERROR(IF(X445="",0,CEILING((X445/$H445),1)*$H445),"")</f>
        <v>0</v>
      </c>
      <c r="Z445" s="37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2">
        <v>4301011483</v>
      </c>
      <c r="D446" s="812">
        <v>4680115881907</v>
      </c>
      <c r="E446" s="813"/>
      <c r="F446" s="786">
        <v>1.8</v>
      </c>
      <c r="G446" s="33">
        <v>6</v>
      </c>
      <c r="H446" s="786">
        <v>10.8</v>
      </c>
      <c r="I446" s="786">
        <v>11.28</v>
      </c>
      <c r="J446" s="33">
        <v>56</v>
      </c>
      <c r="K446" s="33" t="s">
        <v>116</v>
      </c>
      <c r="L446" s="33"/>
      <c r="M446" s="34" t="s">
        <v>68</v>
      </c>
      <c r="N446" s="34"/>
      <c r="O446" s="33">
        <v>60</v>
      </c>
      <c r="P446" s="10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5"/>
      <c r="V446" s="35"/>
      <c r="W446" s="36" t="s">
        <v>69</v>
      </c>
      <c r="X446" s="787">
        <v>0</v>
      </c>
      <c r="Y446" s="788">
        <f t="shared" si="92"/>
        <v>0</v>
      </c>
      <c r="Z446" s="37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2">
        <v>4301011872</v>
      </c>
      <c r="D447" s="812">
        <v>4680115883925</v>
      </c>
      <c r="E447" s="813"/>
      <c r="F447" s="786">
        <v>2.5</v>
      </c>
      <c r="G447" s="33">
        <v>6</v>
      </c>
      <c r="H447" s="786">
        <v>15</v>
      </c>
      <c r="I447" s="786">
        <v>15.48</v>
      </c>
      <c r="J447" s="33">
        <v>48</v>
      </c>
      <c r="K447" s="33" t="s">
        <v>116</v>
      </c>
      <c r="L447" s="33"/>
      <c r="M447" s="34" t="s">
        <v>68</v>
      </c>
      <c r="N447" s="34"/>
      <c r="O447" s="33">
        <v>60</v>
      </c>
      <c r="P447" s="92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5"/>
      <c r="V447" s="35"/>
      <c r="W447" s="36" t="s">
        <v>69</v>
      </c>
      <c r="X447" s="787">
        <v>0</v>
      </c>
      <c r="Y447" s="788">
        <f t="shared" si="92"/>
        <v>0</v>
      </c>
      <c r="Z447" s="37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2">
        <v>4301011655</v>
      </c>
      <c r="D448" s="812">
        <v>4680115883925</v>
      </c>
      <c r="E448" s="813"/>
      <c r="F448" s="786">
        <v>2.5</v>
      </c>
      <c r="G448" s="33">
        <v>6</v>
      </c>
      <c r="H448" s="786">
        <v>15</v>
      </c>
      <c r="I448" s="786">
        <v>15.48</v>
      </c>
      <c r="J448" s="33">
        <v>48</v>
      </c>
      <c r="K448" s="33" t="s">
        <v>116</v>
      </c>
      <c r="L448" s="33"/>
      <c r="M448" s="34" t="s">
        <v>68</v>
      </c>
      <c r="N448" s="34"/>
      <c r="O448" s="33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5"/>
      <c r="V448" s="35"/>
      <c r="W448" s="36" t="s">
        <v>69</v>
      </c>
      <c r="X448" s="787">
        <v>0</v>
      </c>
      <c r="Y448" s="788">
        <f t="shared" si="92"/>
        <v>0</v>
      </c>
      <c r="Z448" s="37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2">
        <v>4301011874</v>
      </c>
      <c r="D449" s="812">
        <v>4680115884892</v>
      </c>
      <c r="E449" s="813"/>
      <c r="F449" s="786">
        <v>1.8</v>
      </c>
      <c r="G449" s="33">
        <v>6</v>
      </c>
      <c r="H449" s="786">
        <v>10.8</v>
      </c>
      <c r="I449" s="786">
        <v>11.28</v>
      </c>
      <c r="J449" s="33">
        <v>56</v>
      </c>
      <c r="K449" s="33" t="s">
        <v>116</v>
      </c>
      <c r="L449" s="33"/>
      <c r="M449" s="34" t="s">
        <v>68</v>
      </c>
      <c r="N449" s="34"/>
      <c r="O449" s="33">
        <v>60</v>
      </c>
      <c r="P449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5"/>
      <c r="V449" s="35"/>
      <c r="W449" s="36" t="s">
        <v>69</v>
      </c>
      <c r="X449" s="787">
        <v>0</v>
      </c>
      <c r="Y449" s="788">
        <f t="shared" si="92"/>
        <v>0</v>
      </c>
      <c r="Z449" s="37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2">
        <v>4301011312</v>
      </c>
      <c r="D450" s="812">
        <v>4607091384192</v>
      </c>
      <c r="E450" s="813"/>
      <c r="F450" s="786">
        <v>1.8</v>
      </c>
      <c r="G450" s="33">
        <v>6</v>
      </c>
      <c r="H450" s="786">
        <v>10.8</v>
      </c>
      <c r="I450" s="786">
        <v>11.28</v>
      </c>
      <c r="J450" s="33">
        <v>56</v>
      </c>
      <c r="K450" s="33" t="s">
        <v>116</v>
      </c>
      <c r="L450" s="33"/>
      <c r="M450" s="34" t="s">
        <v>119</v>
      </c>
      <c r="N450" s="34"/>
      <c r="O450" s="33">
        <v>60</v>
      </c>
      <c r="P450" s="10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5"/>
      <c r="V450" s="35"/>
      <c r="W450" s="36" t="s">
        <v>69</v>
      </c>
      <c r="X450" s="787">
        <v>0</v>
      </c>
      <c r="Y450" s="788">
        <f t="shared" si="92"/>
        <v>0</v>
      </c>
      <c r="Z450" s="37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2">
        <v>4301011875</v>
      </c>
      <c r="D451" s="812">
        <v>4680115884885</v>
      </c>
      <c r="E451" s="813"/>
      <c r="F451" s="786">
        <v>0.8</v>
      </c>
      <c r="G451" s="33">
        <v>15</v>
      </c>
      <c r="H451" s="786">
        <v>12</v>
      </c>
      <c r="I451" s="786">
        <v>12.48</v>
      </c>
      <c r="J451" s="33">
        <v>56</v>
      </c>
      <c r="K451" s="33" t="s">
        <v>116</v>
      </c>
      <c r="L451" s="33"/>
      <c r="M451" s="34" t="s">
        <v>68</v>
      </c>
      <c r="N451" s="34"/>
      <c r="O451" s="33">
        <v>60</v>
      </c>
      <c r="P451" s="108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5"/>
      <c r="V451" s="35"/>
      <c r="W451" s="36" t="s">
        <v>69</v>
      </c>
      <c r="X451" s="787">
        <v>0</v>
      </c>
      <c r="Y451" s="788">
        <f t="shared" si="92"/>
        <v>0</v>
      </c>
      <c r="Z451" s="37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2">
        <v>4301011871</v>
      </c>
      <c r="D452" s="812">
        <v>4680115884908</v>
      </c>
      <c r="E452" s="813"/>
      <c r="F452" s="786">
        <v>0.4</v>
      </c>
      <c r="G452" s="33">
        <v>10</v>
      </c>
      <c r="H452" s="786">
        <v>4</v>
      </c>
      <c r="I452" s="786">
        <v>4.21</v>
      </c>
      <c r="J452" s="33">
        <v>132</v>
      </c>
      <c r="K452" s="33" t="s">
        <v>126</v>
      </c>
      <c r="L452" s="33"/>
      <c r="M452" s="34" t="s">
        <v>68</v>
      </c>
      <c r="N452" s="34"/>
      <c r="O452" s="33">
        <v>60</v>
      </c>
      <c r="P452" s="12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5"/>
      <c r="V452" s="35"/>
      <c r="W452" s="36" t="s">
        <v>69</v>
      </c>
      <c r="X452" s="787">
        <v>0</v>
      </c>
      <c r="Y452" s="788">
        <f t="shared" si="92"/>
        <v>0</v>
      </c>
      <c r="Z452" s="37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4"/>
      <c r="B453" s="797"/>
      <c r="C453" s="797"/>
      <c r="D453" s="797"/>
      <c r="E453" s="797"/>
      <c r="F453" s="797"/>
      <c r="G453" s="797"/>
      <c r="H453" s="797"/>
      <c r="I453" s="797"/>
      <c r="J453" s="797"/>
      <c r="K453" s="797"/>
      <c r="L453" s="797"/>
      <c r="M453" s="797"/>
      <c r="N453" s="797"/>
      <c r="O453" s="805"/>
      <c r="P453" s="793" t="s">
        <v>71</v>
      </c>
      <c r="Q453" s="794"/>
      <c r="R453" s="794"/>
      <c r="S453" s="794"/>
      <c r="T453" s="794"/>
      <c r="U453" s="794"/>
      <c r="V453" s="795"/>
      <c r="W453" s="38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797"/>
      <c r="B454" s="797"/>
      <c r="C454" s="797"/>
      <c r="D454" s="797"/>
      <c r="E454" s="797"/>
      <c r="F454" s="797"/>
      <c r="G454" s="797"/>
      <c r="H454" s="797"/>
      <c r="I454" s="797"/>
      <c r="J454" s="797"/>
      <c r="K454" s="797"/>
      <c r="L454" s="797"/>
      <c r="M454" s="797"/>
      <c r="N454" s="797"/>
      <c r="O454" s="805"/>
      <c r="P454" s="793" t="s">
        <v>71</v>
      </c>
      <c r="Q454" s="794"/>
      <c r="R454" s="794"/>
      <c r="S454" s="794"/>
      <c r="T454" s="794"/>
      <c r="U454" s="794"/>
      <c r="V454" s="795"/>
      <c r="W454" s="38" t="s">
        <v>69</v>
      </c>
      <c r="X454" s="789">
        <f>IFERROR(SUM(X445:X452),"0")</f>
        <v>0</v>
      </c>
      <c r="Y454" s="789">
        <f>IFERROR(SUM(Y445:Y452),"0")</f>
        <v>0</v>
      </c>
      <c r="Z454" s="38"/>
      <c r="AA454" s="790"/>
      <c r="AB454" s="790"/>
      <c r="AC454" s="790"/>
    </row>
    <row r="455" spans="1:68" ht="14.25" hidden="1" customHeight="1" x14ac:dyDescent="0.25">
      <c r="A455" s="796" t="s">
        <v>64</v>
      </c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797"/>
      <c r="P455" s="797"/>
      <c r="Q455" s="797"/>
      <c r="R455" s="797"/>
      <c r="S455" s="797"/>
      <c r="T455" s="797"/>
      <c r="U455" s="797"/>
      <c r="V455" s="797"/>
      <c r="W455" s="797"/>
      <c r="X455" s="797"/>
      <c r="Y455" s="797"/>
      <c r="Z455" s="797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2">
        <v>4301031303</v>
      </c>
      <c r="D456" s="812">
        <v>4607091384802</v>
      </c>
      <c r="E456" s="813"/>
      <c r="F456" s="786">
        <v>0.73</v>
      </c>
      <c r="G456" s="33">
        <v>6</v>
      </c>
      <c r="H456" s="786">
        <v>4.38</v>
      </c>
      <c r="I456" s="786">
        <v>4.6500000000000004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35</v>
      </c>
      <c r="P456" s="11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5"/>
      <c r="V456" s="35"/>
      <c r="W456" s="36" t="s">
        <v>69</v>
      </c>
      <c r="X456" s="787">
        <v>0</v>
      </c>
      <c r="Y456" s="788">
        <f>IFERROR(IF(X456="",0,CEILING((X456/$H456),1)*$H456),"")</f>
        <v>0</v>
      </c>
      <c r="Z456" s="37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2">
        <v>4301031304</v>
      </c>
      <c r="D457" s="812">
        <v>4607091384826</v>
      </c>
      <c r="E457" s="813"/>
      <c r="F457" s="786">
        <v>0.35</v>
      </c>
      <c r="G457" s="33">
        <v>8</v>
      </c>
      <c r="H457" s="786">
        <v>2.8</v>
      </c>
      <c r="I457" s="786">
        <v>2.98</v>
      </c>
      <c r="J457" s="33">
        <v>234</v>
      </c>
      <c r="K457" s="33" t="s">
        <v>67</v>
      </c>
      <c r="L457" s="33"/>
      <c r="M457" s="34" t="s">
        <v>68</v>
      </c>
      <c r="N457" s="34"/>
      <c r="O457" s="33">
        <v>35</v>
      </c>
      <c r="P457" s="121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5"/>
      <c r="V457" s="35"/>
      <c r="W457" s="36" t="s">
        <v>69</v>
      </c>
      <c r="X457" s="787">
        <v>0</v>
      </c>
      <c r="Y457" s="788">
        <f>IFERROR(IF(X457="",0,CEILING((X457/$H457),1)*$H457),"")</f>
        <v>0</v>
      </c>
      <c r="Z457" s="37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4"/>
      <c r="B458" s="797"/>
      <c r="C458" s="797"/>
      <c r="D458" s="797"/>
      <c r="E458" s="797"/>
      <c r="F458" s="797"/>
      <c r="G458" s="797"/>
      <c r="H458" s="797"/>
      <c r="I458" s="797"/>
      <c r="J458" s="797"/>
      <c r="K458" s="797"/>
      <c r="L458" s="797"/>
      <c r="M458" s="797"/>
      <c r="N458" s="797"/>
      <c r="O458" s="805"/>
      <c r="P458" s="793" t="s">
        <v>71</v>
      </c>
      <c r="Q458" s="794"/>
      <c r="R458" s="794"/>
      <c r="S458" s="794"/>
      <c r="T458" s="794"/>
      <c r="U458" s="794"/>
      <c r="V458" s="795"/>
      <c r="W458" s="38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797"/>
      <c r="B459" s="797"/>
      <c r="C459" s="797"/>
      <c r="D459" s="797"/>
      <c r="E459" s="797"/>
      <c r="F459" s="797"/>
      <c r="G459" s="797"/>
      <c r="H459" s="797"/>
      <c r="I459" s="797"/>
      <c r="J459" s="797"/>
      <c r="K459" s="797"/>
      <c r="L459" s="797"/>
      <c r="M459" s="797"/>
      <c r="N459" s="797"/>
      <c r="O459" s="805"/>
      <c r="P459" s="793" t="s">
        <v>71</v>
      </c>
      <c r="Q459" s="794"/>
      <c r="R459" s="794"/>
      <c r="S459" s="794"/>
      <c r="T459" s="794"/>
      <c r="U459" s="794"/>
      <c r="V459" s="795"/>
      <c r="W459" s="38" t="s">
        <v>69</v>
      </c>
      <c r="X459" s="789">
        <f>IFERROR(SUM(X456:X457),"0")</f>
        <v>0</v>
      </c>
      <c r="Y459" s="789">
        <f>IFERROR(SUM(Y456:Y457),"0")</f>
        <v>0</v>
      </c>
      <c r="Z459" s="38"/>
      <c r="AA459" s="790"/>
      <c r="AB459" s="790"/>
      <c r="AC459" s="790"/>
    </row>
    <row r="460" spans="1:68" ht="14.25" hidden="1" customHeight="1" x14ac:dyDescent="0.25">
      <c r="A460" s="796" t="s">
        <v>73</v>
      </c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797"/>
      <c r="P460" s="797"/>
      <c r="Q460" s="797"/>
      <c r="R460" s="797"/>
      <c r="S460" s="797"/>
      <c r="T460" s="797"/>
      <c r="U460" s="797"/>
      <c r="V460" s="797"/>
      <c r="W460" s="797"/>
      <c r="X460" s="797"/>
      <c r="Y460" s="797"/>
      <c r="Z460" s="797"/>
      <c r="AA460" s="783"/>
      <c r="AB460" s="783"/>
      <c r="AC460" s="783"/>
    </row>
    <row r="461" spans="1:68" ht="27" hidden="1" customHeight="1" x14ac:dyDescent="0.25">
      <c r="A461" s="54" t="s">
        <v>727</v>
      </c>
      <c r="B461" s="54" t="s">
        <v>728</v>
      </c>
      <c r="C461" s="32">
        <v>4301051899</v>
      </c>
      <c r="D461" s="812">
        <v>4607091384246</v>
      </c>
      <c r="E461" s="813"/>
      <c r="F461" s="786">
        <v>1.5</v>
      </c>
      <c r="G461" s="33">
        <v>6</v>
      </c>
      <c r="H461" s="786">
        <v>9</v>
      </c>
      <c r="I461" s="786">
        <v>9.5640000000000001</v>
      </c>
      <c r="J461" s="33">
        <v>56</v>
      </c>
      <c r="K461" s="33" t="s">
        <v>116</v>
      </c>
      <c r="L461" s="33"/>
      <c r="M461" s="34" t="s">
        <v>77</v>
      </c>
      <c r="N461" s="34"/>
      <c r="O461" s="33">
        <v>40</v>
      </c>
      <c r="P461" s="972" t="s">
        <v>729</v>
      </c>
      <c r="Q461" s="802"/>
      <c r="R461" s="802"/>
      <c r="S461" s="802"/>
      <c r="T461" s="803"/>
      <c r="U461" s="35"/>
      <c r="V461" s="35"/>
      <c r="W461" s="36" t="s">
        <v>69</v>
      </c>
      <c r="X461" s="787">
        <v>0</v>
      </c>
      <c r="Y461" s="788">
        <f>IFERROR(IF(X461="",0,CEILING((X461/$H461),1)*$H461),"")</f>
        <v>0</v>
      </c>
      <c r="Z461" s="37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2">
        <v>4301051901</v>
      </c>
      <c r="D462" s="812">
        <v>4680115881976</v>
      </c>
      <c r="E462" s="813"/>
      <c r="F462" s="786">
        <v>1.5</v>
      </c>
      <c r="G462" s="33">
        <v>6</v>
      </c>
      <c r="H462" s="786">
        <v>9</v>
      </c>
      <c r="I462" s="786">
        <v>9.48</v>
      </c>
      <c r="J462" s="33">
        <v>56</v>
      </c>
      <c r="K462" s="33" t="s">
        <v>116</v>
      </c>
      <c r="L462" s="33"/>
      <c r="M462" s="34" t="s">
        <v>77</v>
      </c>
      <c r="N462" s="34"/>
      <c r="O462" s="33">
        <v>40</v>
      </c>
      <c r="P462" s="954" t="s">
        <v>733</v>
      </c>
      <c r="Q462" s="802"/>
      <c r="R462" s="802"/>
      <c r="S462" s="802"/>
      <c r="T462" s="803"/>
      <c r="U462" s="35"/>
      <c r="V462" s="35"/>
      <c r="W462" s="36" t="s">
        <v>69</v>
      </c>
      <c r="X462" s="787">
        <v>0</v>
      </c>
      <c r="Y462" s="788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2">
        <v>4301051634</v>
      </c>
      <c r="D463" s="812">
        <v>4607091384253</v>
      </c>
      <c r="E463" s="813"/>
      <c r="F463" s="786">
        <v>0.4</v>
      </c>
      <c r="G463" s="33">
        <v>6</v>
      </c>
      <c r="H463" s="786">
        <v>2.4</v>
      </c>
      <c r="I463" s="786">
        <v>2.6640000000000001</v>
      </c>
      <c r="J463" s="33">
        <v>182</v>
      </c>
      <c r="K463" s="33" t="s">
        <v>76</v>
      </c>
      <c r="L463" s="33"/>
      <c r="M463" s="34" t="s">
        <v>68</v>
      </c>
      <c r="N463" s="34"/>
      <c r="O463" s="33">
        <v>40</v>
      </c>
      <c r="P463" s="9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5"/>
      <c r="V463" s="35"/>
      <c r="W463" s="36" t="s">
        <v>69</v>
      </c>
      <c r="X463" s="787">
        <v>0</v>
      </c>
      <c r="Y463" s="788">
        <f>IFERROR(IF(X463="",0,CEILING((X463/$H463),1)*$H463),"")</f>
        <v>0</v>
      </c>
      <c r="Z463" s="37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738</v>
      </c>
      <c r="C464" s="32">
        <v>4301051297</v>
      </c>
      <c r="D464" s="812">
        <v>4607091384253</v>
      </c>
      <c r="E464" s="813"/>
      <c r="F464" s="786">
        <v>0.4</v>
      </c>
      <c r="G464" s="33">
        <v>6</v>
      </c>
      <c r="H464" s="786">
        <v>2.4</v>
      </c>
      <c r="I464" s="78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11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5"/>
      <c r="V464" s="35"/>
      <c r="W464" s="36" t="s">
        <v>69</v>
      </c>
      <c r="X464" s="787">
        <v>0</v>
      </c>
      <c r="Y464" s="78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2">
        <v>4301051444</v>
      </c>
      <c r="D465" s="812">
        <v>4680115881969</v>
      </c>
      <c r="E465" s="813"/>
      <c r="F465" s="786">
        <v>0.4</v>
      </c>
      <c r="G465" s="33">
        <v>6</v>
      </c>
      <c r="H465" s="786">
        <v>2.4</v>
      </c>
      <c r="I465" s="786">
        <v>2.58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9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5"/>
      <c r="V465" s="35"/>
      <c r="W465" s="36" t="s">
        <v>69</v>
      </c>
      <c r="X465" s="787">
        <v>0</v>
      </c>
      <c r="Y465" s="78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4"/>
      <c r="B466" s="797"/>
      <c r="C466" s="797"/>
      <c r="D466" s="797"/>
      <c r="E466" s="797"/>
      <c r="F466" s="797"/>
      <c r="G466" s="797"/>
      <c r="H466" s="797"/>
      <c r="I466" s="797"/>
      <c r="J466" s="797"/>
      <c r="K466" s="797"/>
      <c r="L466" s="797"/>
      <c r="M466" s="797"/>
      <c r="N466" s="797"/>
      <c r="O466" s="805"/>
      <c r="P466" s="793" t="s">
        <v>71</v>
      </c>
      <c r="Q466" s="794"/>
      <c r="R466" s="794"/>
      <c r="S466" s="794"/>
      <c r="T466" s="794"/>
      <c r="U466" s="794"/>
      <c r="V466" s="795"/>
      <c r="W466" s="38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hidden="1" x14ac:dyDescent="0.2">
      <c r="A467" s="797"/>
      <c r="B467" s="797"/>
      <c r="C467" s="797"/>
      <c r="D467" s="797"/>
      <c r="E467" s="797"/>
      <c r="F467" s="797"/>
      <c r="G467" s="797"/>
      <c r="H467" s="797"/>
      <c r="I467" s="797"/>
      <c r="J467" s="797"/>
      <c r="K467" s="797"/>
      <c r="L467" s="797"/>
      <c r="M467" s="797"/>
      <c r="N467" s="797"/>
      <c r="O467" s="805"/>
      <c r="P467" s="793" t="s">
        <v>71</v>
      </c>
      <c r="Q467" s="794"/>
      <c r="R467" s="794"/>
      <c r="S467" s="794"/>
      <c r="T467" s="794"/>
      <c r="U467" s="794"/>
      <c r="V467" s="795"/>
      <c r="W467" s="38" t="s">
        <v>69</v>
      </c>
      <c r="X467" s="789">
        <f>IFERROR(SUM(X461:X465),"0")</f>
        <v>0</v>
      </c>
      <c r="Y467" s="789">
        <f>IFERROR(SUM(Y461:Y465),"0")</f>
        <v>0</v>
      </c>
      <c r="Z467" s="38"/>
      <c r="AA467" s="790"/>
      <c r="AB467" s="790"/>
      <c r="AC467" s="790"/>
    </row>
    <row r="468" spans="1:68" ht="14.25" hidden="1" customHeight="1" x14ac:dyDescent="0.25">
      <c r="A468" s="796" t="s">
        <v>210</v>
      </c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797"/>
      <c r="P468" s="797"/>
      <c r="Q468" s="797"/>
      <c r="R468" s="797"/>
      <c r="S468" s="797"/>
      <c r="T468" s="797"/>
      <c r="U468" s="797"/>
      <c r="V468" s="797"/>
      <c r="W468" s="797"/>
      <c r="X468" s="797"/>
      <c r="Y468" s="797"/>
      <c r="Z468" s="797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2">
        <v>4301060441</v>
      </c>
      <c r="D469" s="812">
        <v>4607091389357</v>
      </c>
      <c r="E469" s="813"/>
      <c r="F469" s="786">
        <v>1.5</v>
      </c>
      <c r="G469" s="33">
        <v>6</v>
      </c>
      <c r="H469" s="786">
        <v>9</v>
      </c>
      <c r="I469" s="786">
        <v>9.48</v>
      </c>
      <c r="J469" s="33">
        <v>56</v>
      </c>
      <c r="K469" s="33" t="s">
        <v>116</v>
      </c>
      <c r="L469" s="33"/>
      <c r="M469" s="34" t="s">
        <v>77</v>
      </c>
      <c r="N469" s="34"/>
      <c r="O469" s="33">
        <v>40</v>
      </c>
      <c r="P469" s="1231" t="s">
        <v>745</v>
      </c>
      <c r="Q469" s="802"/>
      <c r="R469" s="802"/>
      <c r="S469" s="802"/>
      <c r="T469" s="803"/>
      <c r="U469" s="35"/>
      <c r="V469" s="35"/>
      <c r="W469" s="36" t="s">
        <v>69</v>
      </c>
      <c r="X469" s="787">
        <v>0</v>
      </c>
      <c r="Y469" s="788">
        <f>IFERROR(IF(X469="",0,CEILING((X469/$H469),1)*$H469),"")</f>
        <v>0</v>
      </c>
      <c r="Z469" s="37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4"/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805"/>
      <c r="P470" s="793" t="s">
        <v>71</v>
      </c>
      <c r="Q470" s="794"/>
      <c r="R470" s="794"/>
      <c r="S470" s="794"/>
      <c r="T470" s="794"/>
      <c r="U470" s="794"/>
      <c r="V470" s="795"/>
      <c r="W470" s="38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797"/>
      <c r="B471" s="797"/>
      <c r="C471" s="797"/>
      <c r="D471" s="797"/>
      <c r="E471" s="797"/>
      <c r="F471" s="797"/>
      <c r="G471" s="797"/>
      <c r="H471" s="797"/>
      <c r="I471" s="797"/>
      <c r="J471" s="797"/>
      <c r="K471" s="797"/>
      <c r="L471" s="797"/>
      <c r="M471" s="797"/>
      <c r="N471" s="797"/>
      <c r="O471" s="805"/>
      <c r="P471" s="793" t="s">
        <v>71</v>
      </c>
      <c r="Q471" s="794"/>
      <c r="R471" s="794"/>
      <c r="S471" s="794"/>
      <c r="T471" s="794"/>
      <c r="U471" s="794"/>
      <c r="V471" s="795"/>
      <c r="W471" s="38" t="s">
        <v>69</v>
      </c>
      <c r="X471" s="789">
        <f>IFERROR(SUM(X469:X469),"0")</f>
        <v>0</v>
      </c>
      <c r="Y471" s="789">
        <f>IFERROR(SUM(Y469:Y469),"0")</f>
        <v>0</v>
      </c>
      <c r="Z471" s="38"/>
      <c r="AA471" s="790"/>
      <c r="AB471" s="790"/>
      <c r="AC471" s="790"/>
    </row>
    <row r="472" spans="1:68" ht="27.75" hidden="1" customHeight="1" x14ac:dyDescent="0.2">
      <c r="A472" s="828" t="s">
        <v>747</v>
      </c>
      <c r="B472" s="829"/>
      <c r="C472" s="829"/>
      <c r="D472" s="829"/>
      <c r="E472" s="829"/>
      <c r="F472" s="829"/>
      <c r="G472" s="829"/>
      <c r="H472" s="829"/>
      <c r="I472" s="829"/>
      <c r="J472" s="829"/>
      <c r="K472" s="829"/>
      <c r="L472" s="829"/>
      <c r="M472" s="829"/>
      <c r="N472" s="829"/>
      <c r="O472" s="829"/>
      <c r="P472" s="829"/>
      <c r="Q472" s="829"/>
      <c r="R472" s="829"/>
      <c r="S472" s="829"/>
      <c r="T472" s="829"/>
      <c r="U472" s="829"/>
      <c r="V472" s="829"/>
      <c r="W472" s="829"/>
      <c r="X472" s="829"/>
      <c r="Y472" s="829"/>
      <c r="Z472" s="829"/>
      <c r="AA472" s="49"/>
      <c r="AB472" s="49"/>
      <c r="AC472" s="49"/>
    </row>
    <row r="473" spans="1:68" ht="16.5" hidden="1" customHeight="1" x14ac:dyDescent="0.25">
      <c r="A473" s="836" t="s">
        <v>748</v>
      </c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797"/>
      <c r="P473" s="797"/>
      <c r="Q473" s="797"/>
      <c r="R473" s="797"/>
      <c r="S473" s="797"/>
      <c r="T473" s="797"/>
      <c r="U473" s="797"/>
      <c r="V473" s="797"/>
      <c r="W473" s="797"/>
      <c r="X473" s="797"/>
      <c r="Y473" s="797"/>
      <c r="Z473" s="797"/>
      <c r="AA473" s="782"/>
      <c r="AB473" s="782"/>
      <c r="AC473" s="782"/>
    </row>
    <row r="474" spans="1:68" ht="14.25" hidden="1" customHeight="1" x14ac:dyDescent="0.25">
      <c r="A474" s="796" t="s">
        <v>113</v>
      </c>
      <c r="B474" s="797"/>
      <c r="C474" s="797"/>
      <c r="D474" s="797"/>
      <c r="E474" s="797"/>
      <c r="F474" s="797"/>
      <c r="G474" s="797"/>
      <c r="H474" s="797"/>
      <c r="I474" s="797"/>
      <c r="J474" s="797"/>
      <c r="K474" s="797"/>
      <c r="L474" s="797"/>
      <c r="M474" s="797"/>
      <c r="N474" s="797"/>
      <c r="O474" s="797"/>
      <c r="P474" s="797"/>
      <c r="Q474" s="797"/>
      <c r="R474" s="797"/>
      <c r="S474" s="797"/>
      <c r="T474" s="797"/>
      <c r="U474" s="797"/>
      <c r="V474" s="797"/>
      <c r="W474" s="797"/>
      <c r="X474" s="797"/>
      <c r="Y474" s="797"/>
      <c r="Z474" s="797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2">
        <v>4301011428</v>
      </c>
      <c r="D475" s="812">
        <v>4607091389708</v>
      </c>
      <c r="E475" s="813"/>
      <c r="F475" s="786">
        <v>0.45</v>
      </c>
      <c r="G475" s="33">
        <v>6</v>
      </c>
      <c r="H475" s="786">
        <v>2.7</v>
      </c>
      <c r="I475" s="786">
        <v>2.88</v>
      </c>
      <c r="J475" s="33">
        <v>182</v>
      </c>
      <c r="K475" s="33" t="s">
        <v>76</v>
      </c>
      <c r="L475" s="33"/>
      <c r="M475" s="34" t="s">
        <v>119</v>
      </c>
      <c r="N475" s="34"/>
      <c r="O475" s="33">
        <v>50</v>
      </c>
      <c r="P475" s="9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5"/>
      <c r="V475" s="35"/>
      <c r="W475" s="36" t="s">
        <v>69</v>
      </c>
      <c r="X475" s="787">
        <v>0</v>
      </c>
      <c r="Y475" s="788">
        <f>IFERROR(IF(X475="",0,CEILING((X475/$H475),1)*$H475),"")</f>
        <v>0</v>
      </c>
      <c r="Z475" s="37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4"/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805"/>
      <c r="P476" s="793" t="s">
        <v>71</v>
      </c>
      <c r="Q476" s="794"/>
      <c r="R476" s="794"/>
      <c r="S476" s="794"/>
      <c r="T476" s="794"/>
      <c r="U476" s="794"/>
      <c r="V476" s="795"/>
      <c r="W476" s="38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797"/>
      <c r="B477" s="797"/>
      <c r="C477" s="797"/>
      <c r="D477" s="797"/>
      <c r="E477" s="797"/>
      <c r="F477" s="797"/>
      <c r="G477" s="797"/>
      <c r="H477" s="797"/>
      <c r="I477" s="797"/>
      <c r="J477" s="797"/>
      <c r="K477" s="797"/>
      <c r="L477" s="797"/>
      <c r="M477" s="797"/>
      <c r="N477" s="797"/>
      <c r="O477" s="805"/>
      <c r="P477" s="793" t="s">
        <v>71</v>
      </c>
      <c r="Q477" s="794"/>
      <c r="R477" s="794"/>
      <c r="S477" s="794"/>
      <c r="T477" s="794"/>
      <c r="U477" s="794"/>
      <c r="V477" s="795"/>
      <c r="W477" s="38" t="s">
        <v>69</v>
      </c>
      <c r="X477" s="789">
        <f>IFERROR(SUM(X475:X475),"0")</f>
        <v>0</v>
      </c>
      <c r="Y477" s="789">
        <f>IFERROR(SUM(Y475:Y475),"0")</f>
        <v>0</v>
      </c>
      <c r="Z477" s="38"/>
      <c r="AA477" s="790"/>
      <c r="AB477" s="790"/>
      <c r="AC477" s="790"/>
    </row>
    <row r="478" spans="1:68" ht="14.25" hidden="1" customHeight="1" x14ac:dyDescent="0.25">
      <c r="A478" s="796" t="s">
        <v>64</v>
      </c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797"/>
      <c r="P478" s="797"/>
      <c r="Q478" s="797"/>
      <c r="R478" s="797"/>
      <c r="S478" s="797"/>
      <c r="T478" s="797"/>
      <c r="U478" s="797"/>
      <c r="V478" s="797"/>
      <c r="W478" s="797"/>
      <c r="X478" s="797"/>
      <c r="Y478" s="797"/>
      <c r="Z478" s="797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2">
        <v>4301031405</v>
      </c>
      <c r="D479" s="812">
        <v>4680115886100</v>
      </c>
      <c r="E479" s="813"/>
      <c r="F479" s="786">
        <v>0.9</v>
      </c>
      <c r="G479" s="33">
        <v>6</v>
      </c>
      <c r="H479" s="786">
        <v>5.4</v>
      </c>
      <c r="I479" s="786">
        <v>5.61</v>
      </c>
      <c r="J479" s="33">
        <v>132</v>
      </c>
      <c r="K479" s="33" t="s">
        <v>126</v>
      </c>
      <c r="L479" s="33"/>
      <c r="M479" s="34" t="s">
        <v>68</v>
      </c>
      <c r="N479" s="34"/>
      <c r="O479" s="33">
        <v>50</v>
      </c>
      <c r="P479" s="1198" t="s">
        <v>754</v>
      </c>
      <c r="Q479" s="802"/>
      <c r="R479" s="802"/>
      <c r="S479" s="802"/>
      <c r="T479" s="803"/>
      <c r="U479" s="35"/>
      <c r="V479" s="35"/>
      <c r="W479" s="36" t="s">
        <v>69</v>
      </c>
      <c r="X479" s="787">
        <v>0</v>
      </c>
      <c r="Y479" s="788">
        <f t="shared" ref="Y479:Y499" si="98">IFERROR(IF(X479="",0,CEILING((X479/$H479),1)*$H479),"")</f>
        <v>0</v>
      </c>
      <c r="Z479" s="37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2">
        <v>4301031406</v>
      </c>
      <c r="D480" s="812">
        <v>4680115886117</v>
      </c>
      <c r="E480" s="813"/>
      <c r="F480" s="786">
        <v>0.9</v>
      </c>
      <c r="G480" s="33">
        <v>6</v>
      </c>
      <c r="H480" s="786">
        <v>5.4</v>
      </c>
      <c r="I480" s="786">
        <v>5.61</v>
      </c>
      <c r="J480" s="33">
        <v>132</v>
      </c>
      <c r="K480" s="33" t="s">
        <v>126</v>
      </c>
      <c r="L480" s="33"/>
      <c r="M480" s="34" t="s">
        <v>68</v>
      </c>
      <c r="N480" s="34"/>
      <c r="O480" s="33">
        <v>50</v>
      </c>
      <c r="P480" s="1130" t="s">
        <v>758</v>
      </c>
      <c r="Q480" s="802"/>
      <c r="R480" s="802"/>
      <c r="S480" s="802"/>
      <c r="T480" s="803"/>
      <c r="U480" s="35"/>
      <c r="V480" s="35"/>
      <c r="W480" s="36" t="s">
        <v>69</v>
      </c>
      <c r="X480" s="787">
        <v>0</v>
      </c>
      <c r="Y480" s="788">
        <f t="shared" si="98"/>
        <v>0</v>
      </c>
      <c r="Z480" s="37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2">
        <v>4301031382</v>
      </c>
      <c r="D481" s="812">
        <v>4680115886117</v>
      </c>
      <c r="E481" s="813"/>
      <c r="F481" s="786">
        <v>0.9</v>
      </c>
      <c r="G481" s="33">
        <v>6</v>
      </c>
      <c r="H481" s="786">
        <v>5.4</v>
      </c>
      <c r="I481" s="786">
        <v>5.61</v>
      </c>
      <c r="J481" s="33">
        <v>120</v>
      </c>
      <c r="K481" s="33" t="s">
        <v>126</v>
      </c>
      <c r="L481" s="33"/>
      <c r="M481" s="34" t="s">
        <v>68</v>
      </c>
      <c r="N481" s="34"/>
      <c r="O481" s="33">
        <v>50</v>
      </c>
      <c r="P481" s="1134" t="s">
        <v>758</v>
      </c>
      <c r="Q481" s="802"/>
      <c r="R481" s="802"/>
      <c r="S481" s="802"/>
      <c r="T481" s="803"/>
      <c r="U481" s="35"/>
      <c r="V481" s="35"/>
      <c r="W481" s="36" t="s">
        <v>69</v>
      </c>
      <c r="X481" s="787">
        <v>0</v>
      </c>
      <c r="Y481" s="788">
        <f t="shared" si="98"/>
        <v>0</v>
      </c>
      <c r="Z481" s="37" t="str">
        <f>IFERROR(IF(Y481=0,"",ROUNDUP(Y481/H481,0)*0.00937),"")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2">
        <v>4301031325</v>
      </c>
      <c r="D482" s="812">
        <v>4607091389746</v>
      </c>
      <c r="E482" s="813"/>
      <c r="F482" s="786">
        <v>0.7</v>
      </c>
      <c r="G482" s="33">
        <v>6</v>
      </c>
      <c r="H482" s="786">
        <v>4.2</v>
      </c>
      <c r="I482" s="786">
        <v>4.4400000000000004</v>
      </c>
      <c r="J482" s="33">
        <v>132</v>
      </c>
      <c r="K482" s="33" t="s">
        <v>126</v>
      </c>
      <c r="L482" s="33"/>
      <c r="M482" s="34" t="s">
        <v>68</v>
      </c>
      <c r="N482" s="34"/>
      <c r="O482" s="33">
        <v>50</v>
      </c>
      <c r="P482" s="115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5"/>
      <c r="V482" s="35"/>
      <c r="W482" s="36" t="s">
        <v>69</v>
      </c>
      <c r="X482" s="787">
        <v>0</v>
      </c>
      <c r="Y482" s="788">
        <f t="shared" si="98"/>
        <v>0</v>
      </c>
      <c r="Z482" s="37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2">
        <v>4301031356</v>
      </c>
      <c r="D483" s="812">
        <v>4607091389746</v>
      </c>
      <c r="E483" s="813"/>
      <c r="F483" s="786">
        <v>0.7</v>
      </c>
      <c r="G483" s="33">
        <v>6</v>
      </c>
      <c r="H483" s="786">
        <v>4.2</v>
      </c>
      <c r="I483" s="786">
        <v>4.4400000000000004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9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5"/>
      <c r="V483" s="35"/>
      <c r="W483" s="36" t="s">
        <v>69</v>
      </c>
      <c r="X483" s="787">
        <v>0</v>
      </c>
      <c r="Y483" s="788">
        <f t="shared" si="98"/>
        <v>0</v>
      </c>
      <c r="Z483" s="37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2">
        <v>4301031335</v>
      </c>
      <c r="D484" s="812">
        <v>4680115883147</v>
      </c>
      <c r="E484" s="813"/>
      <c r="F484" s="786">
        <v>0.28000000000000003</v>
      </c>
      <c r="G484" s="33">
        <v>6</v>
      </c>
      <c r="H484" s="786">
        <v>1.68</v>
      </c>
      <c r="I484" s="786">
        <v>1.81</v>
      </c>
      <c r="J484" s="33">
        <v>234</v>
      </c>
      <c r="K484" s="33" t="s">
        <v>67</v>
      </c>
      <c r="L484" s="33"/>
      <c r="M484" s="34" t="s">
        <v>68</v>
      </c>
      <c r="N484" s="34"/>
      <c r="O484" s="33">
        <v>50</v>
      </c>
      <c r="P484" s="83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5"/>
      <c r="V484" s="35"/>
      <c r="W484" s="36" t="s">
        <v>69</v>
      </c>
      <c r="X484" s="787">
        <v>0</v>
      </c>
      <c r="Y484" s="788">
        <f t="shared" si="98"/>
        <v>0</v>
      </c>
      <c r="Z484" s="37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2">
        <v>4301031366</v>
      </c>
      <c r="D485" s="812">
        <v>4680115883147</v>
      </c>
      <c r="E485" s="813"/>
      <c r="F485" s="786">
        <v>0.28000000000000003</v>
      </c>
      <c r="G485" s="33">
        <v>6</v>
      </c>
      <c r="H485" s="786">
        <v>1.68</v>
      </c>
      <c r="I485" s="786">
        <v>1.81</v>
      </c>
      <c r="J485" s="33">
        <v>234</v>
      </c>
      <c r="K485" s="33" t="s">
        <v>67</v>
      </c>
      <c r="L485" s="33"/>
      <c r="M485" s="34" t="s">
        <v>68</v>
      </c>
      <c r="N485" s="34"/>
      <c r="O485" s="33">
        <v>50</v>
      </c>
      <c r="P485" s="1000" t="s">
        <v>768</v>
      </c>
      <c r="Q485" s="802"/>
      <c r="R485" s="802"/>
      <c r="S485" s="802"/>
      <c r="T485" s="803"/>
      <c r="U485" s="35"/>
      <c r="V485" s="35"/>
      <c r="W485" s="36" t="s">
        <v>69</v>
      </c>
      <c r="X485" s="787">
        <v>0</v>
      </c>
      <c r="Y485" s="788">
        <f t="shared" si="98"/>
        <v>0</v>
      </c>
      <c r="Z485" s="37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2">
        <v>4301031330</v>
      </c>
      <c r="D486" s="812">
        <v>4607091384338</v>
      </c>
      <c r="E486" s="813"/>
      <c r="F486" s="786">
        <v>0.35</v>
      </c>
      <c r="G486" s="33">
        <v>6</v>
      </c>
      <c r="H486" s="786">
        <v>2.1</v>
      </c>
      <c r="I486" s="786">
        <v>2.23</v>
      </c>
      <c r="J486" s="33">
        <v>234</v>
      </c>
      <c r="K486" s="33" t="s">
        <v>67</v>
      </c>
      <c r="L486" s="33"/>
      <c r="M486" s="34" t="s">
        <v>68</v>
      </c>
      <c r="N486" s="34"/>
      <c r="O486" s="33">
        <v>50</v>
      </c>
      <c r="P486" s="86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5"/>
      <c r="V486" s="35"/>
      <c r="W486" s="36" t="s">
        <v>69</v>
      </c>
      <c r="X486" s="787">
        <v>0</v>
      </c>
      <c r="Y486" s="788">
        <f t="shared" si="98"/>
        <v>0</v>
      </c>
      <c r="Z486" s="37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2">
        <v>4301031362</v>
      </c>
      <c r="D487" s="812">
        <v>4607091384338</v>
      </c>
      <c r="E487" s="813"/>
      <c r="F487" s="786">
        <v>0.35</v>
      </c>
      <c r="G487" s="33">
        <v>6</v>
      </c>
      <c r="H487" s="786">
        <v>2.1</v>
      </c>
      <c r="I487" s="786">
        <v>2.23</v>
      </c>
      <c r="J487" s="33">
        <v>234</v>
      </c>
      <c r="K487" s="33" t="s">
        <v>67</v>
      </c>
      <c r="L487" s="33"/>
      <c r="M487" s="34" t="s">
        <v>68</v>
      </c>
      <c r="N487" s="34"/>
      <c r="O487" s="33">
        <v>50</v>
      </c>
      <c r="P487" s="100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5"/>
      <c r="V487" s="35"/>
      <c r="W487" s="36" t="s">
        <v>69</v>
      </c>
      <c r="X487" s="787">
        <v>0</v>
      </c>
      <c r="Y487" s="788">
        <f t="shared" si="98"/>
        <v>0</v>
      </c>
      <c r="Z487" s="37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2">
        <v>4301031336</v>
      </c>
      <c r="D488" s="812">
        <v>4680115883154</v>
      </c>
      <c r="E488" s="813"/>
      <c r="F488" s="786">
        <v>0.28000000000000003</v>
      </c>
      <c r="G488" s="33">
        <v>6</v>
      </c>
      <c r="H488" s="786">
        <v>1.68</v>
      </c>
      <c r="I488" s="78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94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5"/>
      <c r="V488" s="35"/>
      <c r="W488" s="36" t="s">
        <v>69</v>
      </c>
      <c r="X488" s="787">
        <v>0</v>
      </c>
      <c r="Y488" s="788">
        <f t="shared" si="98"/>
        <v>0</v>
      </c>
      <c r="Z488" s="37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2">
        <v>4301031374</v>
      </c>
      <c r="D489" s="812">
        <v>4680115883154</v>
      </c>
      <c r="E489" s="813"/>
      <c r="F489" s="786">
        <v>0.28000000000000003</v>
      </c>
      <c r="G489" s="33">
        <v>6</v>
      </c>
      <c r="H489" s="786">
        <v>1.68</v>
      </c>
      <c r="I489" s="78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79" t="s">
        <v>776</v>
      </c>
      <c r="Q489" s="802"/>
      <c r="R489" s="802"/>
      <c r="S489" s="802"/>
      <c r="T489" s="803"/>
      <c r="U489" s="35"/>
      <c r="V489" s="35"/>
      <c r="W489" s="36" t="s">
        <v>69</v>
      </c>
      <c r="X489" s="787">
        <v>0</v>
      </c>
      <c r="Y489" s="788">
        <f t="shared" si="98"/>
        <v>0</v>
      </c>
      <c r="Z489" s="37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2">
        <v>4301031331</v>
      </c>
      <c r="D490" s="812">
        <v>4607091389524</v>
      </c>
      <c r="E490" s="813"/>
      <c r="F490" s="786">
        <v>0.35</v>
      </c>
      <c r="G490" s="33">
        <v>6</v>
      </c>
      <c r="H490" s="786">
        <v>2.1</v>
      </c>
      <c r="I490" s="78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95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5"/>
      <c r="V490" s="35"/>
      <c r="W490" s="36" t="s">
        <v>69</v>
      </c>
      <c r="X490" s="787">
        <v>0</v>
      </c>
      <c r="Y490" s="788">
        <f t="shared" si="98"/>
        <v>0</v>
      </c>
      <c r="Z490" s="37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2">
        <v>4301031361</v>
      </c>
      <c r="D491" s="812">
        <v>4607091389524</v>
      </c>
      <c r="E491" s="813"/>
      <c r="F491" s="786">
        <v>0.35</v>
      </c>
      <c r="G491" s="33">
        <v>6</v>
      </c>
      <c r="H491" s="786">
        <v>2.1</v>
      </c>
      <c r="I491" s="78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5"/>
      <c r="V491" s="35"/>
      <c r="W491" s="36" t="s">
        <v>69</v>
      </c>
      <c r="X491" s="787">
        <v>0</v>
      </c>
      <c r="Y491" s="788">
        <f t="shared" si="98"/>
        <v>0</v>
      </c>
      <c r="Z491" s="37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2">
        <v>4301031337</v>
      </c>
      <c r="D492" s="812">
        <v>4680115883161</v>
      </c>
      <c r="E492" s="813"/>
      <c r="F492" s="786">
        <v>0.28000000000000003</v>
      </c>
      <c r="G492" s="33">
        <v>6</v>
      </c>
      <c r="H492" s="786">
        <v>1.68</v>
      </c>
      <c r="I492" s="78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115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5"/>
      <c r="V492" s="35"/>
      <c r="W492" s="36" t="s">
        <v>69</v>
      </c>
      <c r="X492" s="787">
        <v>0</v>
      </c>
      <c r="Y492" s="788">
        <f t="shared" si="98"/>
        <v>0</v>
      </c>
      <c r="Z492" s="37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2">
        <v>4301031364</v>
      </c>
      <c r="D493" s="812">
        <v>4680115883161</v>
      </c>
      <c r="E493" s="813"/>
      <c r="F493" s="786">
        <v>0.28000000000000003</v>
      </c>
      <c r="G493" s="33">
        <v>6</v>
      </c>
      <c r="H493" s="786">
        <v>1.68</v>
      </c>
      <c r="I493" s="78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1115" t="s">
        <v>784</v>
      </c>
      <c r="Q493" s="802"/>
      <c r="R493" s="802"/>
      <c r="S493" s="802"/>
      <c r="T493" s="803"/>
      <c r="U493" s="35"/>
      <c r="V493" s="35"/>
      <c r="W493" s="36" t="s">
        <v>69</v>
      </c>
      <c r="X493" s="787">
        <v>0</v>
      </c>
      <c r="Y493" s="788">
        <f t="shared" si="98"/>
        <v>0</v>
      </c>
      <c r="Z493" s="37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2">
        <v>4301031333</v>
      </c>
      <c r="D494" s="812">
        <v>4607091389531</v>
      </c>
      <c r="E494" s="813"/>
      <c r="F494" s="786">
        <v>0.35</v>
      </c>
      <c r="G494" s="33">
        <v>6</v>
      </c>
      <c r="H494" s="786">
        <v>2.1</v>
      </c>
      <c r="I494" s="786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12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5"/>
      <c r="V494" s="35"/>
      <c r="W494" s="36" t="s">
        <v>69</v>
      </c>
      <c r="X494" s="787">
        <v>0</v>
      </c>
      <c r="Y494" s="788">
        <f t="shared" si="98"/>
        <v>0</v>
      </c>
      <c r="Z494" s="37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2">
        <v>4301031358</v>
      </c>
      <c r="D495" s="812">
        <v>4607091389531</v>
      </c>
      <c r="E495" s="813"/>
      <c r="F495" s="786">
        <v>0.35</v>
      </c>
      <c r="G495" s="33">
        <v>6</v>
      </c>
      <c r="H495" s="786">
        <v>2.1</v>
      </c>
      <c r="I495" s="78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11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5"/>
      <c r="V495" s="35"/>
      <c r="W495" s="36" t="s">
        <v>69</v>
      </c>
      <c r="X495" s="787">
        <v>0</v>
      </c>
      <c r="Y495" s="788">
        <f t="shared" si="98"/>
        <v>0</v>
      </c>
      <c r="Z495" s="37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2">
        <v>4301031360</v>
      </c>
      <c r="D496" s="812">
        <v>4607091384345</v>
      </c>
      <c r="E496" s="813"/>
      <c r="F496" s="786">
        <v>0.35</v>
      </c>
      <c r="G496" s="33">
        <v>6</v>
      </c>
      <c r="H496" s="786">
        <v>2.1</v>
      </c>
      <c r="I496" s="78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5"/>
      <c r="V496" s="35"/>
      <c r="W496" s="36" t="s">
        <v>69</v>
      </c>
      <c r="X496" s="787">
        <v>0</v>
      </c>
      <c r="Y496" s="788">
        <f t="shared" si="98"/>
        <v>0</v>
      </c>
      <c r="Z496" s="37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2">
        <v>4301031338</v>
      </c>
      <c r="D497" s="812">
        <v>4680115883185</v>
      </c>
      <c r="E497" s="813"/>
      <c r="F497" s="786">
        <v>0.28000000000000003</v>
      </c>
      <c r="G497" s="33">
        <v>6</v>
      </c>
      <c r="H497" s="786">
        <v>1.68</v>
      </c>
      <c r="I497" s="78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84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5"/>
      <c r="V497" s="35"/>
      <c r="W497" s="36" t="s">
        <v>69</v>
      </c>
      <c r="X497" s="787">
        <v>0</v>
      </c>
      <c r="Y497" s="788">
        <f t="shared" si="98"/>
        <v>0</v>
      </c>
      <c r="Z497" s="37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2">
        <v>4301031368</v>
      </c>
      <c r="D498" s="812">
        <v>4680115883185</v>
      </c>
      <c r="E498" s="813"/>
      <c r="F498" s="786">
        <v>0.28000000000000003</v>
      </c>
      <c r="G498" s="33">
        <v>6</v>
      </c>
      <c r="H498" s="786">
        <v>1.68</v>
      </c>
      <c r="I498" s="78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1141" t="s">
        <v>794</v>
      </c>
      <c r="Q498" s="802"/>
      <c r="R498" s="802"/>
      <c r="S498" s="802"/>
      <c r="T498" s="803"/>
      <c r="U498" s="35"/>
      <c r="V498" s="35"/>
      <c r="W498" s="36" t="s">
        <v>69</v>
      </c>
      <c r="X498" s="787">
        <v>0</v>
      </c>
      <c r="Y498" s="788">
        <f t="shared" si="98"/>
        <v>0</v>
      </c>
      <c r="Z498" s="37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2">
        <v>4301031255</v>
      </c>
      <c r="D499" s="812">
        <v>4680115883185</v>
      </c>
      <c r="E499" s="813"/>
      <c r="F499" s="786">
        <v>0.28000000000000003</v>
      </c>
      <c r="G499" s="33">
        <v>6</v>
      </c>
      <c r="H499" s="786">
        <v>1.68</v>
      </c>
      <c r="I499" s="786">
        <v>1.81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45</v>
      </c>
      <c r="P499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5"/>
      <c r="V499" s="35"/>
      <c r="W499" s="36" t="s">
        <v>69</v>
      </c>
      <c r="X499" s="787">
        <v>0</v>
      </c>
      <c r="Y499" s="788">
        <f t="shared" si="98"/>
        <v>0</v>
      </c>
      <c r="Z499" s="37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4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05"/>
      <c r="P500" s="793" t="s">
        <v>71</v>
      </c>
      <c r="Q500" s="794"/>
      <c r="R500" s="794"/>
      <c r="S500" s="794"/>
      <c r="T500" s="794"/>
      <c r="U500" s="794"/>
      <c r="V500" s="795"/>
      <c r="W500" s="38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05"/>
      <c r="P501" s="793" t="s">
        <v>71</v>
      </c>
      <c r="Q501" s="794"/>
      <c r="R501" s="794"/>
      <c r="S501" s="794"/>
      <c r="T501" s="794"/>
      <c r="U501" s="794"/>
      <c r="V501" s="795"/>
      <c r="W501" s="38" t="s">
        <v>69</v>
      </c>
      <c r="X501" s="789">
        <f>IFERROR(SUM(X479:X499),"0")</f>
        <v>0</v>
      </c>
      <c r="Y501" s="789">
        <f>IFERROR(SUM(Y479:Y499),"0")</f>
        <v>0</v>
      </c>
      <c r="Z501" s="38"/>
      <c r="AA501" s="790"/>
      <c r="AB501" s="790"/>
      <c r="AC501" s="790"/>
    </row>
    <row r="502" spans="1:68" ht="14.25" hidden="1" customHeight="1" x14ac:dyDescent="0.25">
      <c r="A502" s="796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2">
        <v>4301051284</v>
      </c>
      <c r="D503" s="812">
        <v>4607091384352</v>
      </c>
      <c r="E503" s="813"/>
      <c r="F503" s="786">
        <v>0.6</v>
      </c>
      <c r="G503" s="33">
        <v>4</v>
      </c>
      <c r="H503" s="786">
        <v>2.4</v>
      </c>
      <c r="I503" s="786">
        <v>2.6459999999999999</v>
      </c>
      <c r="J503" s="33">
        <v>132</v>
      </c>
      <c r="K503" s="33" t="s">
        <v>126</v>
      </c>
      <c r="L503" s="33"/>
      <c r="M503" s="34" t="s">
        <v>77</v>
      </c>
      <c r="N503" s="34"/>
      <c r="O503" s="33">
        <v>45</v>
      </c>
      <c r="P503" s="10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5"/>
      <c r="V503" s="35"/>
      <c r="W503" s="36" t="s">
        <v>69</v>
      </c>
      <c r="X503" s="787">
        <v>0</v>
      </c>
      <c r="Y503" s="788">
        <f>IFERROR(IF(X503="",0,CEILING((X503/$H503),1)*$H503),"")</f>
        <v>0</v>
      </c>
      <c r="Z503" s="37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2">
        <v>4301051431</v>
      </c>
      <c r="D504" s="812">
        <v>4607091389654</v>
      </c>
      <c r="E504" s="813"/>
      <c r="F504" s="786">
        <v>0.33</v>
      </c>
      <c r="G504" s="33">
        <v>6</v>
      </c>
      <c r="H504" s="786">
        <v>1.98</v>
      </c>
      <c r="I504" s="786">
        <v>2.238</v>
      </c>
      <c r="J504" s="33">
        <v>182</v>
      </c>
      <c r="K504" s="33" t="s">
        <v>76</v>
      </c>
      <c r="L504" s="33"/>
      <c r="M504" s="34" t="s">
        <v>77</v>
      </c>
      <c r="N504" s="34"/>
      <c r="O504" s="33">
        <v>45</v>
      </c>
      <c r="P504" s="10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5"/>
      <c r="V504" s="35"/>
      <c r="W504" s="36" t="s">
        <v>69</v>
      </c>
      <c r="X504" s="787">
        <v>0</v>
      </c>
      <c r="Y504" s="788">
        <f>IFERROR(IF(X504="",0,CEILING((X504/$H504),1)*$H504),"")</f>
        <v>0</v>
      </c>
      <c r="Z504" s="37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4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05"/>
      <c r="P505" s="793" t="s">
        <v>71</v>
      </c>
      <c r="Q505" s="794"/>
      <c r="R505" s="794"/>
      <c r="S505" s="794"/>
      <c r="T505" s="794"/>
      <c r="U505" s="794"/>
      <c r="V505" s="795"/>
      <c r="W505" s="38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05"/>
      <c r="P506" s="793" t="s">
        <v>71</v>
      </c>
      <c r="Q506" s="794"/>
      <c r="R506" s="794"/>
      <c r="S506" s="794"/>
      <c r="T506" s="794"/>
      <c r="U506" s="794"/>
      <c r="V506" s="795"/>
      <c r="W506" s="38" t="s">
        <v>69</v>
      </c>
      <c r="X506" s="789">
        <f>IFERROR(SUM(X503:X504),"0")</f>
        <v>0</v>
      </c>
      <c r="Y506" s="789">
        <f>IFERROR(SUM(Y503:Y504),"0")</f>
        <v>0</v>
      </c>
      <c r="Z506" s="38"/>
      <c r="AA506" s="790"/>
      <c r="AB506" s="790"/>
      <c r="AC506" s="790"/>
    </row>
    <row r="507" spans="1:68" ht="14.25" hidden="1" customHeight="1" x14ac:dyDescent="0.25">
      <c r="A507" s="796" t="s">
        <v>102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2">
        <v>4301032045</v>
      </c>
      <c r="D508" s="812">
        <v>4680115884335</v>
      </c>
      <c r="E508" s="813"/>
      <c r="F508" s="786">
        <v>0.06</v>
      </c>
      <c r="G508" s="33">
        <v>20</v>
      </c>
      <c r="H508" s="786">
        <v>1.2</v>
      </c>
      <c r="I508" s="786">
        <v>1.8</v>
      </c>
      <c r="J508" s="33">
        <v>200</v>
      </c>
      <c r="K508" s="33" t="s">
        <v>805</v>
      </c>
      <c r="L508" s="33"/>
      <c r="M508" s="34" t="s">
        <v>806</v>
      </c>
      <c r="N508" s="34"/>
      <c r="O508" s="33">
        <v>60</v>
      </c>
      <c r="P508" s="11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5"/>
      <c r="V508" s="35"/>
      <c r="W508" s="36" t="s">
        <v>69</v>
      </c>
      <c r="X508" s="787">
        <v>0</v>
      </c>
      <c r="Y508" s="788">
        <f>IFERROR(IF(X508="",0,CEILING((X508/$H508),1)*$H508),"")</f>
        <v>0</v>
      </c>
      <c r="Z508" s="37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2">
        <v>4301170011</v>
      </c>
      <c r="D509" s="812">
        <v>4680115884113</v>
      </c>
      <c r="E509" s="813"/>
      <c r="F509" s="786">
        <v>0.11</v>
      </c>
      <c r="G509" s="33">
        <v>12</v>
      </c>
      <c r="H509" s="786">
        <v>1.32</v>
      </c>
      <c r="I509" s="786">
        <v>1.88</v>
      </c>
      <c r="J509" s="33">
        <v>200</v>
      </c>
      <c r="K509" s="33" t="s">
        <v>805</v>
      </c>
      <c r="L509" s="33"/>
      <c r="M509" s="34" t="s">
        <v>806</v>
      </c>
      <c r="N509" s="34"/>
      <c r="O509" s="33">
        <v>150</v>
      </c>
      <c r="P509" s="8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5"/>
      <c r="V509" s="35"/>
      <c r="W509" s="36" t="s">
        <v>69</v>
      </c>
      <c r="X509" s="787">
        <v>0</v>
      </c>
      <c r="Y509" s="788">
        <f>IFERROR(IF(X509="",0,CEILING((X509/$H509),1)*$H509),"")</f>
        <v>0</v>
      </c>
      <c r="Z509" s="37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4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05"/>
      <c r="P510" s="793" t="s">
        <v>71</v>
      </c>
      <c r="Q510" s="794"/>
      <c r="R510" s="794"/>
      <c r="S510" s="794"/>
      <c r="T510" s="794"/>
      <c r="U510" s="794"/>
      <c r="V510" s="795"/>
      <c r="W510" s="38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05"/>
      <c r="P511" s="793" t="s">
        <v>71</v>
      </c>
      <c r="Q511" s="794"/>
      <c r="R511" s="794"/>
      <c r="S511" s="794"/>
      <c r="T511" s="794"/>
      <c r="U511" s="794"/>
      <c r="V511" s="795"/>
      <c r="W511" s="38" t="s">
        <v>69</v>
      </c>
      <c r="X511" s="789">
        <f>IFERROR(SUM(X508:X509),"0")</f>
        <v>0</v>
      </c>
      <c r="Y511" s="789">
        <f>IFERROR(SUM(Y508:Y509),"0")</f>
        <v>0</v>
      </c>
      <c r="Z511" s="38"/>
      <c r="AA511" s="790"/>
      <c r="AB511" s="790"/>
      <c r="AC511" s="790"/>
    </row>
    <row r="512" spans="1:68" ht="16.5" hidden="1" customHeight="1" x14ac:dyDescent="0.25">
      <c r="A512" s="836" t="s">
        <v>811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82"/>
      <c r="AB512" s="782"/>
      <c r="AC512" s="782"/>
    </row>
    <row r="513" spans="1:68" ht="14.25" hidden="1" customHeight="1" x14ac:dyDescent="0.25">
      <c r="A513" s="796" t="s">
        <v>168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2">
        <v>4301020315</v>
      </c>
      <c r="D514" s="812">
        <v>4607091389364</v>
      </c>
      <c r="E514" s="813"/>
      <c r="F514" s="786">
        <v>0.42</v>
      </c>
      <c r="G514" s="33">
        <v>6</v>
      </c>
      <c r="H514" s="786">
        <v>2.52</v>
      </c>
      <c r="I514" s="786">
        <v>2.73</v>
      </c>
      <c r="J514" s="33">
        <v>182</v>
      </c>
      <c r="K514" s="33" t="s">
        <v>76</v>
      </c>
      <c r="L514" s="33"/>
      <c r="M514" s="34" t="s">
        <v>68</v>
      </c>
      <c r="N514" s="34"/>
      <c r="O514" s="33">
        <v>40</v>
      </c>
      <c r="P514" s="10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5"/>
      <c r="V514" s="35"/>
      <c r="W514" s="36" t="s">
        <v>69</v>
      </c>
      <c r="X514" s="787">
        <v>0</v>
      </c>
      <c r="Y514" s="788">
        <f>IFERROR(IF(X514="",0,CEILING((X514/$H514),1)*$H514),"")</f>
        <v>0</v>
      </c>
      <c r="Z514" s="37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4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05"/>
      <c r="P515" s="793" t="s">
        <v>71</v>
      </c>
      <c r="Q515" s="794"/>
      <c r="R515" s="794"/>
      <c r="S515" s="794"/>
      <c r="T515" s="794"/>
      <c r="U515" s="794"/>
      <c r="V515" s="795"/>
      <c r="W515" s="38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05"/>
      <c r="P516" s="793" t="s">
        <v>71</v>
      </c>
      <c r="Q516" s="794"/>
      <c r="R516" s="794"/>
      <c r="S516" s="794"/>
      <c r="T516" s="794"/>
      <c r="U516" s="794"/>
      <c r="V516" s="795"/>
      <c r="W516" s="38" t="s">
        <v>69</v>
      </c>
      <c r="X516" s="789">
        <f>IFERROR(SUM(X514:X514),"0")</f>
        <v>0</v>
      </c>
      <c r="Y516" s="789">
        <f>IFERROR(SUM(Y514:Y514),"0")</f>
        <v>0</v>
      </c>
      <c r="Z516" s="38"/>
      <c r="AA516" s="790"/>
      <c r="AB516" s="790"/>
      <c r="AC516" s="790"/>
    </row>
    <row r="517" spans="1:68" ht="14.25" hidden="1" customHeight="1" x14ac:dyDescent="0.25">
      <c r="A517" s="796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2">
        <v>4301031403</v>
      </c>
      <c r="D518" s="812">
        <v>4680115886094</v>
      </c>
      <c r="E518" s="813"/>
      <c r="F518" s="786">
        <v>0.9</v>
      </c>
      <c r="G518" s="33">
        <v>6</v>
      </c>
      <c r="H518" s="786">
        <v>5.4</v>
      </c>
      <c r="I518" s="786">
        <v>5.61</v>
      </c>
      <c r="J518" s="33">
        <v>132</v>
      </c>
      <c r="K518" s="33" t="s">
        <v>126</v>
      </c>
      <c r="L518" s="33"/>
      <c r="M518" s="34" t="s">
        <v>119</v>
      </c>
      <c r="N518" s="34"/>
      <c r="O518" s="33">
        <v>50</v>
      </c>
      <c r="P518" s="1220" t="s">
        <v>817</v>
      </c>
      <c r="Q518" s="802"/>
      <c r="R518" s="802"/>
      <c r="S518" s="802"/>
      <c r="T518" s="803"/>
      <c r="U518" s="35"/>
      <c r="V518" s="35"/>
      <c r="W518" s="36" t="s">
        <v>69</v>
      </c>
      <c r="X518" s="787">
        <v>50</v>
      </c>
      <c r="Y518" s="788">
        <f>IFERROR(IF(X518="",0,CEILING((X518/$H518),1)*$H518),"")</f>
        <v>54</v>
      </c>
      <c r="Z518" s="37">
        <f>IFERROR(IF(Y518=0,"",ROUNDUP(Y518/H518,0)*0.00902),"")</f>
        <v>9.0200000000000002E-2</v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51.944444444444443</v>
      </c>
      <c r="BN518" s="64">
        <f>IFERROR(Y518*I518/H518,"0")</f>
        <v>56.099999999999994</v>
      </c>
      <c r="BO518" s="64">
        <f>IFERROR(1/J518*(X518/H518),"0")</f>
        <v>7.0145903479236812E-2</v>
      </c>
      <c r="BP518" s="64">
        <f>IFERROR(1/J518*(Y518/H518),"0")</f>
        <v>7.575757575757576E-2</v>
      </c>
    </row>
    <row r="519" spans="1:68" ht="27" hidden="1" customHeight="1" x14ac:dyDescent="0.25">
      <c r="A519" s="54" t="s">
        <v>819</v>
      </c>
      <c r="B519" s="54" t="s">
        <v>820</v>
      </c>
      <c r="C519" s="32">
        <v>4301031363</v>
      </c>
      <c r="D519" s="812">
        <v>4607091389425</v>
      </c>
      <c r="E519" s="813"/>
      <c r="F519" s="786">
        <v>0.35</v>
      </c>
      <c r="G519" s="33">
        <v>6</v>
      </c>
      <c r="H519" s="786">
        <v>2.1</v>
      </c>
      <c r="I519" s="786">
        <v>2.23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10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5"/>
      <c r="V519" s="35"/>
      <c r="W519" s="36" t="s">
        <v>69</v>
      </c>
      <c r="X519" s="787">
        <v>0</v>
      </c>
      <c r="Y519" s="788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2">
        <v>4301031373</v>
      </c>
      <c r="D520" s="812">
        <v>4680115880771</v>
      </c>
      <c r="E520" s="813"/>
      <c r="F520" s="786">
        <v>0.28000000000000003</v>
      </c>
      <c r="G520" s="33">
        <v>6</v>
      </c>
      <c r="H520" s="786">
        <v>1.68</v>
      </c>
      <c r="I520" s="786">
        <v>1.81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1226" t="s">
        <v>824</v>
      </c>
      <c r="Q520" s="802"/>
      <c r="R520" s="802"/>
      <c r="S520" s="802"/>
      <c r="T520" s="803"/>
      <c r="U520" s="35"/>
      <c r="V520" s="35"/>
      <c r="W520" s="36" t="s">
        <v>69</v>
      </c>
      <c r="X520" s="787">
        <v>0</v>
      </c>
      <c r="Y520" s="788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2">
        <v>4301031327</v>
      </c>
      <c r="D521" s="812">
        <v>4607091389500</v>
      </c>
      <c r="E521" s="813"/>
      <c r="F521" s="786">
        <v>0.35</v>
      </c>
      <c r="G521" s="33">
        <v>6</v>
      </c>
      <c r="H521" s="786">
        <v>2.1</v>
      </c>
      <c r="I521" s="786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11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5"/>
      <c r="V521" s="35"/>
      <c r="W521" s="36" t="s">
        <v>69</v>
      </c>
      <c r="X521" s="787">
        <v>0</v>
      </c>
      <c r="Y521" s="788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2">
        <v>4301031359</v>
      </c>
      <c r="D522" s="812">
        <v>4607091389500</v>
      </c>
      <c r="E522" s="813"/>
      <c r="F522" s="786">
        <v>0.35</v>
      </c>
      <c r="G522" s="33">
        <v>6</v>
      </c>
      <c r="H522" s="786">
        <v>2.1</v>
      </c>
      <c r="I522" s="786">
        <v>2.23</v>
      </c>
      <c r="J522" s="33">
        <v>234</v>
      </c>
      <c r="K522" s="33" t="s">
        <v>67</v>
      </c>
      <c r="L522" s="33"/>
      <c r="M522" s="34" t="s">
        <v>68</v>
      </c>
      <c r="N522" s="34"/>
      <c r="O522" s="33">
        <v>50</v>
      </c>
      <c r="P522" s="11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5"/>
      <c r="V522" s="35"/>
      <c r="W522" s="36" t="s">
        <v>69</v>
      </c>
      <c r="X522" s="787">
        <v>0</v>
      </c>
      <c r="Y522" s="788">
        <f>IFERROR(IF(X522="",0,CEILING((X522/$H522),1)*$H522),"")</f>
        <v>0</v>
      </c>
      <c r="Z522" s="37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4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05"/>
      <c r="P523" s="793" t="s">
        <v>71</v>
      </c>
      <c r="Q523" s="794"/>
      <c r="R523" s="794"/>
      <c r="S523" s="794"/>
      <c r="T523" s="794"/>
      <c r="U523" s="794"/>
      <c r="V523" s="795"/>
      <c r="W523" s="38" t="s">
        <v>72</v>
      </c>
      <c r="X523" s="789">
        <f>IFERROR(X518/H518,"0")+IFERROR(X519/H519,"0")+IFERROR(X520/H520,"0")+IFERROR(X521/H521,"0")+IFERROR(X522/H522,"0")</f>
        <v>9.2592592592592595</v>
      </c>
      <c r="Y523" s="789">
        <f>IFERROR(Y518/H518,"0")+IFERROR(Y519/H519,"0")+IFERROR(Y520/H520,"0")+IFERROR(Y521/H521,"0")+IFERROR(Y522/H522,"0")</f>
        <v>10</v>
      </c>
      <c r="Z523" s="789">
        <f>IFERROR(IF(Z518="",0,Z518),"0")+IFERROR(IF(Z519="",0,Z519),"0")+IFERROR(IF(Z520="",0,Z520),"0")+IFERROR(IF(Z521="",0,Z521),"0")+IFERROR(IF(Z522="",0,Z522),"0")</f>
        <v>9.0200000000000002E-2</v>
      </c>
      <c r="AA523" s="790"/>
      <c r="AB523" s="790"/>
      <c r="AC523" s="790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05"/>
      <c r="P524" s="793" t="s">
        <v>71</v>
      </c>
      <c r="Q524" s="794"/>
      <c r="R524" s="794"/>
      <c r="S524" s="794"/>
      <c r="T524" s="794"/>
      <c r="U524" s="794"/>
      <c r="V524" s="795"/>
      <c r="W524" s="38" t="s">
        <v>69</v>
      </c>
      <c r="X524" s="789">
        <f>IFERROR(SUM(X518:X522),"0")</f>
        <v>50</v>
      </c>
      <c r="Y524" s="789">
        <f>IFERROR(SUM(Y518:Y522),"0")</f>
        <v>54</v>
      </c>
      <c r="Z524" s="38"/>
      <c r="AA524" s="790"/>
      <c r="AB524" s="790"/>
      <c r="AC524" s="790"/>
    </row>
    <row r="525" spans="1:68" ht="14.25" hidden="1" customHeight="1" x14ac:dyDescent="0.25">
      <c r="A525" s="796" t="s">
        <v>829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2">
        <v>4301040357</v>
      </c>
      <c r="D526" s="812">
        <v>4680115884564</v>
      </c>
      <c r="E526" s="813"/>
      <c r="F526" s="786">
        <v>0.15</v>
      </c>
      <c r="G526" s="33">
        <v>20</v>
      </c>
      <c r="H526" s="786">
        <v>3</v>
      </c>
      <c r="I526" s="786">
        <v>3.6</v>
      </c>
      <c r="J526" s="33">
        <v>200</v>
      </c>
      <c r="K526" s="33" t="s">
        <v>805</v>
      </c>
      <c r="L526" s="33"/>
      <c r="M526" s="34" t="s">
        <v>806</v>
      </c>
      <c r="N526" s="34"/>
      <c r="O526" s="33">
        <v>60</v>
      </c>
      <c r="P526" s="9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02"/>
      <c r="R526" s="802"/>
      <c r="S526" s="802"/>
      <c r="T526" s="803"/>
      <c r="U526" s="35"/>
      <c r="V526" s="35"/>
      <c r="W526" s="36" t="s">
        <v>69</v>
      </c>
      <c r="X526" s="787">
        <v>0</v>
      </c>
      <c r="Y526" s="788">
        <f>IFERROR(IF(X526="",0,CEILING((X526/$H526),1)*$H526),"")</f>
        <v>0</v>
      </c>
      <c r="Z526" s="37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4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05"/>
      <c r="P527" s="793" t="s">
        <v>71</v>
      </c>
      <c r="Q527" s="794"/>
      <c r="R527" s="794"/>
      <c r="S527" s="794"/>
      <c r="T527" s="794"/>
      <c r="U527" s="794"/>
      <c r="V527" s="795"/>
      <c r="W527" s="38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05"/>
      <c r="P528" s="793" t="s">
        <v>71</v>
      </c>
      <c r="Q528" s="794"/>
      <c r="R528" s="794"/>
      <c r="S528" s="794"/>
      <c r="T528" s="794"/>
      <c r="U528" s="794"/>
      <c r="V528" s="795"/>
      <c r="W528" s="38" t="s">
        <v>69</v>
      </c>
      <c r="X528" s="789">
        <f>IFERROR(SUM(X526:X526),"0")</f>
        <v>0</v>
      </c>
      <c r="Y528" s="789">
        <f>IFERROR(SUM(Y526:Y526),"0")</f>
        <v>0</v>
      </c>
      <c r="Z528" s="38"/>
      <c r="AA528" s="790"/>
      <c r="AB528" s="790"/>
      <c r="AC528" s="790"/>
    </row>
    <row r="529" spans="1:68" ht="16.5" hidden="1" customHeight="1" x14ac:dyDescent="0.25">
      <c r="A529" s="836" t="s">
        <v>833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82"/>
      <c r="AB529" s="782"/>
      <c r="AC529" s="782"/>
    </row>
    <row r="530" spans="1:68" ht="14.25" hidden="1" customHeight="1" x14ac:dyDescent="0.25">
      <c r="A530" s="796" t="s">
        <v>64</v>
      </c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797"/>
      <c r="P530" s="797"/>
      <c r="Q530" s="797"/>
      <c r="R530" s="797"/>
      <c r="S530" s="797"/>
      <c r="T530" s="797"/>
      <c r="U530" s="797"/>
      <c r="V530" s="797"/>
      <c r="W530" s="797"/>
      <c r="X530" s="797"/>
      <c r="Y530" s="797"/>
      <c r="Z530" s="797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2">
        <v>4301031294</v>
      </c>
      <c r="D531" s="812">
        <v>4680115885189</v>
      </c>
      <c r="E531" s="813"/>
      <c r="F531" s="786">
        <v>0.2</v>
      </c>
      <c r="G531" s="33">
        <v>6</v>
      </c>
      <c r="H531" s="786">
        <v>1.2</v>
      </c>
      <c r="I531" s="786">
        <v>1.3720000000000001</v>
      </c>
      <c r="J531" s="33">
        <v>234</v>
      </c>
      <c r="K531" s="33" t="s">
        <v>67</v>
      </c>
      <c r="L531" s="33"/>
      <c r="M531" s="34" t="s">
        <v>68</v>
      </c>
      <c r="N531" s="34"/>
      <c r="O531" s="33">
        <v>40</v>
      </c>
      <c r="P531" s="12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02"/>
      <c r="R531" s="802"/>
      <c r="S531" s="802"/>
      <c r="T531" s="803"/>
      <c r="U531" s="35"/>
      <c r="V531" s="35"/>
      <c r="W531" s="36" t="s">
        <v>69</v>
      </c>
      <c r="X531" s="787">
        <v>0</v>
      </c>
      <c r="Y531" s="788">
        <f t="shared" ref="Y531:Y536" si="104">IFERROR(IF(X531="",0,CEILING((X531/$H531),1)*$H531),"")</f>
        <v>0</v>
      </c>
      <c r="Z531" s="37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2">
        <v>4301031293</v>
      </c>
      <c r="D532" s="812">
        <v>4680115885172</v>
      </c>
      <c r="E532" s="813"/>
      <c r="F532" s="786">
        <v>0.2</v>
      </c>
      <c r="G532" s="33">
        <v>6</v>
      </c>
      <c r="H532" s="786">
        <v>1.2</v>
      </c>
      <c r="I532" s="786">
        <v>1.3</v>
      </c>
      <c r="J532" s="33">
        <v>234</v>
      </c>
      <c r="K532" s="33" t="s">
        <v>67</v>
      </c>
      <c r="L532" s="33"/>
      <c r="M532" s="34" t="s">
        <v>68</v>
      </c>
      <c r="N532" s="34"/>
      <c r="O532" s="33">
        <v>40</v>
      </c>
      <c r="P532" s="10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02"/>
      <c r="R532" s="802"/>
      <c r="S532" s="802"/>
      <c r="T532" s="803"/>
      <c r="U532" s="35"/>
      <c r="V532" s="35"/>
      <c r="W532" s="36" t="s">
        <v>69</v>
      </c>
      <c r="X532" s="787">
        <v>0</v>
      </c>
      <c r="Y532" s="788">
        <f t="shared" si="104"/>
        <v>0</v>
      </c>
      <c r="Z532" s="37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2">
        <v>4301031347</v>
      </c>
      <c r="D533" s="812">
        <v>4680115885110</v>
      </c>
      <c r="E533" s="813"/>
      <c r="F533" s="786">
        <v>0.2</v>
      </c>
      <c r="G533" s="33">
        <v>6</v>
      </c>
      <c r="H533" s="786">
        <v>1.2</v>
      </c>
      <c r="I533" s="786">
        <v>2.1</v>
      </c>
      <c r="J533" s="33">
        <v>182</v>
      </c>
      <c r="K533" s="33" t="s">
        <v>76</v>
      </c>
      <c r="L533" s="33"/>
      <c r="M533" s="34" t="s">
        <v>68</v>
      </c>
      <c r="N533" s="34"/>
      <c r="O533" s="33">
        <v>50</v>
      </c>
      <c r="P533" s="1007" t="s">
        <v>841</v>
      </c>
      <c r="Q533" s="802"/>
      <c r="R533" s="802"/>
      <c r="S533" s="802"/>
      <c r="T533" s="803"/>
      <c r="U533" s="35"/>
      <c r="V533" s="35"/>
      <c r="W533" s="36" t="s">
        <v>69</v>
      </c>
      <c r="X533" s="787">
        <v>0</v>
      </c>
      <c r="Y533" s="788">
        <f t="shared" si="104"/>
        <v>0</v>
      </c>
      <c r="Z533" s="37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2">
        <v>4301031291</v>
      </c>
      <c r="D534" s="812">
        <v>4680115885110</v>
      </c>
      <c r="E534" s="813"/>
      <c r="F534" s="786">
        <v>0.2</v>
      </c>
      <c r="G534" s="33">
        <v>6</v>
      </c>
      <c r="H534" s="786">
        <v>1.2</v>
      </c>
      <c r="I534" s="786">
        <v>2.02</v>
      </c>
      <c r="J534" s="33">
        <v>234</v>
      </c>
      <c r="K534" s="33" t="s">
        <v>67</v>
      </c>
      <c r="L534" s="33"/>
      <c r="M534" s="34" t="s">
        <v>68</v>
      </c>
      <c r="N534" s="34"/>
      <c r="O534" s="33">
        <v>35</v>
      </c>
      <c r="P534" s="80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802"/>
      <c r="R534" s="802"/>
      <c r="S534" s="802"/>
      <c r="T534" s="803"/>
      <c r="U534" s="35"/>
      <c r="V534" s="35"/>
      <c r="W534" s="36" t="s">
        <v>69</v>
      </c>
      <c r="X534" s="787">
        <v>0</v>
      </c>
      <c r="Y534" s="788">
        <f t="shared" si="104"/>
        <v>0</v>
      </c>
      <c r="Z534" s="37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2">
        <v>4301031329</v>
      </c>
      <c r="D535" s="812">
        <v>4680115885219</v>
      </c>
      <c r="E535" s="813"/>
      <c r="F535" s="786">
        <v>0.28000000000000003</v>
      </c>
      <c r="G535" s="33">
        <v>6</v>
      </c>
      <c r="H535" s="786">
        <v>1.68</v>
      </c>
      <c r="I535" s="786">
        <v>2.5</v>
      </c>
      <c r="J535" s="33">
        <v>234</v>
      </c>
      <c r="K535" s="33" t="s">
        <v>67</v>
      </c>
      <c r="L535" s="33"/>
      <c r="M535" s="34" t="s">
        <v>68</v>
      </c>
      <c r="N535" s="34"/>
      <c r="O535" s="33">
        <v>35</v>
      </c>
      <c r="P535" s="99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802"/>
      <c r="R535" s="802"/>
      <c r="S535" s="802"/>
      <c r="T535" s="803"/>
      <c r="U535" s="35"/>
      <c r="V535" s="35"/>
      <c r="W535" s="36" t="s">
        <v>69</v>
      </c>
      <c r="X535" s="787">
        <v>0</v>
      </c>
      <c r="Y535" s="788">
        <f t="shared" si="104"/>
        <v>0</v>
      </c>
      <c r="Z535" s="37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2">
        <v>4301031416</v>
      </c>
      <c r="D536" s="812">
        <v>4680115885219</v>
      </c>
      <c r="E536" s="813"/>
      <c r="F536" s="786">
        <v>0.28000000000000003</v>
      </c>
      <c r="G536" s="33">
        <v>6</v>
      </c>
      <c r="H536" s="786">
        <v>1.68</v>
      </c>
      <c r="I536" s="786">
        <v>2.5</v>
      </c>
      <c r="J536" s="33">
        <v>234</v>
      </c>
      <c r="K536" s="33" t="s">
        <v>67</v>
      </c>
      <c r="L536" s="33"/>
      <c r="M536" s="34" t="s">
        <v>68</v>
      </c>
      <c r="N536" s="34"/>
      <c r="O536" s="33">
        <v>50</v>
      </c>
      <c r="P536" s="814" t="s">
        <v>848</v>
      </c>
      <c r="Q536" s="802"/>
      <c r="R536" s="802"/>
      <c r="S536" s="802"/>
      <c r="T536" s="803"/>
      <c r="U536" s="35"/>
      <c r="V536" s="35"/>
      <c r="W536" s="36" t="s">
        <v>69</v>
      </c>
      <c r="X536" s="787">
        <v>0</v>
      </c>
      <c r="Y536" s="788">
        <f t="shared" si="104"/>
        <v>0</v>
      </c>
      <c r="Z536" s="37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4"/>
      <c r="B537" s="797"/>
      <c r="C537" s="797"/>
      <c r="D537" s="797"/>
      <c r="E537" s="797"/>
      <c r="F537" s="797"/>
      <c r="G537" s="797"/>
      <c r="H537" s="797"/>
      <c r="I537" s="797"/>
      <c r="J537" s="797"/>
      <c r="K537" s="797"/>
      <c r="L537" s="797"/>
      <c r="M537" s="797"/>
      <c r="N537" s="797"/>
      <c r="O537" s="805"/>
      <c r="P537" s="793" t="s">
        <v>71</v>
      </c>
      <c r="Q537" s="794"/>
      <c r="R537" s="794"/>
      <c r="S537" s="794"/>
      <c r="T537" s="794"/>
      <c r="U537" s="794"/>
      <c r="V537" s="795"/>
      <c r="W537" s="38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797"/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805"/>
      <c r="P538" s="793" t="s">
        <v>71</v>
      </c>
      <c r="Q538" s="794"/>
      <c r="R538" s="794"/>
      <c r="S538" s="794"/>
      <c r="T538" s="794"/>
      <c r="U538" s="794"/>
      <c r="V538" s="795"/>
      <c r="W538" s="38" t="s">
        <v>69</v>
      </c>
      <c r="X538" s="789">
        <f>IFERROR(SUM(X531:X536),"0")</f>
        <v>0</v>
      </c>
      <c r="Y538" s="789">
        <f>IFERROR(SUM(Y531:Y536),"0")</f>
        <v>0</v>
      </c>
      <c r="Z538" s="38"/>
      <c r="AA538" s="790"/>
      <c r="AB538" s="790"/>
      <c r="AC538" s="790"/>
    </row>
    <row r="539" spans="1:68" ht="16.5" hidden="1" customHeight="1" x14ac:dyDescent="0.25">
      <c r="A539" s="836" t="s">
        <v>849</v>
      </c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797"/>
      <c r="P539" s="797"/>
      <c r="Q539" s="797"/>
      <c r="R539" s="797"/>
      <c r="S539" s="797"/>
      <c r="T539" s="797"/>
      <c r="U539" s="797"/>
      <c r="V539" s="797"/>
      <c r="W539" s="797"/>
      <c r="X539" s="797"/>
      <c r="Y539" s="797"/>
      <c r="Z539" s="797"/>
      <c r="AA539" s="782"/>
      <c r="AB539" s="782"/>
      <c r="AC539" s="782"/>
    </row>
    <row r="540" spans="1:68" ht="14.25" hidden="1" customHeight="1" x14ac:dyDescent="0.25">
      <c r="A540" s="796" t="s">
        <v>64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2">
        <v>4301031261</v>
      </c>
      <c r="D541" s="812">
        <v>4680115885103</v>
      </c>
      <c r="E541" s="813"/>
      <c r="F541" s="786">
        <v>0.27</v>
      </c>
      <c r="G541" s="33">
        <v>6</v>
      </c>
      <c r="H541" s="786">
        <v>1.62</v>
      </c>
      <c r="I541" s="786">
        <v>1.8</v>
      </c>
      <c r="J541" s="33">
        <v>182</v>
      </c>
      <c r="K541" s="33" t="s">
        <v>76</v>
      </c>
      <c r="L541" s="33"/>
      <c r="M541" s="34" t="s">
        <v>68</v>
      </c>
      <c r="N541" s="34"/>
      <c r="O541" s="33">
        <v>40</v>
      </c>
      <c r="P541" s="9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802"/>
      <c r="R541" s="802"/>
      <c r="S541" s="802"/>
      <c r="T541" s="803"/>
      <c r="U541" s="35"/>
      <c r="V541" s="35"/>
      <c r="W541" s="36" t="s">
        <v>69</v>
      </c>
      <c r="X541" s="787">
        <v>0</v>
      </c>
      <c r="Y541" s="788">
        <f>IFERROR(IF(X541="",0,CEILING((X541/$H541),1)*$H541),"")</f>
        <v>0</v>
      </c>
      <c r="Z541" s="37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4"/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805"/>
      <c r="P542" s="793" t="s">
        <v>71</v>
      </c>
      <c r="Q542" s="794"/>
      <c r="R542" s="794"/>
      <c r="S542" s="794"/>
      <c r="T542" s="794"/>
      <c r="U542" s="794"/>
      <c r="V542" s="795"/>
      <c r="W542" s="38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797"/>
      <c r="B543" s="797"/>
      <c r="C543" s="797"/>
      <c r="D543" s="797"/>
      <c r="E543" s="797"/>
      <c r="F543" s="797"/>
      <c r="G543" s="797"/>
      <c r="H543" s="797"/>
      <c r="I543" s="797"/>
      <c r="J543" s="797"/>
      <c r="K543" s="797"/>
      <c r="L543" s="797"/>
      <c r="M543" s="797"/>
      <c r="N543" s="797"/>
      <c r="O543" s="805"/>
      <c r="P543" s="793" t="s">
        <v>71</v>
      </c>
      <c r="Q543" s="794"/>
      <c r="R543" s="794"/>
      <c r="S543" s="794"/>
      <c r="T543" s="794"/>
      <c r="U543" s="794"/>
      <c r="V543" s="795"/>
      <c r="W543" s="38" t="s">
        <v>69</v>
      </c>
      <c r="X543" s="789">
        <f>IFERROR(SUM(X541:X541),"0")</f>
        <v>0</v>
      </c>
      <c r="Y543" s="789">
        <f>IFERROR(SUM(Y541:Y541),"0")</f>
        <v>0</v>
      </c>
      <c r="Z543" s="38"/>
      <c r="AA543" s="790"/>
      <c r="AB543" s="790"/>
      <c r="AC543" s="790"/>
    </row>
    <row r="544" spans="1:68" ht="27.75" hidden="1" customHeight="1" x14ac:dyDescent="0.2">
      <c r="A544" s="828" t="s">
        <v>853</v>
      </c>
      <c r="B544" s="829"/>
      <c r="C544" s="829"/>
      <c r="D544" s="829"/>
      <c r="E544" s="829"/>
      <c r="F544" s="829"/>
      <c r="G544" s="829"/>
      <c r="H544" s="829"/>
      <c r="I544" s="829"/>
      <c r="J544" s="829"/>
      <c r="K544" s="829"/>
      <c r="L544" s="829"/>
      <c r="M544" s="829"/>
      <c r="N544" s="829"/>
      <c r="O544" s="829"/>
      <c r="P544" s="829"/>
      <c r="Q544" s="829"/>
      <c r="R544" s="829"/>
      <c r="S544" s="829"/>
      <c r="T544" s="829"/>
      <c r="U544" s="829"/>
      <c r="V544" s="829"/>
      <c r="W544" s="829"/>
      <c r="X544" s="829"/>
      <c r="Y544" s="829"/>
      <c r="Z544" s="829"/>
      <c r="AA544" s="49"/>
      <c r="AB544" s="49"/>
      <c r="AC544" s="49"/>
    </row>
    <row r="545" spans="1:68" ht="16.5" hidden="1" customHeight="1" x14ac:dyDescent="0.25">
      <c r="A545" s="836" t="s">
        <v>853</v>
      </c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797"/>
      <c r="P545" s="797"/>
      <c r="Q545" s="797"/>
      <c r="R545" s="797"/>
      <c r="S545" s="797"/>
      <c r="T545" s="797"/>
      <c r="U545" s="797"/>
      <c r="V545" s="797"/>
      <c r="W545" s="797"/>
      <c r="X545" s="797"/>
      <c r="Y545" s="797"/>
      <c r="Z545" s="797"/>
      <c r="AA545" s="782"/>
      <c r="AB545" s="782"/>
      <c r="AC545" s="782"/>
    </row>
    <row r="546" spans="1:68" ht="14.25" hidden="1" customHeight="1" x14ac:dyDescent="0.25">
      <c r="A546" s="796" t="s">
        <v>113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2">
        <v>4301011795</v>
      </c>
      <c r="D547" s="812">
        <v>4607091389067</v>
      </c>
      <c r="E547" s="813"/>
      <c r="F547" s="786">
        <v>0.88</v>
      </c>
      <c r="G547" s="33">
        <v>6</v>
      </c>
      <c r="H547" s="786">
        <v>5.28</v>
      </c>
      <c r="I547" s="786">
        <v>5.64</v>
      </c>
      <c r="J547" s="33">
        <v>104</v>
      </c>
      <c r="K547" s="33" t="s">
        <v>116</v>
      </c>
      <c r="L547" s="33"/>
      <c r="M547" s="34" t="s">
        <v>119</v>
      </c>
      <c r="N547" s="34"/>
      <c r="O547" s="33">
        <v>60</v>
      </c>
      <c r="P547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802"/>
      <c r="R547" s="802"/>
      <c r="S547" s="802"/>
      <c r="T547" s="803"/>
      <c r="U547" s="35"/>
      <c r="V547" s="35"/>
      <c r="W547" s="36" t="s">
        <v>69</v>
      </c>
      <c r="X547" s="787">
        <v>0</v>
      </c>
      <c r="Y547" s="788">
        <f t="shared" ref="Y547:Y561" si="109">IFERROR(IF(X547="",0,CEILING((X547/$H547),1)*$H547),"")</f>
        <v>0</v>
      </c>
      <c r="Z547" s="37" t="str">
        <f t="shared" ref="Z547:Z552" si="110">IFERROR(IF(Y547=0,"",ROUNDUP(Y547/H547,0)*0.01196),"")</f>
        <v/>
      </c>
      <c r="AA547" s="56"/>
      <c r="AB547" s="57"/>
      <c r="AC547" s="631" t="s">
        <v>117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2">
        <v>4301011961</v>
      </c>
      <c r="D548" s="812">
        <v>4680115885271</v>
      </c>
      <c r="E548" s="813"/>
      <c r="F548" s="786">
        <v>0.88</v>
      </c>
      <c r="G548" s="33">
        <v>6</v>
      </c>
      <c r="H548" s="786">
        <v>5.28</v>
      </c>
      <c r="I548" s="786">
        <v>5.64</v>
      </c>
      <c r="J548" s="33">
        <v>104</v>
      </c>
      <c r="K548" s="33" t="s">
        <v>116</v>
      </c>
      <c r="L548" s="33"/>
      <c r="M548" s="34" t="s">
        <v>119</v>
      </c>
      <c r="N548" s="34"/>
      <c r="O548" s="33">
        <v>60</v>
      </c>
      <c r="P548" s="113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802"/>
      <c r="R548" s="802"/>
      <c r="S548" s="802"/>
      <c r="T548" s="803"/>
      <c r="U548" s="35"/>
      <c r="V548" s="35"/>
      <c r="W548" s="36" t="s">
        <v>69</v>
      </c>
      <c r="X548" s="787">
        <v>0</v>
      </c>
      <c r="Y548" s="788">
        <f t="shared" si="109"/>
        <v>0</v>
      </c>
      <c r="Z548" s="37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2">
        <v>4301011774</v>
      </c>
      <c r="D549" s="812">
        <v>4680115884502</v>
      </c>
      <c r="E549" s="813"/>
      <c r="F549" s="786">
        <v>0.88</v>
      </c>
      <c r="G549" s="33">
        <v>6</v>
      </c>
      <c r="H549" s="786">
        <v>5.28</v>
      </c>
      <c r="I549" s="786">
        <v>5.64</v>
      </c>
      <c r="J549" s="33">
        <v>104</v>
      </c>
      <c r="K549" s="33" t="s">
        <v>116</v>
      </c>
      <c r="L549" s="33"/>
      <c r="M549" s="34" t="s">
        <v>119</v>
      </c>
      <c r="N549" s="34"/>
      <c r="O549" s="33">
        <v>60</v>
      </c>
      <c r="P549" s="12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802"/>
      <c r="R549" s="802"/>
      <c r="S549" s="802"/>
      <c r="T549" s="803"/>
      <c r="U549" s="35"/>
      <c r="V549" s="35"/>
      <c r="W549" s="36" t="s">
        <v>69</v>
      </c>
      <c r="X549" s="787">
        <v>0</v>
      </c>
      <c r="Y549" s="788">
        <f t="shared" si="109"/>
        <v>0</v>
      </c>
      <c r="Z549" s="37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2">
        <v>4301011771</v>
      </c>
      <c r="D550" s="812">
        <v>4607091389104</v>
      </c>
      <c r="E550" s="813"/>
      <c r="F550" s="786">
        <v>0.88</v>
      </c>
      <c r="G550" s="33">
        <v>6</v>
      </c>
      <c r="H550" s="786">
        <v>5.28</v>
      </c>
      <c r="I550" s="786">
        <v>5.64</v>
      </c>
      <c r="J550" s="33">
        <v>104</v>
      </c>
      <c r="K550" s="33" t="s">
        <v>116</v>
      </c>
      <c r="L550" s="33"/>
      <c r="M550" s="34" t="s">
        <v>119</v>
      </c>
      <c r="N550" s="34"/>
      <c r="O550" s="33">
        <v>60</v>
      </c>
      <c r="P550" s="11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802"/>
      <c r="R550" s="802"/>
      <c r="S550" s="802"/>
      <c r="T550" s="803"/>
      <c r="U550" s="35"/>
      <c r="V550" s="35"/>
      <c r="W550" s="36" t="s">
        <v>69</v>
      </c>
      <c r="X550" s="787">
        <v>550</v>
      </c>
      <c r="Y550" s="788">
        <f t="shared" si="109"/>
        <v>554.4</v>
      </c>
      <c r="Z550" s="37">
        <f t="shared" si="110"/>
        <v>1.2558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587.5</v>
      </c>
      <c r="BN550" s="64">
        <f t="shared" si="112"/>
        <v>592.19999999999993</v>
      </c>
      <c r="BO550" s="64">
        <f t="shared" si="113"/>
        <v>1.0016025641025641</v>
      </c>
      <c r="BP550" s="64">
        <f t="shared" si="114"/>
        <v>1.0096153846153846</v>
      </c>
    </row>
    <row r="551" spans="1:68" ht="16.5" hidden="1" customHeight="1" x14ac:dyDescent="0.25">
      <c r="A551" s="54" t="s">
        <v>865</v>
      </c>
      <c r="B551" s="54" t="s">
        <v>866</v>
      </c>
      <c r="C551" s="32">
        <v>4301011799</v>
      </c>
      <c r="D551" s="812">
        <v>4680115884519</v>
      </c>
      <c r="E551" s="813"/>
      <c r="F551" s="786">
        <v>0.88</v>
      </c>
      <c r="G551" s="33">
        <v>6</v>
      </c>
      <c r="H551" s="786">
        <v>5.28</v>
      </c>
      <c r="I551" s="786">
        <v>5.64</v>
      </c>
      <c r="J551" s="33">
        <v>104</v>
      </c>
      <c r="K551" s="33" t="s">
        <v>116</v>
      </c>
      <c r="L551" s="33"/>
      <c r="M551" s="34" t="s">
        <v>77</v>
      </c>
      <c r="N551" s="34"/>
      <c r="O551" s="33">
        <v>60</v>
      </c>
      <c r="P551" s="9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802"/>
      <c r="R551" s="802"/>
      <c r="S551" s="802"/>
      <c r="T551" s="803"/>
      <c r="U551" s="35"/>
      <c r="V551" s="35"/>
      <c r="W551" s="36" t="s">
        <v>69</v>
      </c>
      <c r="X551" s="787">
        <v>0</v>
      </c>
      <c r="Y551" s="788">
        <f t="shared" si="109"/>
        <v>0</v>
      </c>
      <c r="Z551" s="37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hidden="1" customHeight="1" x14ac:dyDescent="0.25">
      <c r="A552" s="54" t="s">
        <v>868</v>
      </c>
      <c r="B552" s="54" t="s">
        <v>869</v>
      </c>
      <c r="C552" s="32">
        <v>4301011376</v>
      </c>
      <c r="D552" s="812">
        <v>4680115885226</v>
      </c>
      <c r="E552" s="813"/>
      <c r="F552" s="786">
        <v>0.88</v>
      </c>
      <c r="G552" s="33">
        <v>6</v>
      </c>
      <c r="H552" s="786">
        <v>5.28</v>
      </c>
      <c r="I552" s="786">
        <v>5.64</v>
      </c>
      <c r="J552" s="33">
        <v>104</v>
      </c>
      <c r="K552" s="33" t="s">
        <v>116</v>
      </c>
      <c r="L552" s="33"/>
      <c r="M552" s="34" t="s">
        <v>77</v>
      </c>
      <c r="N552" s="34"/>
      <c r="O552" s="33">
        <v>60</v>
      </c>
      <c r="P552" s="11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802"/>
      <c r="R552" s="802"/>
      <c r="S552" s="802"/>
      <c r="T552" s="803"/>
      <c r="U552" s="35"/>
      <c r="V552" s="35"/>
      <c r="W552" s="36" t="s">
        <v>69</v>
      </c>
      <c r="X552" s="787">
        <v>0</v>
      </c>
      <c r="Y552" s="788">
        <f t="shared" si="109"/>
        <v>0</v>
      </c>
      <c r="Z552" s="37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871</v>
      </c>
      <c r="B553" s="54" t="s">
        <v>872</v>
      </c>
      <c r="C553" s="32">
        <v>4301011778</v>
      </c>
      <c r="D553" s="812">
        <v>4680115880603</v>
      </c>
      <c r="E553" s="813"/>
      <c r="F553" s="786">
        <v>0.6</v>
      </c>
      <c r="G553" s="33">
        <v>6</v>
      </c>
      <c r="H553" s="786">
        <v>3.6</v>
      </c>
      <c r="I553" s="786">
        <v>3.81</v>
      </c>
      <c r="J553" s="33">
        <v>132</v>
      </c>
      <c r="K553" s="33" t="s">
        <v>126</v>
      </c>
      <c r="L553" s="33"/>
      <c r="M553" s="34" t="s">
        <v>119</v>
      </c>
      <c r="N553" s="34"/>
      <c r="O553" s="33">
        <v>60</v>
      </c>
      <c r="P553" s="11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802"/>
      <c r="R553" s="802"/>
      <c r="S553" s="802"/>
      <c r="T553" s="803"/>
      <c r="U553" s="35"/>
      <c r="V553" s="35"/>
      <c r="W553" s="36" t="s">
        <v>69</v>
      </c>
      <c r="X553" s="787">
        <v>0</v>
      </c>
      <c r="Y553" s="788">
        <f t="shared" si="109"/>
        <v>0</v>
      </c>
      <c r="Z553" s="37" t="str">
        <f>IFERROR(IF(Y553=0,"",ROUNDUP(Y553/H553,0)*0.00902),"")</f>
        <v/>
      </c>
      <c r="AA553" s="56"/>
      <c r="AB553" s="57"/>
      <c r="AC553" s="643" t="s">
        <v>117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2">
        <v>4301012035</v>
      </c>
      <c r="D554" s="812">
        <v>4680115880603</v>
      </c>
      <c r="E554" s="813"/>
      <c r="F554" s="786">
        <v>0.6</v>
      </c>
      <c r="G554" s="33">
        <v>8</v>
      </c>
      <c r="H554" s="786">
        <v>4.8</v>
      </c>
      <c r="I554" s="786">
        <v>6.96</v>
      </c>
      <c r="J554" s="33">
        <v>120</v>
      </c>
      <c r="K554" s="33" t="s">
        <v>126</v>
      </c>
      <c r="L554" s="33"/>
      <c r="M554" s="34" t="s">
        <v>119</v>
      </c>
      <c r="N554" s="34"/>
      <c r="O554" s="33">
        <v>60</v>
      </c>
      <c r="P554" s="98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802"/>
      <c r="R554" s="802"/>
      <c r="S554" s="802"/>
      <c r="T554" s="803"/>
      <c r="U554" s="35"/>
      <c r="V554" s="35"/>
      <c r="W554" s="36" t="s">
        <v>69</v>
      </c>
      <c r="X554" s="787">
        <v>0</v>
      </c>
      <c r="Y554" s="788">
        <f t="shared" si="109"/>
        <v>0</v>
      </c>
      <c r="Z554" s="37" t="str">
        <f>IFERROR(IF(Y554=0,"",ROUNDUP(Y554/H554,0)*0.00937),"")</f>
        <v/>
      </c>
      <c r="AA554" s="56"/>
      <c r="AB554" s="57"/>
      <c r="AC554" s="645" t="s">
        <v>117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2">
        <v>4301012036</v>
      </c>
      <c r="D555" s="812">
        <v>4680115882782</v>
      </c>
      <c r="E555" s="813"/>
      <c r="F555" s="786">
        <v>0.6</v>
      </c>
      <c r="G555" s="33">
        <v>8</v>
      </c>
      <c r="H555" s="786">
        <v>4.8</v>
      </c>
      <c r="I555" s="786">
        <v>6.96</v>
      </c>
      <c r="J555" s="33">
        <v>120</v>
      </c>
      <c r="K555" s="33" t="s">
        <v>126</v>
      </c>
      <c r="L555" s="33"/>
      <c r="M555" s="34" t="s">
        <v>119</v>
      </c>
      <c r="N555" s="34"/>
      <c r="O555" s="33">
        <v>60</v>
      </c>
      <c r="P555" s="9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802"/>
      <c r="R555" s="802"/>
      <c r="S555" s="802"/>
      <c r="T555" s="803"/>
      <c r="U555" s="35"/>
      <c r="V555" s="35"/>
      <c r="W555" s="36" t="s">
        <v>69</v>
      </c>
      <c r="X555" s="787">
        <v>0</v>
      </c>
      <c r="Y555" s="788">
        <f t="shared" si="109"/>
        <v>0</v>
      </c>
      <c r="Z555" s="37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2">
        <v>4301012050</v>
      </c>
      <c r="D556" s="812">
        <v>4680115885479</v>
      </c>
      <c r="E556" s="813"/>
      <c r="F556" s="786">
        <v>0.4</v>
      </c>
      <c r="G556" s="33">
        <v>6</v>
      </c>
      <c r="H556" s="786">
        <v>2.4</v>
      </c>
      <c r="I556" s="786">
        <v>2.58</v>
      </c>
      <c r="J556" s="33">
        <v>182</v>
      </c>
      <c r="K556" s="33" t="s">
        <v>76</v>
      </c>
      <c r="L556" s="33"/>
      <c r="M556" s="34" t="s">
        <v>119</v>
      </c>
      <c r="N556" s="34"/>
      <c r="O556" s="33">
        <v>60</v>
      </c>
      <c r="P556" s="1227" t="s">
        <v>878</v>
      </c>
      <c r="Q556" s="802"/>
      <c r="R556" s="802"/>
      <c r="S556" s="802"/>
      <c r="T556" s="803"/>
      <c r="U556" s="35"/>
      <c r="V556" s="35"/>
      <c r="W556" s="36" t="s">
        <v>69</v>
      </c>
      <c r="X556" s="787">
        <v>0</v>
      </c>
      <c r="Y556" s="788">
        <f t="shared" si="109"/>
        <v>0</v>
      </c>
      <c r="Z556" s="37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2">
        <v>4301011784</v>
      </c>
      <c r="D557" s="812">
        <v>4607091389982</v>
      </c>
      <c r="E557" s="813"/>
      <c r="F557" s="786">
        <v>0.6</v>
      </c>
      <c r="G557" s="33">
        <v>6</v>
      </c>
      <c r="H557" s="786">
        <v>3.6</v>
      </c>
      <c r="I557" s="786">
        <v>3.81</v>
      </c>
      <c r="J557" s="33">
        <v>132</v>
      </c>
      <c r="K557" s="33" t="s">
        <v>126</v>
      </c>
      <c r="L557" s="33"/>
      <c r="M557" s="34" t="s">
        <v>119</v>
      </c>
      <c r="N557" s="34"/>
      <c r="O557" s="33">
        <v>60</v>
      </c>
      <c r="P557" s="9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802"/>
      <c r="R557" s="802"/>
      <c r="S557" s="802"/>
      <c r="T557" s="803"/>
      <c r="U557" s="35"/>
      <c r="V557" s="35"/>
      <c r="W557" s="36" t="s">
        <v>69</v>
      </c>
      <c r="X557" s="787">
        <v>0</v>
      </c>
      <c r="Y557" s="788">
        <f t="shared" si="109"/>
        <v>0</v>
      </c>
      <c r="Z557" s="37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2">
        <v>4301012034</v>
      </c>
      <c r="D558" s="812">
        <v>4607091389982</v>
      </c>
      <c r="E558" s="813"/>
      <c r="F558" s="786">
        <v>0.6</v>
      </c>
      <c r="G558" s="33">
        <v>8</v>
      </c>
      <c r="H558" s="786">
        <v>4.8</v>
      </c>
      <c r="I558" s="786">
        <v>6.96</v>
      </c>
      <c r="J558" s="33">
        <v>120</v>
      </c>
      <c r="K558" s="33" t="s">
        <v>126</v>
      </c>
      <c r="L558" s="33"/>
      <c r="M558" s="34" t="s">
        <v>119</v>
      </c>
      <c r="N558" s="34"/>
      <c r="O558" s="33">
        <v>60</v>
      </c>
      <c r="P558" s="10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802"/>
      <c r="R558" s="802"/>
      <c r="S558" s="802"/>
      <c r="T558" s="803"/>
      <c r="U558" s="35"/>
      <c r="V558" s="35"/>
      <c r="W558" s="36" t="s">
        <v>69</v>
      </c>
      <c r="X558" s="787">
        <v>0</v>
      </c>
      <c r="Y558" s="788">
        <f t="shared" si="109"/>
        <v>0</v>
      </c>
      <c r="Z558" s="37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2">
        <v>4301012057</v>
      </c>
      <c r="D559" s="812">
        <v>4680115886483</v>
      </c>
      <c r="E559" s="813"/>
      <c r="F559" s="786">
        <v>0.55000000000000004</v>
      </c>
      <c r="G559" s="33">
        <v>8</v>
      </c>
      <c r="H559" s="786">
        <v>4.4000000000000004</v>
      </c>
      <c r="I559" s="786">
        <v>4.6100000000000003</v>
      </c>
      <c r="J559" s="33">
        <v>132</v>
      </c>
      <c r="K559" s="33" t="s">
        <v>126</v>
      </c>
      <c r="L559" s="33"/>
      <c r="M559" s="34" t="s">
        <v>119</v>
      </c>
      <c r="N559" s="34"/>
      <c r="O559" s="33">
        <v>60</v>
      </c>
      <c r="P559" s="1032" t="s">
        <v>884</v>
      </c>
      <c r="Q559" s="802"/>
      <c r="R559" s="802"/>
      <c r="S559" s="802"/>
      <c r="T559" s="803"/>
      <c r="U559" s="35"/>
      <c r="V559" s="35"/>
      <c r="W559" s="36" t="s">
        <v>69</v>
      </c>
      <c r="X559" s="787">
        <v>0</v>
      </c>
      <c r="Y559" s="788">
        <f t="shared" si="109"/>
        <v>0</v>
      </c>
      <c r="Z559" s="37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2">
        <v>4301012058</v>
      </c>
      <c r="D560" s="812">
        <v>4680115886490</v>
      </c>
      <c r="E560" s="813"/>
      <c r="F560" s="786">
        <v>0.55000000000000004</v>
      </c>
      <c r="G560" s="33">
        <v>8</v>
      </c>
      <c r="H560" s="786">
        <v>4.4000000000000004</v>
      </c>
      <c r="I560" s="786">
        <v>4.58</v>
      </c>
      <c r="J560" s="33">
        <v>182</v>
      </c>
      <c r="K560" s="33" t="s">
        <v>76</v>
      </c>
      <c r="L560" s="33"/>
      <c r="M560" s="34" t="s">
        <v>119</v>
      </c>
      <c r="N560" s="34"/>
      <c r="O560" s="33">
        <v>60</v>
      </c>
      <c r="P560" s="933" t="s">
        <v>887</v>
      </c>
      <c r="Q560" s="802"/>
      <c r="R560" s="802"/>
      <c r="S560" s="802"/>
      <c r="T560" s="803"/>
      <c r="U560" s="35"/>
      <c r="V560" s="35"/>
      <c r="W560" s="36" t="s">
        <v>69</v>
      </c>
      <c r="X560" s="787">
        <v>0</v>
      </c>
      <c r="Y560" s="788">
        <f t="shared" si="109"/>
        <v>0</v>
      </c>
      <c r="Z560" s="37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2">
        <v>4301012055</v>
      </c>
      <c r="D561" s="812">
        <v>4680115886469</v>
      </c>
      <c r="E561" s="813"/>
      <c r="F561" s="786">
        <v>0.55000000000000004</v>
      </c>
      <c r="G561" s="33">
        <v>8</v>
      </c>
      <c r="H561" s="786">
        <v>4.4000000000000004</v>
      </c>
      <c r="I561" s="786">
        <v>4.6100000000000003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60</v>
      </c>
      <c r="P561" s="1051" t="s">
        <v>890</v>
      </c>
      <c r="Q561" s="802"/>
      <c r="R561" s="802"/>
      <c r="S561" s="802"/>
      <c r="T561" s="803"/>
      <c r="U561" s="35"/>
      <c r="V561" s="35"/>
      <c r="W561" s="36" t="s">
        <v>69</v>
      </c>
      <c r="X561" s="787">
        <v>0</v>
      </c>
      <c r="Y561" s="788">
        <f t="shared" si="109"/>
        <v>0</v>
      </c>
      <c r="Z561" s="37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4"/>
      <c r="B562" s="797"/>
      <c r="C562" s="797"/>
      <c r="D562" s="797"/>
      <c r="E562" s="797"/>
      <c r="F562" s="797"/>
      <c r="G562" s="797"/>
      <c r="H562" s="797"/>
      <c r="I562" s="797"/>
      <c r="J562" s="797"/>
      <c r="K562" s="797"/>
      <c r="L562" s="797"/>
      <c r="M562" s="797"/>
      <c r="N562" s="797"/>
      <c r="O562" s="805"/>
      <c r="P562" s="793" t="s">
        <v>71</v>
      </c>
      <c r="Q562" s="794"/>
      <c r="R562" s="794"/>
      <c r="S562" s="794"/>
      <c r="T562" s="794"/>
      <c r="U562" s="794"/>
      <c r="V562" s="795"/>
      <c r="W562" s="38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104.16666666666666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104.99999999999999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1.2558</v>
      </c>
      <c r="AA562" s="790"/>
      <c r="AB562" s="790"/>
      <c r="AC562" s="790"/>
    </row>
    <row r="563" spans="1:68" x14ac:dyDescent="0.2">
      <c r="A563" s="797"/>
      <c r="B563" s="797"/>
      <c r="C563" s="797"/>
      <c r="D563" s="797"/>
      <c r="E563" s="797"/>
      <c r="F563" s="797"/>
      <c r="G563" s="797"/>
      <c r="H563" s="797"/>
      <c r="I563" s="797"/>
      <c r="J563" s="797"/>
      <c r="K563" s="797"/>
      <c r="L563" s="797"/>
      <c r="M563" s="797"/>
      <c r="N563" s="797"/>
      <c r="O563" s="805"/>
      <c r="P563" s="793" t="s">
        <v>71</v>
      </c>
      <c r="Q563" s="794"/>
      <c r="R563" s="794"/>
      <c r="S563" s="794"/>
      <c r="T563" s="794"/>
      <c r="U563" s="794"/>
      <c r="V563" s="795"/>
      <c r="W563" s="38" t="s">
        <v>69</v>
      </c>
      <c r="X563" s="789">
        <f>IFERROR(SUM(X547:X561),"0")</f>
        <v>550</v>
      </c>
      <c r="Y563" s="789">
        <f>IFERROR(SUM(Y547:Y561),"0")</f>
        <v>554.4</v>
      </c>
      <c r="Z563" s="38"/>
      <c r="AA563" s="790"/>
      <c r="AB563" s="790"/>
      <c r="AC563" s="790"/>
    </row>
    <row r="564" spans="1:68" ht="14.25" hidden="1" customHeight="1" x14ac:dyDescent="0.25">
      <c r="A564" s="796" t="s">
        <v>168</v>
      </c>
      <c r="B564" s="797"/>
      <c r="C564" s="797"/>
      <c r="D564" s="797"/>
      <c r="E564" s="797"/>
      <c r="F564" s="797"/>
      <c r="G564" s="797"/>
      <c r="H564" s="797"/>
      <c r="I564" s="797"/>
      <c r="J564" s="797"/>
      <c r="K564" s="797"/>
      <c r="L564" s="797"/>
      <c r="M564" s="797"/>
      <c r="N564" s="797"/>
      <c r="O564" s="797"/>
      <c r="P564" s="797"/>
      <c r="Q564" s="797"/>
      <c r="R564" s="797"/>
      <c r="S564" s="797"/>
      <c r="T564" s="797"/>
      <c r="U564" s="797"/>
      <c r="V564" s="797"/>
      <c r="W564" s="797"/>
      <c r="X564" s="797"/>
      <c r="Y564" s="797"/>
      <c r="Z564" s="797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2">
        <v>4301020334</v>
      </c>
      <c r="D565" s="812">
        <v>4607091388930</v>
      </c>
      <c r="E565" s="813"/>
      <c r="F565" s="786">
        <v>0.88</v>
      </c>
      <c r="G565" s="33">
        <v>6</v>
      </c>
      <c r="H565" s="786">
        <v>5.28</v>
      </c>
      <c r="I565" s="786">
        <v>5.64</v>
      </c>
      <c r="J565" s="33">
        <v>104</v>
      </c>
      <c r="K565" s="33" t="s">
        <v>116</v>
      </c>
      <c r="L565" s="33"/>
      <c r="M565" s="34" t="s">
        <v>77</v>
      </c>
      <c r="N565" s="34"/>
      <c r="O565" s="33">
        <v>70</v>
      </c>
      <c r="P565" s="1181" t="s">
        <v>893</v>
      </c>
      <c r="Q565" s="802"/>
      <c r="R565" s="802"/>
      <c r="S565" s="802"/>
      <c r="T565" s="803"/>
      <c r="U565" s="35"/>
      <c r="V565" s="35"/>
      <c r="W565" s="36" t="s">
        <v>69</v>
      </c>
      <c r="X565" s="787">
        <v>0</v>
      </c>
      <c r="Y565" s="788">
        <f>IFERROR(IF(X565="",0,CEILING((X565/$H565),1)*$H565),"")</f>
        <v>0</v>
      </c>
      <c r="Z565" s="37" t="str">
        <f>IFERROR(IF(Y565=0,"",ROUNDUP(Y565/H565,0)*0.01196),"")</f>
        <v/>
      </c>
      <c r="AA565" s="56"/>
      <c r="AB565" s="57"/>
      <c r="AC565" s="661" t="s">
        <v>894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895</v>
      </c>
      <c r="C566" s="32">
        <v>4301020222</v>
      </c>
      <c r="D566" s="812">
        <v>4607091388930</v>
      </c>
      <c r="E566" s="813"/>
      <c r="F566" s="786">
        <v>0.88</v>
      </c>
      <c r="G566" s="33">
        <v>6</v>
      </c>
      <c r="H566" s="786">
        <v>5.28</v>
      </c>
      <c r="I566" s="786">
        <v>5.64</v>
      </c>
      <c r="J566" s="33">
        <v>104</v>
      </c>
      <c r="K566" s="33" t="s">
        <v>116</v>
      </c>
      <c r="L566" s="33"/>
      <c r="M566" s="34" t="s">
        <v>119</v>
      </c>
      <c r="N566" s="34"/>
      <c r="O566" s="33">
        <v>55</v>
      </c>
      <c r="P566" s="10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802"/>
      <c r="R566" s="802"/>
      <c r="S566" s="802"/>
      <c r="T566" s="803"/>
      <c r="U566" s="35"/>
      <c r="V566" s="35"/>
      <c r="W566" s="36" t="s">
        <v>69</v>
      </c>
      <c r="X566" s="787">
        <v>0</v>
      </c>
      <c r="Y566" s="788">
        <f>IFERROR(IF(X566="",0,CEILING((X566/$H566),1)*$H566),"")</f>
        <v>0</v>
      </c>
      <c r="Z566" s="37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2">
        <v>4301020364</v>
      </c>
      <c r="D567" s="812">
        <v>4680115880054</v>
      </c>
      <c r="E567" s="813"/>
      <c r="F567" s="786">
        <v>0.6</v>
      </c>
      <c r="G567" s="33">
        <v>8</v>
      </c>
      <c r="H567" s="786">
        <v>4.8</v>
      </c>
      <c r="I567" s="786">
        <v>6.96</v>
      </c>
      <c r="J567" s="33">
        <v>120</v>
      </c>
      <c r="K567" s="33" t="s">
        <v>126</v>
      </c>
      <c r="L567" s="33"/>
      <c r="M567" s="34" t="s">
        <v>119</v>
      </c>
      <c r="N567" s="34"/>
      <c r="O567" s="33">
        <v>55</v>
      </c>
      <c r="P567" s="96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802"/>
      <c r="R567" s="802"/>
      <c r="S567" s="802"/>
      <c r="T567" s="803"/>
      <c r="U567" s="35"/>
      <c r="V567" s="35"/>
      <c r="W567" s="36" t="s">
        <v>69</v>
      </c>
      <c r="X567" s="787">
        <v>0</v>
      </c>
      <c r="Y567" s="788">
        <f>IFERROR(IF(X567="",0,CEILING((X567/$H567),1)*$H567),"")</f>
        <v>0</v>
      </c>
      <c r="Z567" s="37" t="str">
        <f>IFERROR(IF(Y567=0,"",ROUNDUP(Y567/H567,0)*0.00937),"")</f>
        <v/>
      </c>
      <c r="AA567" s="56"/>
      <c r="AB567" s="57"/>
      <c r="AC567" s="665" t="s">
        <v>896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2">
        <v>4301020385</v>
      </c>
      <c r="D568" s="812">
        <v>4680115880054</v>
      </c>
      <c r="E568" s="813"/>
      <c r="F568" s="786">
        <v>0.6</v>
      </c>
      <c r="G568" s="33">
        <v>8</v>
      </c>
      <c r="H568" s="786">
        <v>4.8</v>
      </c>
      <c r="I568" s="786">
        <v>6.93</v>
      </c>
      <c r="J568" s="33">
        <v>132</v>
      </c>
      <c r="K568" s="33" t="s">
        <v>126</v>
      </c>
      <c r="L568" s="33"/>
      <c r="M568" s="34" t="s">
        <v>119</v>
      </c>
      <c r="N568" s="34"/>
      <c r="O568" s="33">
        <v>70</v>
      </c>
      <c r="P568" s="849" t="s">
        <v>900</v>
      </c>
      <c r="Q568" s="802"/>
      <c r="R568" s="802"/>
      <c r="S568" s="802"/>
      <c r="T568" s="803"/>
      <c r="U568" s="35"/>
      <c r="V568" s="35"/>
      <c r="W568" s="36" t="s">
        <v>69</v>
      </c>
      <c r="X568" s="787">
        <v>0</v>
      </c>
      <c r="Y568" s="788">
        <f>IFERROR(IF(X568="",0,CEILING((X568/$H568),1)*$H568),"")</f>
        <v>0</v>
      </c>
      <c r="Z568" s="37" t="str">
        <f>IFERROR(IF(Y568=0,"",ROUNDUP(Y568/H568,0)*0.00902),"")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901</v>
      </c>
      <c r="C569" s="32">
        <v>4301020206</v>
      </c>
      <c r="D569" s="812">
        <v>4680115880054</v>
      </c>
      <c r="E569" s="813"/>
      <c r="F569" s="786">
        <v>0.6</v>
      </c>
      <c r="G569" s="33">
        <v>6</v>
      </c>
      <c r="H569" s="786">
        <v>3.6</v>
      </c>
      <c r="I569" s="786">
        <v>3.81</v>
      </c>
      <c r="J569" s="33">
        <v>132</v>
      </c>
      <c r="K569" s="33" t="s">
        <v>126</v>
      </c>
      <c r="L569" s="33"/>
      <c r="M569" s="34" t="s">
        <v>119</v>
      </c>
      <c r="N569" s="34"/>
      <c r="O569" s="33">
        <v>55</v>
      </c>
      <c r="P569" s="9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802"/>
      <c r="R569" s="802"/>
      <c r="S569" s="802"/>
      <c r="T569" s="803"/>
      <c r="U569" s="35"/>
      <c r="V569" s="35"/>
      <c r="W569" s="36" t="s">
        <v>69</v>
      </c>
      <c r="X569" s="787">
        <v>0</v>
      </c>
      <c r="Y569" s="788">
        <f>IFERROR(IF(X569="",0,CEILING((X569/$H569),1)*$H569),"")</f>
        <v>0</v>
      </c>
      <c r="Z569" s="37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4"/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805"/>
      <c r="P570" s="793" t="s">
        <v>71</v>
      </c>
      <c r="Q570" s="794"/>
      <c r="R570" s="794"/>
      <c r="S570" s="794"/>
      <c r="T570" s="794"/>
      <c r="U570" s="794"/>
      <c r="V570" s="795"/>
      <c r="W570" s="38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797"/>
      <c r="B571" s="797"/>
      <c r="C571" s="797"/>
      <c r="D571" s="797"/>
      <c r="E571" s="797"/>
      <c r="F571" s="797"/>
      <c r="G571" s="797"/>
      <c r="H571" s="797"/>
      <c r="I571" s="797"/>
      <c r="J571" s="797"/>
      <c r="K571" s="797"/>
      <c r="L571" s="797"/>
      <c r="M571" s="797"/>
      <c r="N571" s="797"/>
      <c r="O571" s="805"/>
      <c r="P571" s="793" t="s">
        <v>71</v>
      </c>
      <c r="Q571" s="794"/>
      <c r="R571" s="794"/>
      <c r="S571" s="794"/>
      <c r="T571" s="794"/>
      <c r="U571" s="794"/>
      <c r="V571" s="795"/>
      <c r="W571" s="38" t="s">
        <v>69</v>
      </c>
      <c r="X571" s="789">
        <f>IFERROR(SUM(X565:X569),"0")</f>
        <v>0</v>
      </c>
      <c r="Y571" s="789">
        <f>IFERROR(SUM(Y565:Y569),"0")</f>
        <v>0</v>
      </c>
      <c r="Z571" s="38"/>
      <c r="AA571" s="790"/>
      <c r="AB571" s="790"/>
      <c r="AC571" s="790"/>
    </row>
    <row r="572" spans="1:68" ht="14.25" hidden="1" customHeight="1" x14ac:dyDescent="0.25">
      <c r="A572" s="796" t="s">
        <v>64</v>
      </c>
      <c r="B572" s="797"/>
      <c r="C572" s="797"/>
      <c r="D572" s="797"/>
      <c r="E572" s="797"/>
      <c r="F572" s="797"/>
      <c r="G572" s="797"/>
      <c r="H572" s="797"/>
      <c r="I572" s="797"/>
      <c r="J572" s="797"/>
      <c r="K572" s="797"/>
      <c r="L572" s="797"/>
      <c r="M572" s="797"/>
      <c r="N572" s="797"/>
      <c r="O572" s="797"/>
      <c r="P572" s="797"/>
      <c r="Q572" s="797"/>
      <c r="R572" s="797"/>
      <c r="S572" s="797"/>
      <c r="T572" s="797"/>
      <c r="U572" s="797"/>
      <c r="V572" s="797"/>
      <c r="W572" s="797"/>
      <c r="X572" s="797"/>
      <c r="Y572" s="797"/>
      <c r="Z572" s="797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2">
        <v>4301031349</v>
      </c>
      <c r="D573" s="812">
        <v>4680115883116</v>
      </c>
      <c r="E573" s="813"/>
      <c r="F573" s="786">
        <v>0.88</v>
      </c>
      <c r="G573" s="33">
        <v>6</v>
      </c>
      <c r="H573" s="786">
        <v>5.28</v>
      </c>
      <c r="I573" s="786">
        <v>5.64</v>
      </c>
      <c r="J573" s="33">
        <v>104</v>
      </c>
      <c r="K573" s="33" t="s">
        <v>116</v>
      </c>
      <c r="L573" s="33"/>
      <c r="M573" s="34" t="s">
        <v>119</v>
      </c>
      <c r="N573" s="34"/>
      <c r="O573" s="33">
        <v>70</v>
      </c>
      <c r="P573" s="1163" t="s">
        <v>904</v>
      </c>
      <c r="Q573" s="802"/>
      <c r="R573" s="802"/>
      <c r="S573" s="802"/>
      <c r="T573" s="803"/>
      <c r="U573" s="35"/>
      <c r="V573" s="35"/>
      <c r="W573" s="36" t="s">
        <v>69</v>
      </c>
      <c r="X573" s="787">
        <v>150</v>
      </c>
      <c r="Y573" s="788">
        <f t="shared" ref="Y573:Y585" si="115">IFERROR(IF(X573="",0,CEILING((X573/$H573),1)*$H573),"")</f>
        <v>153.12</v>
      </c>
      <c r="Z573" s="37">
        <f>IFERROR(IF(Y573=0,"",ROUNDUP(Y573/H573,0)*0.01196),"")</f>
        <v>0.34683999999999998</v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160.22727272727272</v>
      </c>
      <c r="BN573" s="64">
        <f t="shared" ref="BN573:BN585" si="117">IFERROR(Y573*I573/H573,"0")</f>
        <v>163.56</v>
      </c>
      <c r="BO573" s="64">
        <f t="shared" ref="BO573:BO585" si="118">IFERROR(1/J573*(X573/H573),"0")</f>
        <v>0.27316433566433568</v>
      </c>
      <c r="BP573" s="64">
        <f t="shared" ref="BP573:BP585" si="119">IFERROR(1/J573*(Y573/H573),"0")</f>
        <v>0.27884615384615385</v>
      </c>
    </row>
    <row r="574" spans="1:68" ht="27" hidden="1" customHeight="1" x14ac:dyDescent="0.25">
      <c r="A574" s="54" t="s">
        <v>902</v>
      </c>
      <c r="B574" s="54" t="s">
        <v>906</v>
      </c>
      <c r="C574" s="32">
        <v>4301031252</v>
      </c>
      <c r="D574" s="812">
        <v>4680115883116</v>
      </c>
      <c r="E574" s="813"/>
      <c r="F574" s="786">
        <v>0.88</v>
      </c>
      <c r="G574" s="33">
        <v>6</v>
      </c>
      <c r="H574" s="786">
        <v>5.28</v>
      </c>
      <c r="I574" s="786">
        <v>5.64</v>
      </c>
      <c r="J574" s="33">
        <v>104</v>
      </c>
      <c r="K574" s="33" t="s">
        <v>116</v>
      </c>
      <c r="L574" s="33"/>
      <c r="M574" s="34" t="s">
        <v>119</v>
      </c>
      <c r="N574" s="34"/>
      <c r="O574" s="33">
        <v>60</v>
      </c>
      <c r="P574" s="11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802"/>
      <c r="R574" s="802"/>
      <c r="S574" s="802"/>
      <c r="T574" s="803"/>
      <c r="U574" s="35"/>
      <c r="V574" s="35"/>
      <c r="W574" s="36" t="s">
        <v>69</v>
      </c>
      <c r="X574" s="787">
        <v>0</v>
      </c>
      <c r="Y574" s="788">
        <f t="shared" si="115"/>
        <v>0</v>
      </c>
      <c r="Z574" s="37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2">
        <v>4301031350</v>
      </c>
      <c r="D575" s="812">
        <v>4680115883093</v>
      </c>
      <c r="E575" s="813"/>
      <c r="F575" s="786">
        <v>0.88</v>
      </c>
      <c r="G575" s="33">
        <v>6</v>
      </c>
      <c r="H575" s="786">
        <v>5.28</v>
      </c>
      <c r="I575" s="786">
        <v>5.64</v>
      </c>
      <c r="J575" s="33">
        <v>104</v>
      </c>
      <c r="K575" s="33" t="s">
        <v>116</v>
      </c>
      <c r="L575" s="33"/>
      <c r="M575" s="34" t="s">
        <v>68</v>
      </c>
      <c r="N575" s="34"/>
      <c r="O575" s="33">
        <v>70</v>
      </c>
      <c r="P575" s="919" t="s">
        <v>910</v>
      </c>
      <c r="Q575" s="802"/>
      <c r="R575" s="802"/>
      <c r="S575" s="802"/>
      <c r="T575" s="803"/>
      <c r="U575" s="35" t="s">
        <v>911</v>
      </c>
      <c r="V575" s="35"/>
      <c r="W575" s="36" t="s">
        <v>69</v>
      </c>
      <c r="X575" s="787">
        <v>0</v>
      </c>
      <c r="Y575" s="788">
        <f t="shared" si="115"/>
        <v>0</v>
      </c>
      <c r="Z575" s="37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2">
        <v>4301031248</v>
      </c>
      <c r="D576" s="812">
        <v>4680115883093</v>
      </c>
      <c r="E576" s="813"/>
      <c r="F576" s="786">
        <v>0.88</v>
      </c>
      <c r="G576" s="33">
        <v>6</v>
      </c>
      <c r="H576" s="786">
        <v>5.28</v>
      </c>
      <c r="I576" s="786">
        <v>5.64</v>
      </c>
      <c r="J576" s="33">
        <v>104</v>
      </c>
      <c r="K576" s="33" t="s">
        <v>116</v>
      </c>
      <c r="L576" s="33"/>
      <c r="M576" s="34" t="s">
        <v>68</v>
      </c>
      <c r="N576" s="34"/>
      <c r="O576" s="33">
        <v>60</v>
      </c>
      <c r="P576" s="9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802"/>
      <c r="R576" s="802"/>
      <c r="S576" s="802"/>
      <c r="T576" s="803"/>
      <c r="U576" s="35"/>
      <c r="V576" s="35"/>
      <c r="W576" s="36" t="s">
        <v>69</v>
      </c>
      <c r="X576" s="787">
        <v>0</v>
      </c>
      <c r="Y576" s="788">
        <f t="shared" si="115"/>
        <v>0</v>
      </c>
      <c r="Z576" s="37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2">
        <v>4301031250</v>
      </c>
      <c r="D577" s="812">
        <v>4680115883109</v>
      </c>
      <c r="E577" s="813"/>
      <c r="F577" s="786">
        <v>0.88</v>
      </c>
      <c r="G577" s="33">
        <v>6</v>
      </c>
      <c r="H577" s="786">
        <v>5.28</v>
      </c>
      <c r="I577" s="786">
        <v>5.64</v>
      </c>
      <c r="J577" s="33">
        <v>104</v>
      </c>
      <c r="K577" s="33" t="s">
        <v>116</v>
      </c>
      <c r="L577" s="33"/>
      <c r="M577" s="34" t="s">
        <v>68</v>
      </c>
      <c r="N577" s="34"/>
      <c r="O577" s="33">
        <v>60</v>
      </c>
      <c r="P577" s="9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802"/>
      <c r="R577" s="802"/>
      <c r="S577" s="802"/>
      <c r="T577" s="803"/>
      <c r="U577" s="35"/>
      <c r="V577" s="35"/>
      <c r="W577" s="36" t="s">
        <v>69</v>
      </c>
      <c r="X577" s="787">
        <v>100</v>
      </c>
      <c r="Y577" s="788">
        <f t="shared" si="115"/>
        <v>100.32000000000001</v>
      </c>
      <c r="Z577" s="37">
        <f>IFERROR(IF(Y577=0,"",ROUNDUP(Y577/H577,0)*0.01196),"")</f>
        <v>0.22724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106.81818181818181</v>
      </c>
      <c r="BN577" s="64">
        <f t="shared" si="117"/>
        <v>107.16</v>
      </c>
      <c r="BO577" s="64">
        <f t="shared" si="118"/>
        <v>0.18210955710955709</v>
      </c>
      <c r="BP577" s="64">
        <f t="shared" si="119"/>
        <v>0.18269230769230771</v>
      </c>
    </row>
    <row r="578" spans="1:68" ht="27" hidden="1" customHeight="1" x14ac:dyDescent="0.25">
      <c r="A578" s="54" t="s">
        <v>918</v>
      </c>
      <c r="B578" s="54" t="s">
        <v>919</v>
      </c>
      <c r="C578" s="32">
        <v>4301031249</v>
      </c>
      <c r="D578" s="812">
        <v>4680115882072</v>
      </c>
      <c r="E578" s="813"/>
      <c r="F578" s="786">
        <v>0.6</v>
      </c>
      <c r="G578" s="33">
        <v>6</v>
      </c>
      <c r="H578" s="786">
        <v>3.6</v>
      </c>
      <c r="I578" s="786">
        <v>3.81</v>
      </c>
      <c r="J578" s="33">
        <v>132</v>
      </c>
      <c r="K578" s="33" t="s">
        <v>126</v>
      </c>
      <c r="L578" s="33"/>
      <c r="M578" s="34" t="s">
        <v>119</v>
      </c>
      <c r="N578" s="34"/>
      <c r="O578" s="33">
        <v>60</v>
      </c>
      <c r="P578" s="8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02"/>
      <c r="R578" s="802"/>
      <c r="S578" s="802"/>
      <c r="T578" s="803"/>
      <c r="U578" s="35"/>
      <c r="V578" s="35"/>
      <c r="W578" s="36" t="s">
        <v>69</v>
      </c>
      <c r="X578" s="787">
        <v>0</v>
      </c>
      <c r="Y578" s="788">
        <f t="shared" si="115"/>
        <v>0</v>
      </c>
      <c r="Z578" s="37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2">
        <v>4301031419</v>
      </c>
      <c r="D579" s="812">
        <v>4680115882072</v>
      </c>
      <c r="E579" s="813"/>
      <c r="F579" s="786">
        <v>0.6</v>
      </c>
      <c r="G579" s="33">
        <v>8</v>
      </c>
      <c r="H579" s="786">
        <v>4.8</v>
      </c>
      <c r="I579" s="786">
        <v>6.93</v>
      </c>
      <c r="J579" s="33">
        <v>132</v>
      </c>
      <c r="K579" s="33" t="s">
        <v>126</v>
      </c>
      <c r="L579" s="33"/>
      <c r="M579" s="34" t="s">
        <v>119</v>
      </c>
      <c r="N579" s="34"/>
      <c r="O579" s="33">
        <v>70</v>
      </c>
      <c r="P579" s="869" t="s">
        <v>922</v>
      </c>
      <c r="Q579" s="802"/>
      <c r="R579" s="802"/>
      <c r="S579" s="802"/>
      <c r="T579" s="803"/>
      <c r="U579" s="35"/>
      <c r="V579" s="35"/>
      <c r="W579" s="36" t="s">
        <v>69</v>
      </c>
      <c r="X579" s="787">
        <v>0</v>
      </c>
      <c r="Y579" s="788">
        <f t="shared" si="115"/>
        <v>0</v>
      </c>
      <c r="Z579" s="37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2">
        <v>4301031383</v>
      </c>
      <c r="D580" s="812">
        <v>4680115882072</v>
      </c>
      <c r="E580" s="813"/>
      <c r="F580" s="786">
        <v>0.6</v>
      </c>
      <c r="G580" s="33">
        <v>8</v>
      </c>
      <c r="H580" s="786">
        <v>4.8</v>
      </c>
      <c r="I580" s="786">
        <v>6.96</v>
      </c>
      <c r="J580" s="33">
        <v>120</v>
      </c>
      <c r="K580" s="33" t="s">
        <v>126</v>
      </c>
      <c r="L580" s="33"/>
      <c r="M580" s="34" t="s">
        <v>119</v>
      </c>
      <c r="N580" s="34"/>
      <c r="O580" s="33">
        <v>60</v>
      </c>
      <c r="P580" s="9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02"/>
      <c r="R580" s="802"/>
      <c r="S580" s="802"/>
      <c r="T580" s="803"/>
      <c r="U580" s="35"/>
      <c r="V580" s="35"/>
      <c r="W580" s="36" t="s">
        <v>69</v>
      </c>
      <c r="X580" s="787">
        <v>0</v>
      </c>
      <c r="Y580" s="788">
        <f t="shared" si="115"/>
        <v>0</v>
      </c>
      <c r="Z580" s="37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2">
        <v>4301031251</v>
      </c>
      <c r="D581" s="812">
        <v>4680115882102</v>
      </c>
      <c r="E581" s="813"/>
      <c r="F581" s="786">
        <v>0.6</v>
      </c>
      <c r="G581" s="33">
        <v>6</v>
      </c>
      <c r="H581" s="786">
        <v>3.6</v>
      </c>
      <c r="I581" s="786">
        <v>3.81</v>
      </c>
      <c r="J581" s="33">
        <v>132</v>
      </c>
      <c r="K581" s="33" t="s">
        <v>126</v>
      </c>
      <c r="L581" s="33"/>
      <c r="M581" s="34" t="s">
        <v>68</v>
      </c>
      <c r="N581" s="34"/>
      <c r="O581" s="33">
        <v>60</v>
      </c>
      <c r="P581" s="10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02"/>
      <c r="R581" s="802"/>
      <c r="S581" s="802"/>
      <c r="T581" s="803"/>
      <c r="U581" s="35"/>
      <c r="V581" s="35"/>
      <c r="W581" s="36" t="s">
        <v>69</v>
      </c>
      <c r="X581" s="787">
        <v>0</v>
      </c>
      <c r="Y581" s="788">
        <f t="shared" si="115"/>
        <v>0</v>
      </c>
      <c r="Z581" s="37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2">
        <v>4301031418</v>
      </c>
      <c r="D582" s="812">
        <v>4680115882102</v>
      </c>
      <c r="E582" s="813"/>
      <c r="F582" s="786">
        <v>0.6</v>
      </c>
      <c r="G582" s="33">
        <v>8</v>
      </c>
      <c r="H582" s="786">
        <v>4.8</v>
      </c>
      <c r="I582" s="786">
        <v>6.69</v>
      </c>
      <c r="J582" s="33">
        <v>132</v>
      </c>
      <c r="K582" s="33" t="s">
        <v>126</v>
      </c>
      <c r="L582" s="33"/>
      <c r="M582" s="34" t="s">
        <v>68</v>
      </c>
      <c r="N582" s="34"/>
      <c r="O582" s="33">
        <v>70</v>
      </c>
      <c r="P582" s="961" t="s">
        <v>927</v>
      </c>
      <c r="Q582" s="802"/>
      <c r="R582" s="802"/>
      <c r="S582" s="802"/>
      <c r="T582" s="803"/>
      <c r="U582" s="35" t="s">
        <v>911</v>
      </c>
      <c r="V582" s="35"/>
      <c r="W582" s="36" t="s">
        <v>69</v>
      </c>
      <c r="X582" s="787">
        <v>0</v>
      </c>
      <c r="Y582" s="788">
        <f t="shared" si="115"/>
        <v>0</v>
      </c>
      <c r="Z582" s="37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2">
        <v>4301031385</v>
      </c>
      <c r="D583" s="812">
        <v>4680115882102</v>
      </c>
      <c r="E583" s="813"/>
      <c r="F583" s="786">
        <v>0.6</v>
      </c>
      <c r="G583" s="33">
        <v>8</v>
      </c>
      <c r="H583" s="786">
        <v>4.8</v>
      </c>
      <c r="I583" s="786">
        <v>6.69</v>
      </c>
      <c r="J583" s="33">
        <v>120</v>
      </c>
      <c r="K583" s="33" t="s">
        <v>126</v>
      </c>
      <c r="L583" s="33"/>
      <c r="M583" s="34" t="s">
        <v>68</v>
      </c>
      <c r="N583" s="34"/>
      <c r="O583" s="33">
        <v>60</v>
      </c>
      <c r="P583" s="89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802"/>
      <c r="R583" s="802"/>
      <c r="S583" s="802"/>
      <c r="T583" s="803"/>
      <c r="U583" s="35"/>
      <c r="V583" s="35"/>
      <c r="W583" s="36" t="s">
        <v>69</v>
      </c>
      <c r="X583" s="787">
        <v>0</v>
      </c>
      <c r="Y583" s="788">
        <f t="shared" si="115"/>
        <v>0</v>
      </c>
      <c r="Z583" s="37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2">
        <v>4301031253</v>
      </c>
      <c r="D584" s="812">
        <v>4680115882096</v>
      </c>
      <c r="E584" s="813"/>
      <c r="F584" s="786">
        <v>0.6</v>
      </c>
      <c r="G584" s="33">
        <v>6</v>
      </c>
      <c r="H584" s="786">
        <v>3.6</v>
      </c>
      <c r="I584" s="786">
        <v>3.81</v>
      </c>
      <c r="J584" s="33">
        <v>132</v>
      </c>
      <c r="K584" s="33" t="s">
        <v>126</v>
      </c>
      <c r="L584" s="33"/>
      <c r="M584" s="34" t="s">
        <v>68</v>
      </c>
      <c r="N584" s="34"/>
      <c r="O584" s="33">
        <v>60</v>
      </c>
      <c r="P584" s="11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02"/>
      <c r="R584" s="802"/>
      <c r="S584" s="802"/>
      <c r="T584" s="803"/>
      <c r="U584" s="35"/>
      <c r="V584" s="35"/>
      <c r="W584" s="36" t="s">
        <v>69</v>
      </c>
      <c r="X584" s="787">
        <v>0</v>
      </c>
      <c r="Y584" s="788">
        <f t="shared" si="115"/>
        <v>0</v>
      </c>
      <c r="Z584" s="37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2">
        <v>4301031384</v>
      </c>
      <c r="D585" s="812">
        <v>4680115882096</v>
      </c>
      <c r="E585" s="813"/>
      <c r="F585" s="786">
        <v>0.6</v>
      </c>
      <c r="G585" s="33">
        <v>8</v>
      </c>
      <c r="H585" s="786">
        <v>4.8</v>
      </c>
      <c r="I585" s="786">
        <v>6.69</v>
      </c>
      <c r="J585" s="33">
        <v>120</v>
      </c>
      <c r="K585" s="33" t="s">
        <v>126</v>
      </c>
      <c r="L585" s="33"/>
      <c r="M585" s="34" t="s">
        <v>68</v>
      </c>
      <c r="N585" s="34"/>
      <c r="O585" s="33">
        <v>60</v>
      </c>
      <c r="P585" s="11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802"/>
      <c r="R585" s="802"/>
      <c r="S585" s="802"/>
      <c r="T585" s="803"/>
      <c r="U585" s="35"/>
      <c r="V585" s="35"/>
      <c r="W585" s="36" t="s">
        <v>69</v>
      </c>
      <c r="X585" s="787">
        <v>0</v>
      </c>
      <c r="Y585" s="788">
        <f t="shared" si="115"/>
        <v>0</v>
      </c>
      <c r="Z585" s="37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4"/>
      <c r="B586" s="797"/>
      <c r="C586" s="797"/>
      <c r="D586" s="797"/>
      <c r="E586" s="797"/>
      <c r="F586" s="797"/>
      <c r="G586" s="797"/>
      <c r="H586" s="797"/>
      <c r="I586" s="797"/>
      <c r="J586" s="797"/>
      <c r="K586" s="797"/>
      <c r="L586" s="797"/>
      <c r="M586" s="797"/>
      <c r="N586" s="797"/>
      <c r="O586" s="805"/>
      <c r="P586" s="793" t="s">
        <v>71</v>
      </c>
      <c r="Q586" s="794"/>
      <c r="R586" s="794"/>
      <c r="S586" s="794"/>
      <c r="T586" s="794"/>
      <c r="U586" s="794"/>
      <c r="V586" s="795"/>
      <c r="W586" s="38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47.348484848484844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48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0.57407999999999992</v>
      </c>
      <c r="AA586" s="790"/>
      <c r="AB586" s="790"/>
      <c r="AC586" s="790"/>
    </row>
    <row r="587" spans="1:68" x14ac:dyDescent="0.2">
      <c r="A587" s="797"/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805"/>
      <c r="P587" s="793" t="s">
        <v>71</v>
      </c>
      <c r="Q587" s="794"/>
      <c r="R587" s="794"/>
      <c r="S587" s="794"/>
      <c r="T587" s="794"/>
      <c r="U587" s="794"/>
      <c r="V587" s="795"/>
      <c r="W587" s="38" t="s">
        <v>69</v>
      </c>
      <c r="X587" s="789">
        <f>IFERROR(SUM(X573:X585),"0")</f>
        <v>250</v>
      </c>
      <c r="Y587" s="789">
        <f>IFERROR(SUM(Y573:Y585),"0")</f>
        <v>253.44</v>
      </c>
      <c r="Z587" s="38"/>
      <c r="AA587" s="790"/>
      <c r="AB587" s="790"/>
      <c r="AC587" s="790"/>
    </row>
    <row r="588" spans="1:68" ht="14.25" hidden="1" customHeight="1" x14ac:dyDescent="0.25">
      <c r="A588" s="796" t="s">
        <v>73</v>
      </c>
      <c r="B588" s="797"/>
      <c r="C588" s="797"/>
      <c r="D588" s="797"/>
      <c r="E588" s="797"/>
      <c r="F588" s="797"/>
      <c r="G588" s="797"/>
      <c r="H588" s="797"/>
      <c r="I588" s="797"/>
      <c r="J588" s="797"/>
      <c r="K588" s="797"/>
      <c r="L588" s="797"/>
      <c r="M588" s="797"/>
      <c r="N588" s="797"/>
      <c r="O588" s="797"/>
      <c r="P588" s="797"/>
      <c r="Q588" s="797"/>
      <c r="R588" s="797"/>
      <c r="S588" s="797"/>
      <c r="T588" s="797"/>
      <c r="U588" s="797"/>
      <c r="V588" s="797"/>
      <c r="W588" s="797"/>
      <c r="X588" s="797"/>
      <c r="Y588" s="797"/>
      <c r="Z588" s="797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2">
        <v>4301051230</v>
      </c>
      <c r="D589" s="812">
        <v>4607091383409</v>
      </c>
      <c r="E589" s="813"/>
      <c r="F589" s="786">
        <v>1.3</v>
      </c>
      <c r="G589" s="33">
        <v>6</v>
      </c>
      <c r="H589" s="786">
        <v>7.8</v>
      </c>
      <c r="I589" s="786">
        <v>8.3460000000000001</v>
      </c>
      <c r="J589" s="33">
        <v>56</v>
      </c>
      <c r="K589" s="33" t="s">
        <v>116</v>
      </c>
      <c r="L589" s="33"/>
      <c r="M589" s="34" t="s">
        <v>68</v>
      </c>
      <c r="N589" s="34"/>
      <c r="O589" s="33">
        <v>45</v>
      </c>
      <c r="P589" s="8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802"/>
      <c r="R589" s="802"/>
      <c r="S589" s="802"/>
      <c r="T589" s="803"/>
      <c r="U589" s="35"/>
      <c r="V589" s="35"/>
      <c r="W589" s="36" t="s">
        <v>69</v>
      </c>
      <c r="X589" s="787">
        <v>0</v>
      </c>
      <c r="Y589" s="788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2">
        <v>4301051231</v>
      </c>
      <c r="D590" s="812">
        <v>4607091383416</v>
      </c>
      <c r="E590" s="813"/>
      <c r="F590" s="786">
        <v>1.3</v>
      </c>
      <c r="G590" s="33">
        <v>6</v>
      </c>
      <c r="H590" s="786">
        <v>7.8</v>
      </c>
      <c r="I590" s="786">
        <v>8.3460000000000001</v>
      </c>
      <c r="J590" s="33">
        <v>56</v>
      </c>
      <c r="K590" s="33" t="s">
        <v>116</v>
      </c>
      <c r="L590" s="33"/>
      <c r="M590" s="34" t="s">
        <v>68</v>
      </c>
      <c r="N590" s="34"/>
      <c r="O590" s="33">
        <v>45</v>
      </c>
      <c r="P590" s="10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802"/>
      <c r="R590" s="802"/>
      <c r="S590" s="802"/>
      <c r="T590" s="803"/>
      <c r="U590" s="35"/>
      <c r="V590" s="35"/>
      <c r="W590" s="36" t="s">
        <v>69</v>
      </c>
      <c r="X590" s="787">
        <v>0</v>
      </c>
      <c r="Y590" s="788">
        <f>IFERROR(IF(X590="",0,CEILING((X590/$H590),1)*$H590),"")</f>
        <v>0</v>
      </c>
      <c r="Z590" s="37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2">
        <v>4301051058</v>
      </c>
      <c r="D591" s="812">
        <v>4680115883536</v>
      </c>
      <c r="E591" s="813"/>
      <c r="F591" s="786">
        <v>0.3</v>
      </c>
      <c r="G591" s="33">
        <v>6</v>
      </c>
      <c r="H591" s="786">
        <v>1.8</v>
      </c>
      <c r="I591" s="786">
        <v>2.0459999999999998</v>
      </c>
      <c r="J591" s="33">
        <v>182</v>
      </c>
      <c r="K591" s="33" t="s">
        <v>76</v>
      </c>
      <c r="L591" s="33"/>
      <c r="M591" s="34" t="s">
        <v>68</v>
      </c>
      <c r="N591" s="34"/>
      <c r="O591" s="33">
        <v>45</v>
      </c>
      <c r="P591" s="10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802"/>
      <c r="R591" s="802"/>
      <c r="S591" s="802"/>
      <c r="T591" s="803"/>
      <c r="U591" s="35"/>
      <c r="V591" s="35"/>
      <c r="W591" s="36" t="s">
        <v>69</v>
      </c>
      <c r="X591" s="787">
        <v>0</v>
      </c>
      <c r="Y591" s="788">
        <f>IFERROR(IF(X591="",0,CEILING((X591/$H591),1)*$H591),"")</f>
        <v>0</v>
      </c>
      <c r="Z591" s="37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4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05"/>
      <c r="P592" s="793" t="s">
        <v>71</v>
      </c>
      <c r="Q592" s="794"/>
      <c r="R592" s="794"/>
      <c r="S592" s="794"/>
      <c r="T592" s="794"/>
      <c r="U592" s="794"/>
      <c r="V592" s="795"/>
      <c r="W592" s="38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797"/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805"/>
      <c r="P593" s="793" t="s">
        <v>71</v>
      </c>
      <c r="Q593" s="794"/>
      <c r="R593" s="794"/>
      <c r="S593" s="794"/>
      <c r="T593" s="794"/>
      <c r="U593" s="794"/>
      <c r="V593" s="795"/>
      <c r="W593" s="38" t="s">
        <v>69</v>
      </c>
      <c r="X593" s="789">
        <f>IFERROR(SUM(X589:X591),"0")</f>
        <v>0</v>
      </c>
      <c r="Y593" s="789">
        <f>IFERROR(SUM(Y589:Y591),"0")</f>
        <v>0</v>
      </c>
      <c r="Z593" s="38"/>
      <c r="AA593" s="790"/>
      <c r="AB593" s="790"/>
      <c r="AC593" s="790"/>
    </row>
    <row r="594" spans="1:68" ht="14.25" hidden="1" customHeight="1" x14ac:dyDescent="0.25">
      <c r="A594" s="796" t="s">
        <v>210</v>
      </c>
      <c r="B594" s="797"/>
      <c r="C594" s="797"/>
      <c r="D594" s="797"/>
      <c r="E594" s="797"/>
      <c r="F594" s="797"/>
      <c r="G594" s="797"/>
      <c r="H594" s="797"/>
      <c r="I594" s="797"/>
      <c r="J594" s="797"/>
      <c r="K594" s="797"/>
      <c r="L594" s="797"/>
      <c r="M594" s="797"/>
      <c r="N594" s="797"/>
      <c r="O594" s="797"/>
      <c r="P594" s="797"/>
      <c r="Q594" s="797"/>
      <c r="R594" s="797"/>
      <c r="S594" s="797"/>
      <c r="T594" s="797"/>
      <c r="U594" s="797"/>
      <c r="V594" s="797"/>
      <c r="W594" s="797"/>
      <c r="X594" s="797"/>
      <c r="Y594" s="797"/>
      <c r="Z594" s="797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2">
        <v>4301060363</v>
      </c>
      <c r="D595" s="812">
        <v>4680115885035</v>
      </c>
      <c r="E595" s="813"/>
      <c r="F595" s="786">
        <v>1</v>
      </c>
      <c r="G595" s="33">
        <v>4</v>
      </c>
      <c r="H595" s="786">
        <v>4</v>
      </c>
      <c r="I595" s="786">
        <v>4.4160000000000004</v>
      </c>
      <c r="J595" s="33">
        <v>104</v>
      </c>
      <c r="K595" s="33" t="s">
        <v>116</v>
      </c>
      <c r="L595" s="33"/>
      <c r="M595" s="34" t="s">
        <v>68</v>
      </c>
      <c r="N595" s="34"/>
      <c r="O595" s="33">
        <v>35</v>
      </c>
      <c r="P595" s="10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802"/>
      <c r="R595" s="802"/>
      <c r="S595" s="802"/>
      <c r="T595" s="803"/>
      <c r="U595" s="35"/>
      <c r="V595" s="35"/>
      <c r="W595" s="36" t="s">
        <v>69</v>
      </c>
      <c r="X595" s="787">
        <v>0</v>
      </c>
      <c r="Y595" s="788">
        <f>IFERROR(IF(X595="",0,CEILING((X595/$H595),1)*$H595),"")</f>
        <v>0</v>
      </c>
      <c r="Z595" s="37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2">
        <v>4301060436</v>
      </c>
      <c r="D596" s="812">
        <v>4680115885936</v>
      </c>
      <c r="E596" s="813"/>
      <c r="F596" s="786">
        <v>1.3</v>
      </c>
      <c r="G596" s="33">
        <v>6</v>
      </c>
      <c r="H596" s="786">
        <v>7.8</v>
      </c>
      <c r="I596" s="786">
        <v>8.2799999999999994</v>
      </c>
      <c r="J596" s="33">
        <v>56</v>
      </c>
      <c r="K596" s="33" t="s">
        <v>116</v>
      </c>
      <c r="L596" s="33"/>
      <c r="M596" s="34" t="s">
        <v>68</v>
      </c>
      <c r="N596" s="34"/>
      <c r="O596" s="33">
        <v>35</v>
      </c>
      <c r="P596" s="1027" t="s">
        <v>947</v>
      </c>
      <c r="Q596" s="802"/>
      <c r="R596" s="802"/>
      <c r="S596" s="802"/>
      <c r="T596" s="803"/>
      <c r="U596" s="35"/>
      <c r="V596" s="35"/>
      <c r="W596" s="36" t="s">
        <v>69</v>
      </c>
      <c r="X596" s="787">
        <v>0</v>
      </c>
      <c r="Y596" s="788">
        <f>IFERROR(IF(X596="",0,CEILING((X596/$H596),1)*$H596),"")</f>
        <v>0</v>
      </c>
      <c r="Z596" s="37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4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05"/>
      <c r="P597" s="793" t="s">
        <v>71</v>
      </c>
      <c r="Q597" s="794"/>
      <c r="R597" s="794"/>
      <c r="S597" s="794"/>
      <c r="T597" s="794"/>
      <c r="U597" s="794"/>
      <c r="V597" s="795"/>
      <c r="W597" s="38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05"/>
      <c r="P598" s="793" t="s">
        <v>71</v>
      </c>
      <c r="Q598" s="794"/>
      <c r="R598" s="794"/>
      <c r="S598" s="794"/>
      <c r="T598" s="794"/>
      <c r="U598" s="794"/>
      <c r="V598" s="795"/>
      <c r="W598" s="38" t="s">
        <v>69</v>
      </c>
      <c r="X598" s="789">
        <f>IFERROR(SUM(X595:X596),"0")</f>
        <v>0</v>
      </c>
      <c r="Y598" s="789">
        <f>IFERROR(SUM(Y595:Y596),"0")</f>
        <v>0</v>
      </c>
      <c r="Z598" s="38"/>
      <c r="AA598" s="790"/>
      <c r="AB598" s="790"/>
      <c r="AC598" s="790"/>
    </row>
    <row r="599" spans="1:68" ht="27.75" hidden="1" customHeight="1" x14ac:dyDescent="0.2">
      <c r="A599" s="828" t="s">
        <v>948</v>
      </c>
      <c r="B599" s="829"/>
      <c r="C599" s="829"/>
      <c r="D599" s="829"/>
      <c r="E599" s="829"/>
      <c r="F599" s="829"/>
      <c r="G599" s="829"/>
      <c r="H599" s="829"/>
      <c r="I599" s="829"/>
      <c r="J599" s="829"/>
      <c r="K599" s="829"/>
      <c r="L599" s="829"/>
      <c r="M599" s="829"/>
      <c r="N599" s="829"/>
      <c r="O599" s="829"/>
      <c r="P599" s="829"/>
      <c r="Q599" s="829"/>
      <c r="R599" s="829"/>
      <c r="S599" s="829"/>
      <c r="T599" s="829"/>
      <c r="U599" s="829"/>
      <c r="V599" s="829"/>
      <c r="W599" s="829"/>
      <c r="X599" s="829"/>
      <c r="Y599" s="829"/>
      <c r="Z599" s="829"/>
      <c r="AA599" s="49"/>
      <c r="AB599" s="49"/>
      <c r="AC599" s="49"/>
    </row>
    <row r="600" spans="1:68" ht="16.5" hidden="1" customHeight="1" x14ac:dyDescent="0.25">
      <c r="A600" s="836" t="s">
        <v>948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782"/>
      <c r="AB600" s="782"/>
      <c r="AC600" s="782"/>
    </row>
    <row r="601" spans="1:68" ht="14.25" hidden="1" customHeight="1" x14ac:dyDescent="0.25">
      <c r="A601" s="796" t="s">
        <v>64</v>
      </c>
      <c r="B601" s="797"/>
      <c r="C601" s="797"/>
      <c r="D601" s="797"/>
      <c r="E601" s="797"/>
      <c r="F601" s="797"/>
      <c r="G601" s="797"/>
      <c r="H601" s="797"/>
      <c r="I601" s="797"/>
      <c r="J601" s="797"/>
      <c r="K601" s="797"/>
      <c r="L601" s="797"/>
      <c r="M601" s="797"/>
      <c r="N601" s="797"/>
      <c r="O601" s="797"/>
      <c r="P601" s="797"/>
      <c r="Q601" s="797"/>
      <c r="R601" s="797"/>
      <c r="S601" s="797"/>
      <c r="T601" s="797"/>
      <c r="U601" s="797"/>
      <c r="V601" s="797"/>
      <c r="W601" s="797"/>
      <c r="X601" s="797"/>
      <c r="Y601" s="797"/>
      <c r="Z601" s="797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2">
        <v>4301031309</v>
      </c>
      <c r="D602" s="812">
        <v>4680115885530</v>
      </c>
      <c r="E602" s="813"/>
      <c r="F602" s="786">
        <v>0.7</v>
      </c>
      <c r="G602" s="33">
        <v>6</v>
      </c>
      <c r="H602" s="786">
        <v>4.2</v>
      </c>
      <c r="I602" s="786">
        <v>4.41</v>
      </c>
      <c r="J602" s="33">
        <v>120</v>
      </c>
      <c r="K602" s="33" t="s">
        <v>126</v>
      </c>
      <c r="L602" s="33"/>
      <c r="M602" s="34" t="s">
        <v>287</v>
      </c>
      <c r="N602" s="34"/>
      <c r="O602" s="33">
        <v>90</v>
      </c>
      <c r="P602" s="1026" t="s">
        <v>951</v>
      </c>
      <c r="Q602" s="802"/>
      <c r="R602" s="802"/>
      <c r="S602" s="802"/>
      <c r="T602" s="803"/>
      <c r="U602" s="35"/>
      <c r="V602" s="35"/>
      <c r="W602" s="36" t="s">
        <v>69</v>
      </c>
      <c r="X602" s="787">
        <v>0</v>
      </c>
      <c r="Y602" s="788">
        <f>IFERROR(IF(X602="",0,CEILING((X602/$H602),1)*$H602),"")</f>
        <v>0</v>
      </c>
      <c r="Z602" s="37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4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05"/>
      <c r="P603" s="793" t="s">
        <v>71</v>
      </c>
      <c r="Q603" s="794"/>
      <c r="R603" s="794"/>
      <c r="S603" s="794"/>
      <c r="T603" s="794"/>
      <c r="U603" s="794"/>
      <c r="V603" s="795"/>
      <c r="W603" s="38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797"/>
      <c r="B604" s="797"/>
      <c r="C604" s="797"/>
      <c r="D604" s="797"/>
      <c r="E604" s="797"/>
      <c r="F604" s="797"/>
      <c r="G604" s="797"/>
      <c r="H604" s="797"/>
      <c r="I604" s="797"/>
      <c r="J604" s="797"/>
      <c r="K604" s="797"/>
      <c r="L604" s="797"/>
      <c r="M604" s="797"/>
      <c r="N604" s="797"/>
      <c r="O604" s="805"/>
      <c r="P604" s="793" t="s">
        <v>71</v>
      </c>
      <c r="Q604" s="794"/>
      <c r="R604" s="794"/>
      <c r="S604" s="794"/>
      <c r="T604" s="794"/>
      <c r="U604" s="794"/>
      <c r="V604" s="795"/>
      <c r="W604" s="38" t="s">
        <v>69</v>
      </c>
      <c r="X604" s="789">
        <f>IFERROR(SUM(X602:X602),"0")</f>
        <v>0</v>
      </c>
      <c r="Y604" s="789">
        <f>IFERROR(SUM(Y602:Y602),"0")</f>
        <v>0</v>
      </c>
      <c r="Z604" s="38"/>
      <c r="AA604" s="790"/>
      <c r="AB604" s="790"/>
      <c r="AC604" s="790"/>
    </row>
    <row r="605" spans="1:68" ht="27.75" hidden="1" customHeight="1" x14ac:dyDescent="0.2">
      <c r="A605" s="828" t="s">
        <v>953</v>
      </c>
      <c r="B605" s="829"/>
      <c r="C605" s="829"/>
      <c r="D605" s="829"/>
      <c r="E605" s="829"/>
      <c r="F605" s="829"/>
      <c r="G605" s="829"/>
      <c r="H605" s="829"/>
      <c r="I605" s="829"/>
      <c r="J605" s="829"/>
      <c r="K605" s="829"/>
      <c r="L605" s="829"/>
      <c r="M605" s="829"/>
      <c r="N605" s="829"/>
      <c r="O605" s="829"/>
      <c r="P605" s="829"/>
      <c r="Q605" s="829"/>
      <c r="R605" s="829"/>
      <c r="S605" s="829"/>
      <c r="T605" s="829"/>
      <c r="U605" s="829"/>
      <c r="V605" s="829"/>
      <c r="W605" s="829"/>
      <c r="X605" s="829"/>
      <c r="Y605" s="829"/>
      <c r="Z605" s="829"/>
      <c r="AA605" s="49"/>
      <c r="AB605" s="49"/>
      <c r="AC605" s="49"/>
    </row>
    <row r="606" spans="1:68" ht="16.5" hidden="1" customHeight="1" x14ac:dyDescent="0.25">
      <c r="A606" s="836" t="s">
        <v>953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82"/>
      <c r="AB606" s="782"/>
      <c r="AC606" s="782"/>
    </row>
    <row r="607" spans="1:68" ht="14.25" hidden="1" customHeight="1" x14ac:dyDescent="0.25">
      <c r="A607" s="796" t="s">
        <v>113</v>
      </c>
      <c r="B607" s="797"/>
      <c r="C607" s="797"/>
      <c r="D607" s="797"/>
      <c r="E607" s="797"/>
      <c r="F607" s="797"/>
      <c r="G607" s="797"/>
      <c r="H607" s="797"/>
      <c r="I607" s="797"/>
      <c r="J607" s="797"/>
      <c r="K607" s="797"/>
      <c r="L607" s="797"/>
      <c r="M607" s="797"/>
      <c r="N607" s="797"/>
      <c r="O607" s="797"/>
      <c r="P607" s="797"/>
      <c r="Q607" s="797"/>
      <c r="R607" s="797"/>
      <c r="S607" s="797"/>
      <c r="T607" s="797"/>
      <c r="U607" s="797"/>
      <c r="V607" s="797"/>
      <c r="W607" s="797"/>
      <c r="X607" s="797"/>
      <c r="Y607" s="797"/>
      <c r="Z607" s="797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2">
        <v>4301011763</v>
      </c>
      <c r="D608" s="812">
        <v>4640242181011</v>
      </c>
      <c r="E608" s="813"/>
      <c r="F608" s="786">
        <v>1.35</v>
      </c>
      <c r="G608" s="33">
        <v>8</v>
      </c>
      <c r="H608" s="786">
        <v>10.8</v>
      </c>
      <c r="I608" s="786">
        <v>11.28</v>
      </c>
      <c r="J608" s="33">
        <v>56</v>
      </c>
      <c r="K608" s="33" t="s">
        <v>116</v>
      </c>
      <c r="L608" s="33"/>
      <c r="M608" s="34" t="s">
        <v>77</v>
      </c>
      <c r="N608" s="34"/>
      <c r="O608" s="33">
        <v>55</v>
      </c>
      <c r="P608" s="1072" t="s">
        <v>956</v>
      </c>
      <c r="Q608" s="802"/>
      <c r="R608" s="802"/>
      <c r="S608" s="802"/>
      <c r="T608" s="803"/>
      <c r="U608" s="35"/>
      <c r="V608" s="35"/>
      <c r="W608" s="36" t="s">
        <v>69</v>
      </c>
      <c r="X608" s="787">
        <v>0</v>
      </c>
      <c r="Y608" s="788">
        <f t="shared" ref="Y608:Y614" si="120">IFERROR(IF(X608="",0,CEILING((X608/$H608),1)*$H608),"")</f>
        <v>0</v>
      </c>
      <c r="Z608" s="37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2">
        <v>4301011585</v>
      </c>
      <c r="D609" s="812">
        <v>4640242180441</v>
      </c>
      <c r="E609" s="813"/>
      <c r="F609" s="786">
        <v>1.5</v>
      </c>
      <c r="G609" s="33">
        <v>8</v>
      </c>
      <c r="H609" s="786">
        <v>12</v>
      </c>
      <c r="I609" s="786">
        <v>12.48</v>
      </c>
      <c r="J609" s="33">
        <v>56</v>
      </c>
      <c r="K609" s="33" t="s">
        <v>116</v>
      </c>
      <c r="L609" s="33"/>
      <c r="M609" s="34" t="s">
        <v>119</v>
      </c>
      <c r="N609" s="34"/>
      <c r="O609" s="33">
        <v>50</v>
      </c>
      <c r="P609" s="1047" t="s">
        <v>960</v>
      </c>
      <c r="Q609" s="802"/>
      <c r="R609" s="802"/>
      <c r="S609" s="802"/>
      <c r="T609" s="803"/>
      <c r="U609" s="35"/>
      <c r="V609" s="35"/>
      <c r="W609" s="36" t="s">
        <v>69</v>
      </c>
      <c r="X609" s="787">
        <v>0</v>
      </c>
      <c r="Y609" s="788">
        <f t="shared" si="120"/>
        <v>0</v>
      </c>
      <c r="Z609" s="37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2">
        <v>4301011584</v>
      </c>
      <c r="D610" s="812">
        <v>4640242180564</v>
      </c>
      <c r="E610" s="813"/>
      <c r="F610" s="786">
        <v>1.5</v>
      </c>
      <c r="G610" s="33">
        <v>8</v>
      </c>
      <c r="H610" s="786">
        <v>12</v>
      </c>
      <c r="I610" s="786">
        <v>12.48</v>
      </c>
      <c r="J610" s="33">
        <v>56</v>
      </c>
      <c r="K610" s="33" t="s">
        <v>116</v>
      </c>
      <c r="L610" s="33"/>
      <c r="M610" s="34" t="s">
        <v>119</v>
      </c>
      <c r="N610" s="34"/>
      <c r="O610" s="33">
        <v>50</v>
      </c>
      <c r="P610" s="1120" t="s">
        <v>964</v>
      </c>
      <c r="Q610" s="802"/>
      <c r="R610" s="802"/>
      <c r="S610" s="802"/>
      <c r="T610" s="803"/>
      <c r="U610" s="35"/>
      <c r="V610" s="35"/>
      <c r="W610" s="36" t="s">
        <v>69</v>
      </c>
      <c r="X610" s="787">
        <v>240</v>
      </c>
      <c r="Y610" s="788">
        <f t="shared" si="120"/>
        <v>240</v>
      </c>
      <c r="Z610" s="37">
        <f>IFERROR(IF(Y610=0,"",ROUNDUP(Y610/H610,0)*0.02175),"")</f>
        <v>0.43499999999999994</v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249.60000000000002</v>
      </c>
      <c r="BN610" s="64">
        <f t="shared" si="122"/>
        <v>249.60000000000002</v>
      </c>
      <c r="BO610" s="64">
        <f t="shared" si="123"/>
        <v>0.3571428571428571</v>
      </c>
      <c r="BP610" s="64">
        <f t="shared" si="124"/>
        <v>0.3571428571428571</v>
      </c>
    </row>
    <row r="611" spans="1:68" ht="27" hidden="1" customHeight="1" x14ac:dyDescent="0.25">
      <c r="A611" s="54" t="s">
        <v>966</v>
      </c>
      <c r="B611" s="54" t="s">
        <v>967</v>
      </c>
      <c r="C611" s="32">
        <v>4301011762</v>
      </c>
      <c r="D611" s="812">
        <v>4640242180922</v>
      </c>
      <c r="E611" s="813"/>
      <c r="F611" s="786">
        <v>1.35</v>
      </c>
      <c r="G611" s="33">
        <v>8</v>
      </c>
      <c r="H611" s="786">
        <v>10.8</v>
      </c>
      <c r="I611" s="786">
        <v>11.28</v>
      </c>
      <c r="J611" s="33">
        <v>56</v>
      </c>
      <c r="K611" s="33" t="s">
        <v>116</v>
      </c>
      <c r="L611" s="33"/>
      <c r="M611" s="34" t="s">
        <v>119</v>
      </c>
      <c r="N611" s="34"/>
      <c r="O611" s="33">
        <v>55</v>
      </c>
      <c r="P611" s="1041" t="s">
        <v>968</v>
      </c>
      <c r="Q611" s="802"/>
      <c r="R611" s="802"/>
      <c r="S611" s="802"/>
      <c r="T611" s="803"/>
      <c r="U611" s="35"/>
      <c r="V611" s="35"/>
      <c r="W611" s="36" t="s">
        <v>69</v>
      </c>
      <c r="X611" s="787">
        <v>0</v>
      </c>
      <c r="Y611" s="788">
        <f t="shared" si="120"/>
        <v>0</v>
      </c>
      <c r="Z611" s="37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2">
        <v>4301011764</v>
      </c>
      <c r="D612" s="812">
        <v>4640242181189</v>
      </c>
      <c r="E612" s="813"/>
      <c r="F612" s="786">
        <v>0.4</v>
      </c>
      <c r="G612" s="33">
        <v>10</v>
      </c>
      <c r="H612" s="786">
        <v>4</v>
      </c>
      <c r="I612" s="786">
        <v>4.21</v>
      </c>
      <c r="J612" s="33">
        <v>132</v>
      </c>
      <c r="K612" s="33" t="s">
        <v>126</v>
      </c>
      <c r="L612" s="33"/>
      <c r="M612" s="34" t="s">
        <v>77</v>
      </c>
      <c r="N612" s="34"/>
      <c r="O612" s="33">
        <v>55</v>
      </c>
      <c r="P612" s="1029" t="s">
        <v>972</v>
      </c>
      <c r="Q612" s="802"/>
      <c r="R612" s="802"/>
      <c r="S612" s="802"/>
      <c r="T612" s="803"/>
      <c r="U612" s="35"/>
      <c r="V612" s="35"/>
      <c r="W612" s="36" t="s">
        <v>69</v>
      </c>
      <c r="X612" s="787">
        <v>0</v>
      </c>
      <c r="Y612" s="788">
        <f t="shared" si="120"/>
        <v>0</v>
      </c>
      <c r="Z612" s="37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2">
        <v>4301011551</v>
      </c>
      <c r="D613" s="812">
        <v>4640242180038</v>
      </c>
      <c r="E613" s="813"/>
      <c r="F613" s="786">
        <v>0.4</v>
      </c>
      <c r="G613" s="33">
        <v>10</v>
      </c>
      <c r="H613" s="786">
        <v>4</v>
      </c>
      <c r="I613" s="786">
        <v>4.21</v>
      </c>
      <c r="J613" s="33">
        <v>132</v>
      </c>
      <c r="K613" s="33" t="s">
        <v>126</v>
      </c>
      <c r="L613" s="33"/>
      <c r="M613" s="34" t="s">
        <v>119</v>
      </c>
      <c r="N613" s="34"/>
      <c r="O613" s="33">
        <v>50</v>
      </c>
      <c r="P613" s="1235" t="s">
        <v>975</v>
      </c>
      <c r="Q613" s="802"/>
      <c r="R613" s="802"/>
      <c r="S613" s="802"/>
      <c r="T613" s="803"/>
      <c r="U613" s="35"/>
      <c r="V613" s="35"/>
      <c r="W613" s="36" t="s">
        <v>69</v>
      </c>
      <c r="X613" s="787">
        <v>0</v>
      </c>
      <c r="Y613" s="788">
        <f t="shared" si="120"/>
        <v>0</v>
      </c>
      <c r="Z613" s="37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2">
        <v>4301011765</v>
      </c>
      <c r="D614" s="812">
        <v>4640242181172</v>
      </c>
      <c r="E614" s="813"/>
      <c r="F614" s="786">
        <v>0.4</v>
      </c>
      <c r="G614" s="33">
        <v>10</v>
      </c>
      <c r="H614" s="786">
        <v>4</v>
      </c>
      <c r="I614" s="786">
        <v>4.21</v>
      </c>
      <c r="J614" s="33">
        <v>132</v>
      </c>
      <c r="K614" s="33" t="s">
        <v>126</v>
      </c>
      <c r="L614" s="33"/>
      <c r="M614" s="34" t="s">
        <v>119</v>
      </c>
      <c r="N614" s="34"/>
      <c r="O614" s="33">
        <v>55</v>
      </c>
      <c r="P614" s="1087" t="s">
        <v>978</v>
      </c>
      <c r="Q614" s="802"/>
      <c r="R614" s="802"/>
      <c r="S614" s="802"/>
      <c r="T614" s="803"/>
      <c r="U614" s="35"/>
      <c r="V614" s="35"/>
      <c r="W614" s="36" t="s">
        <v>69</v>
      </c>
      <c r="X614" s="787">
        <v>0</v>
      </c>
      <c r="Y614" s="788">
        <f t="shared" si="120"/>
        <v>0</v>
      </c>
      <c r="Z614" s="37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4"/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805"/>
      <c r="P615" s="793" t="s">
        <v>71</v>
      </c>
      <c r="Q615" s="794"/>
      <c r="R615" s="794"/>
      <c r="S615" s="794"/>
      <c r="T615" s="794"/>
      <c r="U615" s="794"/>
      <c r="V615" s="795"/>
      <c r="W615" s="38" t="s">
        <v>72</v>
      </c>
      <c r="X615" s="789">
        <f>IFERROR(X608/H608,"0")+IFERROR(X609/H609,"0")+IFERROR(X610/H610,"0")+IFERROR(X611/H611,"0")+IFERROR(X612/H612,"0")+IFERROR(X613/H613,"0")+IFERROR(X614/H614,"0")</f>
        <v>20</v>
      </c>
      <c r="Y615" s="789">
        <f>IFERROR(Y608/H608,"0")+IFERROR(Y609/H609,"0")+IFERROR(Y610/H610,"0")+IFERROR(Y611/H611,"0")+IFERROR(Y612/H612,"0")+IFERROR(Y613/H613,"0")+IFERROR(Y614/H614,"0")</f>
        <v>20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0.43499999999999994</v>
      </c>
      <c r="AA615" s="790"/>
      <c r="AB615" s="790"/>
      <c r="AC615" s="790"/>
    </row>
    <row r="616" spans="1:68" x14ac:dyDescent="0.2">
      <c r="A616" s="797"/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805"/>
      <c r="P616" s="793" t="s">
        <v>71</v>
      </c>
      <c r="Q616" s="794"/>
      <c r="R616" s="794"/>
      <c r="S616" s="794"/>
      <c r="T616" s="794"/>
      <c r="U616" s="794"/>
      <c r="V616" s="795"/>
      <c r="W616" s="38" t="s">
        <v>69</v>
      </c>
      <c r="X616" s="789">
        <f>IFERROR(SUM(X608:X614),"0")</f>
        <v>240</v>
      </c>
      <c r="Y616" s="789">
        <f>IFERROR(SUM(Y608:Y614),"0")</f>
        <v>240</v>
      </c>
      <c r="Z616" s="38"/>
      <c r="AA616" s="790"/>
      <c r="AB616" s="790"/>
      <c r="AC616" s="790"/>
    </row>
    <row r="617" spans="1:68" ht="14.25" hidden="1" customHeight="1" x14ac:dyDescent="0.25">
      <c r="A617" s="796" t="s">
        <v>168</v>
      </c>
      <c r="B617" s="797"/>
      <c r="C617" s="797"/>
      <c r="D617" s="797"/>
      <c r="E617" s="797"/>
      <c r="F617" s="797"/>
      <c r="G617" s="797"/>
      <c r="H617" s="797"/>
      <c r="I617" s="797"/>
      <c r="J617" s="797"/>
      <c r="K617" s="797"/>
      <c r="L617" s="797"/>
      <c r="M617" s="797"/>
      <c r="N617" s="797"/>
      <c r="O617" s="797"/>
      <c r="P617" s="797"/>
      <c r="Q617" s="797"/>
      <c r="R617" s="797"/>
      <c r="S617" s="797"/>
      <c r="T617" s="797"/>
      <c r="U617" s="797"/>
      <c r="V617" s="797"/>
      <c r="W617" s="797"/>
      <c r="X617" s="797"/>
      <c r="Y617" s="797"/>
      <c r="Z617" s="797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2">
        <v>4301020269</v>
      </c>
      <c r="D618" s="812">
        <v>4640242180519</v>
      </c>
      <c r="E618" s="813"/>
      <c r="F618" s="786">
        <v>1.35</v>
      </c>
      <c r="G618" s="33">
        <v>8</v>
      </c>
      <c r="H618" s="786">
        <v>10.8</v>
      </c>
      <c r="I618" s="786">
        <v>11.28</v>
      </c>
      <c r="J618" s="33">
        <v>56</v>
      </c>
      <c r="K618" s="33" t="s">
        <v>116</v>
      </c>
      <c r="L618" s="33"/>
      <c r="M618" s="34" t="s">
        <v>77</v>
      </c>
      <c r="N618" s="34"/>
      <c r="O618" s="33">
        <v>50</v>
      </c>
      <c r="P618" s="993" t="s">
        <v>981</v>
      </c>
      <c r="Q618" s="802"/>
      <c r="R618" s="802"/>
      <c r="S618" s="802"/>
      <c r="T618" s="803"/>
      <c r="U618" s="35"/>
      <c r="V618" s="35"/>
      <c r="W618" s="36" t="s">
        <v>69</v>
      </c>
      <c r="X618" s="787">
        <v>0</v>
      </c>
      <c r="Y618" s="788">
        <f>IFERROR(IF(X618="",0,CEILING((X618/$H618),1)*$H618),"")</f>
        <v>0</v>
      </c>
      <c r="Z618" s="37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2">
        <v>4301020260</v>
      </c>
      <c r="D619" s="812">
        <v>4640242180526</v>
      </c>
      <c r="E619" s="813"/>
      <c r="F619" s="786">
        <v>1.8</v>
      </c>
      <c r="G619" s="33">
        <v>6</v>
      </c>
      <c r="H619" s="786">
        <v>10.8</v>
      </c>
      <c r="I619" s="786">
        <v>11.28</v>
      </c>
      <c r="J619" s="33">
        <v>56</v>
      </c>
      <c r="K619" s="33" t="s">
        <v>116</v>
      </c>
      <c r="L619" s="33"/>
      <c r="M619" s="34" t="s">
        <v>119</v>
      </c>
      <c r="N619" s="34"/>
      <c r="O619" s="33">
        <v>50</v>
      </c>
      <c r="P619" s="1023" t="s">
        <v>985</v>
      </c>
      <c r="Q619" s="802"/>
      <c r="R619" s="802"/>
      <c r="S619" s="802"/>
      <c r="T619" s="803"/>
      <c r="U619" s="35"/>
      <c r="V619" s="35"/>
      <c r="W619" s="36" t="s">
        <v>69</v>
      </c>
      <c r="X619" s="787">
        <v>0</v>
      </c>
      <c r="Y619" s="788">
        <f>IFERROR(IF(X619="",0,CEILING((X619/$H619),1)*$H619),"")</f>
        <v>0</v>
      </c>
      <c r="Z619" s="37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2">
        <v>4301020309</v>
      </c>
      <c r="D620" s="812">
        <v>4640242180090</v>
      </c>
      <c r="E620" s="813"/>
      <c r="F620" s="786">
        <v>1.35</v>
      </c>
      <c r="G620" s="33">
        <v>8</v>
      </c>
      <c r="H620" s="786">
        <v>10.8</v>
      </c>
      <c r="I620" s="786">
        <v>11.28</v>
      </c>
      <c r="J620" s="33">
        <v>56</v>
      </c>
      <c r="K620" s="33" t="s">
        <v>116</v>
      </c>
      <c r="L620" s="33"/>
      <c r="M620" s="34" t="s">
        <v>119</v>
      </c>
      <c r="N620" s="34"/>
      <c r="O620" s="33">
        <v>50</v>
      </c>
      <c r="P620" s="964" t="s">
        <v>988</v>
      </c>
      <c r="Q620" s="802"/>
      <c r="R620" s="802"/>
      <c r="S620" s="802"/>
      <c r="T620" s="803"/>
      <c r="U620" s="35"/>
      <c r="V620" s="35"/>
      <c r="W620" s="36" t="s">
        <v>69</v>
      </c>
      <c r="X620" s="787">
        <v>0</v>
      </c>
      <c r="Y620" s="788">
        <f>IFERROR(IF(X620="",0,CEILING((X620/$H620),1)*$H620),"")</f>
        <v>0</v>
      </c>
      <c r="Z620" s="37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2">
        <v>4301020295</v>
      </c>
      <c r="D621" s="812">
        <v>4640242181363</v>
      </c>
      <c r="E621" s="813"/>
      <c r="F621" s="786">
        <v>0.4</v>
      </c>
      <c r="G621" s="33">
        <v>10</v>
      </c>
      <c r="H621" s="786">
        <v>4</v>
      </c>
      <c r="I621" s="786">
        <v>4.21</v>
      </c>
      <c r="J621" s="33">
        <v>132</v>
      </c>
      <c r="K621" s="33" t="s">
        <v>126</v>
      </c>
      <c r="L621" s="33"/>
      <c r="M621" s="34" t="s">
        <v>119</v>
      </c>
      <c r="N621" s="34"/>
      <c r="O621" s="33">
        <v>50</v>
      </c>
      <c r="P621" s="1218" t="s">
        <v>992</v>
      </c>
      <c r="Q621" s="802"/>
      <c r="R621" s="802"/>
      <c r="S621" s="802"/>
      <c r="T621" s="803"/>
      <c r="U621" s="35"/>
      <c r="V621" s="35"/>
      <c r="W621" s="36" t="s">
        <v>69</v>
      </c>
      <c r="X621" s="787">
        <v>0</v>
      </c>
      <c r="Y621" s="788">
        <f>IFERROR(IF(X621="",0,CEILING((X621/$H621),1)*$H621),"")</f>
        <v>0</v>
      </c>
      <c r="Z621" s="37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4"/>
      <c r="B622" s="797"/>
      <c r="C622" s="797"/>
      <c r="D622" s="797"/>
      <c r="E622" s="797"/>
      <c r="F622" s="797"/>
      <c r="G622" s="797"/>
      <c r="H622" s="797"/>
      <c r="I622" s="797"/>
      <c r="J622" s="797"/>
      <c r="K622" s="797"/>
      <c r="L622" s="797"/>
      <c r="M622" s="797"/>
      <c r="N622" s="797"/>
      <c r="O622" s="805"/>
      <c r="P622" s="793" t="s">
        <v>71</v>
      </c>
      <c r="Q622" s="794"/>
      <c r="R622" s="794"/>
      <c r="S622" s="794"/>
      <c r="T622" s="794"/>
      <c r="U622" s="794"/>
      <c r="V622" s="795"/>
      <c r="W622" s="38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797"/>
      <c r="B623" s="797"/>
      <c r="C623" s="797"/>
      <c r="D623" s="797"/>
      <c r="E623" s="797"/>
      <c r="F623" s="797"/>
      <c r="G623" s="797"/>
      <c r="H623" s="797"/>
      <c r="I623" s="797"/>
      <c r="J623" s="797"/>
      <c r="K623" s="797"/>
      <c r="L623" s="797"/>
      <c r="M623" s="797"/>
      <c r="N623" s="797"/>
      <c r="O623" s="805"/>
      <c r="P623" s="793" t="s">
        <v>71</v>
      </c>
      <c r="Q623" s="794"/>
      <c r="R623" s="794"/>
      <c r="S623" s="794"/>
      <c r="T623" s="794"/>
      <c r="U623" s="794"/>
      <c r="V623" s="795"/>
      <c r="W623" s="38" t="s">
        <v>69</v>
      </c>
      <c r="X623" s="789">
        <f>IFERROR(SUM(X618:X621),"0")</f>
        <v>0</v>
      </c>
      <c r="Y623" s="789">
        <f>IFERROR(SUM(Y618:Y621),"0")</f>
        <v>0</v>
      </c>
      <c r="Z623" s="38"/>
      <c r="AA623" s="790"/>
      <c r="AB623" s="790"/>
      <c r="AC623" s="790"/>
    </row>
    <row r="624" spans="1:68" ht="14.25" hidden="1" customHeight="1" x14ac:dyDescent="0.25">
      <c r="A624" s="796" t="s">
        <v>64</v>
      </c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797"/>
      <c r="P624" s="797"/>
      <c r="Q624" s="797"/>
      <c r="R624" s="797"/>
      <c r="S624" s="797"/>
      <c r="T624" s="797"/>
      <c r="U624" s="797"/>
      <c r="V624" s="797"/>
      <c r="W624" s="797"/>
      <c r="X624" s="797"/>
      <c r="Y624" s="797"/>
      <c r="Z624" s="797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2">
        <v>4301031280</v>
      </c>
      <c r="D625" s="812">
        <v>4640242180816</v>
      </c>
      <c r="E625" s="813"/>
      <c r="F625" s="786">
        <v>0.7</v>
      </c>
      <c r="G625" s="33">
        <v>6</v>
      </c>
      <c r="H625" s="786">
        <v>4.2</v>
      </c>
      <c r="I625" s="786">
        <v>4.47</v>
      </c>
      <c r="J625" s="33">
        <v>132</v>
      </c>
      <c r="K625" s="33" t="s">
        <v>126</v>
      </c>
      <c r="L625" s="33"/>
      <c r="M625" s="34" t="s">
        <v>68</v>
      </c>
      <c r="N625" s="34"/>
      <c r="O625" s="33">
        <v>40</v>
      </c>
      <c r="P625" s="843" t="s">
        <v>995</v>
      </c>
      <c r="Q625" s="802"/>
      <c r="R625" s="802"/>
      <c r="S625" s="802"/>
      <c r="T625" s="803"/>
      <c r="U625" s="35"/>
      <c r="V625" s="35"/>
      <c r="W625" s="36" t="s">
        <v>69</v>
      </c>
      <c r="X625" s="787">
        <v>0</v>
      </c>
      <c r="Y625" s="788">
        <f t="shared" ref="Y625:Y631" si="125">IFERROR(IF(X625="",0,CEILING((X625/$H625),1)*$H625),"")</f>
        <v>0</v>
      </c>
      <c r="Z625" s="37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2">
        <v>4301031244</v>
      </c>
      <c r="D626" s="812">
        <v>4640242180595</v>
      </c>
      <c r="E626" s="813"/>
      <c r="F626" s="786">
        <v>0.7</v>
      </c>
      <c r="G626" s="33">
        <v>6</v>
      </c>
      <c r="H626" s="786">
        <v>4.2</v>
      </c>
      <c r="I626" s="786">
        <v>4.47</v>
      </c>
      <c r="J626" s="33">
        <v>132</v>
      </c>
      <c r="K626" s="33" t="s">
        <v>126</v>
      </c>
      <c r="L626" s="33"/>
      <c r="M626" s="34" t="s">
        <v>68</v>
      </c>
      <c r="N626" s="34"/>
      <c r="O626" s="33">
        <v>40</v>
      </c>
      <c r="P626" s="1225" t="s">
        <v>999</v>
      </c>
      <c r="Q626" s="802"/>
      <c r="R626" s="802"/>
      <c r="S626" s="802"/>
      <c r="T626" s="803"/>
      <c r="U626" s="35"/>
      <c r="V626" s="35"/>
      <c r="W626" s="36" t="s">
        <v>69</v>
      </c>
      <c r="X626" s="787">
        <v>800</v>
      </c>
      <c r="Y626" s="788">
        <f t="shared" si="125"/>
        <v>802.2</v>
      </c>
      <c r="Z626" s="37">
        <f>IFERROR(IF(Y626=0,"",ROUNDUP(Y626/H626,0)*0.00902),"")</f>
        <v>1.72282</v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851.42857142857144</v>
      </c>
      <c r="BN626" s="64">
        <f t="shared" si="127"/>
        <v>853.76999999999987</v>
      </c>
      <c r="BO626" s="64">
        <f t="shared" si="128"/>
        <v>1.4430014430014431</v>
      </c>
      <c r="BP626" s="64">
        <f t="shared" si="129"/>
        <v>1.446969696969697</v>
      </c>
    </row>
    <row r="627" spans="1:68" ht="27" hidden="1" customHeight="1" x14ac:dyDescent="0.25">
      <c r="A627" s="54" t="s">
        <v>1001</v>
      </c>
      <c r="B627" s="54" t="s">
        <v>1002</v>
      </c>
      <c r="C627" s="32">
        <v>4301031289</v>
      </c>
      <c r="D627" s="812">
        <v>4640242181615</v>
      </c>
      <c r="E627" s="813"/>
      <c r="F627" s="786">
        <v>0.7</v>
      </c>
      <c r="G627" s="33">
        <v>6</v>
      </c>
      <c r="H627" s="786">
        <v>4.2</v>
      </c>
      <c r="I627" s="786">
        <v>4.41</v>
      </c>
      <c r="J627" s="33">
        <v>132</v>
      </c>
      <c r="K627" s="33" t="s">
        <v>126</v>
      </c>
      <c r="L627" s="33"/>
      <c r="M627" s="34" t="s">
        <v>68</v>
      </c>
      <c r="N627" s="34"/>
      <c r="O627" s="33">
        <v>45</v>
      </c>
      <c r="P627" s="1085" t="s">
        <v>1003</v>
      </c>
      <c r="Q627" s="802"/>
      <c r="R627" s="802"/>
      <c r="S627" s="802"/>
      <c r="T627" s="803"/>
      <c r="U627" s="35"/>
      <c r="V627" s="35"/>
      <c r="W627" s="36" t="s">
        <v>69</v>
      </c>
      <c r="X627" s="787">
        <v>0</v>
      </c>
      <c r="Y627" s="788">
        <f t="shared" si="125"/>
        <v>0</v>
      </c>
      <c r="Z627" s="37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2">
        <v>4301031285</v>
      </c>
      <c r="D628" s="812">
        <v>4640242181639</v>
      </c>
      <c r="E628" s="813"/>
      <c r="F628" s="786">
        <v>0.7</v>
      </c>
      <c r="G628" s="33">
        <v>6</v>
      </c>
      <c r="H628" s="786">
        <v>4.2</v>
      </c>
      <c r="I628" s="786">
        <v>4.41</v>
      </c>
      <c r="J628" s="33">
        <v>132</v>
      </c>
      <c r="K628" s="33" t="s">
        <v>126</v>
      </c>
      <c r="L628" s="33"/>
      <c r="M628" s="34" t="s">
        <v>68</v>
      </c>
      <c r="N628" s="34"/>
      <c r="O628" s="33">
        <v>45</v>
      </c>
      <c r="P628" s="1211" t="s">
        <v>1007</v>
      </c>
      <c r="Q628" s="802"/>
      <c r="R628" s="802"/>
      <c r="S628" s="802"/>
      <c r="T628" s="803"/>
      <c r="U628" s="35"/>
      <c r="V628" s="35"/>
      <c r="W628" s="36" t="s">
        <v>69</v>
      </c>
      <c r="X628" s="787">
        <v>0</v>
      </c>
      <c r="Y628" s="788">
        <f t="shared" si="125"/>
        <v>0</v>
      </c>
      <c r="Z628" s="37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2">
        <v>4301031287</v>
      </c>
      <c r="D629" s="812">
        <v>4640242181622</v>
      </c>
      <c r="E629" s="813"/>
      <c r="F629" s="786">
        <v>0.7</v>
      </c>
      <c r="G629" s="33">
        <v>6</v>
      </c>
      <c r="H629" s="786">
        <v>4.2</v>
      </c>
      <c r="I629" s="786">
        <v>4.41</v>
      </c>
      <c r="J629" s="33">
        <v>132</v>
      </c>
      <c r="K629" s="33" t="s">
        <v>126</v>
      </c>
      <c r="L629" s="33"/>
      <c r="M629" s="34" t="s">
        <v>68</v>
      </c>
      <c r="N629" s="34"/>
      <c r="O629" s="33">
        <v>45</v>
      </c>
      <c r="P629" s="1012" t="s">
        <v>1011</v>
      </c>
      <c r="Q629" s="802"/>
      <c r="R629" s="802"/>
      <c r="S629" s="802"/>
      <c r="T629" s="803"/>
      <c r="U629" s="35"/>
      <c r="V629" s="35"/>
      <c r="W629" s="36" t="s">
        <v>69</v>
      </c>
      <c r="X629" s="787">
        <v>0</v>
      </c>
      <c r="Y629" s="788">
        <f t="shared" si="125"/>
        <v>0</v>
      </c>
      <c r="Z629" s="37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2">
        <v>4301031203</v>
      </c>
      <c r="D630" s="812">
        <v>4640242180908</v>
      </c>
      <c r="E630" s="813"/>
      <c r="F630" s="786">
        <v>0.28000000000000003</v>
      </c>
      <c r="G630" s="33">
        <v>6</v>
      </c>
      <c r="H630" s="786">
        <v>1.68</v>
      </c>
      <c r="I630" s="786">
        <v>1.81</v>
      </c>
      <c r="J630" s="33">
        <v>234</v>
      </c>
      <c r="K630" s="33" t="s">
        <v>67</v>
      </c>
      <c r="L630" s="33"/>
      <c r="M630" s="34" t="s">
        <v>68</v>
      </c>
      <c r="N630" s="34"/>
      <c r="O630" s="33">
        <v>40</v>
      </c>
      <c r="P630" s="1034" t="s">
        <v>1015</v>
      </c>
      <c r="Q630" s="802"/>
      <c r="R630" s="802"/>
      <c r="S630" s="802"/>
      <c r="T630" s="803"/>
      <c r="U630" s="35"/>
      <c r="V630" s="35"/>
      <c r="W630" s="36" t="s">
        <v>69</v>
      </c>
      <c r="X630" s="787">
        <v>0</v>
      </c>
      <c r="Y630" s="788">
        <f t="shared" si="125"/>
        <v>0</v>
      </c>
      <c r="Z630" s="37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2">
        <v>4301031200</v>
      </c>
      <c r="D631" s="812">
        <v>4640242180489</v>
      </c>
      <c r="E631" s="813"/>
      <c r="F631" s="786">
        <v>0.28000000000000003</v>
      </c>
      <c r="G631" s="33">
        <v>6</v>
      </c>
      <c r="H631" s="786">
        <v>1.68</v>
      </c>
      <c r="I631" s="786">
        <v>1.84</v>
      </c>
      <c r="J631" s="33">
        <v>234</v>
      </c>
      <c r="K631" s="33" t="s">
        <v>67</v>
      </c>
      <c r="L631" s="33"/>
      <c r="M631" s="34" t="s">
        <v>68</v>
      </c>
      <c r="N631" s="34"/>
      <c r="O631" s="33">
        <v>40</v>
      </c>
      <c r="P631" s="974" t="s">
        <v>1018</v>
      </c>
      <c r="Q631" s="802"/>
      <c r="R631" s="802"/>
      <c r="S631" s="802"/>
      <c r="T631" s="803"/>
      <c r="U631" s="35"/>
      <c r="V631" s="35"/>
      <c r="W631" s="36" t="s">
        <v>69</v>
      </c>
      <c r="X631" s="787">
        <v>0</v>
      </c>
      <c r="Y631" s="788">
        <f t="shared" si="125"/>
        <v>0</v>
      </c>
      <c r="Z631" s="37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4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05"/>
      <c r="P632" s="793" t="s">
        <v>71</v>
      </c>
      <c r="Q632" s="794"/>
      <c r="R632" s="794"/>
      <c r="S632" s="794"/>
      <c r="T632" s="794"/>
      <c r="U632" s="794"/>
      <c r="V632" s="795"/>
      <c r="W632" s="38" t="s">
        <v>72</v>
      </c>
      <c r="X632" s="789">
        <f>IFERROR(X625/H625,"0")+IFERROR(X626/H626,"0")+IFERROR(X627/H627,"0")+IFERROR(X628/H628,"0")+IFERROR(X629/H629,"0")+IFERROR(X630/H630,"0")+IFERROR(X631/H631,"0")</f>
        <v>190.47619047619048</v>
      </c>
      <c r="Y632" s="789">
        <f>IFERROR(Y625/H625,"0")+IFERROR(Y626/H626,"0")+IFERROR(Y627/H627,"0")+IFERROR(Y628/H628,"0")+IFERROR(Y629/H629,"0")+IFERROR(Y630/H630,"0")+IFERROR(Y631/H631,"0")</f>
        <v>191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1.72282</v>
      </c>
      <c r="AA632" s="790"/>
      <c r="AB632" s="790"/>
      <c r="AC632" s="790"/>
    </row>
    <row r="633" spans="1:68" x14ac:dyDescent="0.2">
      <c r="A633" s="797"/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805"/>
      <c r="P633" s="793" t="s">
        <v>71</v>
      </c>
      <c r="Q633" s="794"/>
      <c r="R633" s="794"/>
      <c r="S633" s="794"/>
      <c r="T633" s="794"/>
      <c r="U633" s="794"/>
      <c r="V633" s="795"/>
      <c r="W633" s="38" t="s">
        <v>69</v>
      </c>
      <c r="X633" s="789">
        <f>IFERROR(SUM(X625:X631),"0")</f>
        <v>800</v>
      </c>
      <c r="Y633" s="789">
        <f>IFERROR(SUM(Y625:Y631),"0")</f>
        <v>802.2</v>
      </c>
      <c r="Z633" s="38"/>
      <c r="AA633" s="790"/>
      <c r="AB633" s="790"/>
      <c r="AC633" s="790"/>
    </row>
    <row r="634" spans="1:68" ht="14.25" hidden="1" customHeight="1" x14ac:dyDescent="0.25">
      <c r="A634" s="796" t="s">
        <v>73</v>
      </c>
      <c r="B634" s="797"/>
      <c r="C634" s="797"/>
      <c r="D634" s="797"/>
      <c r="E634" s="797"/>
      <c r="F634" s="797"/>
      <c r="G634" s="797"/>
      <c r="H634" s="797"/>
      <c r="I634" s="797"/>
      <c r="J634" s="797"/>
      <c r="K634" s="797"/>
      <c r="L634" s="797"/>
      <c r="M634" s="797"/>
      <c r="N634" s="797"/>
      <c r="O634" s="797"/>
      <c r="P634" s="797"/>
      <c r="Q634" s="797"/>
      <c r="R634" s="797"/>
      <c r="S634" s="797"/>
      <c r="T634" s="797"/>
      <c r="U634" s="797"/>
      <c r="V634" s="797"/>
      <c r="W634" s="797"/>
      <c r="X634" s="797"/>
      <c r="Y634" s="797"/>
      <c r="Z634" s="797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2">
        <v>4301051746</v>
      </c>
      <c r="D635" s="812">
        <v>4640242180533</v>
      </c>
      <c r="E635" s="813"/>
      <c r="F635" s="786">
        <v>1.3</v>
      </c>
      <c r="G635" s="33">
        <v>6</v>
      </c>
      <c r="H635" s="786">
        <v>7.8</v>
      </c>
      <c r="I635" s="786">
        <v>8.3640000000000008</v>
      </c>
      <c r="J635" s="33">
        <v>56</v>
      </c>
      <c r="K635" s="33" t="s">
        <v>116</v>
      </c>
      <c r="L635" s="33"/>
      <c r="M635" s="34" t="s">
        <v>77</v>
      </c>
      <c r="N635" s="34"/>
      <c r="O635" s="33">
        <v>40</v>
      </c>
      <c r="P635" s="1161" t="s">
        <v>1021</v>
      </c>
      <c r="Q635" s="802"/>
      <c r="R635" s="802"/>
      <c r="S635" s="802"/>
      <c r="T635" s="803"/>
      <c r="U635" s="35"/>
      <c r="V635" s="35"/>
      <c r="W635" s="36" t="s">
        <v>69</v>
      </c>
      <c r="X635" s="787">
        <v>0</v>
      </c>
      <c r="Y635" s="788">
        <f t="shared" ref="Y635:Y642" si="130">IFERROR(IF(X635="",0,CEILING((X635/$H635),1)*$H635),"")</f>
        <v>0</v>
      </c>
      <c r="Z635" s="37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2">
        <v>4301051887</v>
      </c>
      <c r="D636" s="812">
        <v>4640242180533</v>
      </c>
      <c r="E636" s="813"/>
      <c r="F636" s="786">
        <v>1.3</v>
      </c>
      <c r="G636" s="33">
        <v>6</v>
      </c>
      <c r="H636" s="786">
        <v>7.8</v>
      </c>
      <c r="I636" s="786">
        <v>8.3640000000000008</v>
      </c>
      <c r="J636" s="33">
        <v>56</v>
      </c>
      <c r="K636" s="33" t="s">
        <v>116</v>
      </c>
      <c r="L636" s="33"/>
      <c r="M636" s="34" t="s">
        <v>77</v>
      </c>
      <c r="N636" s="34"/>
      <c r="O636" s="33">
        <v>45</v>
      </c>
      <c r="P636" s="912" t="s">
        <v>1024</v>
      </c>
      <c r="Q636" s="802"/>
      <c r="R636" s="802"/>
      <c r="S636" s="802"/>
      <c r="T636" s="803"/>
      <c r="U636" s="35"/>
      <c r="V636" s="35"/>
      <c r="W636" s="36" t="s">
        <v>69</v>
      </c>
      <c r="X636" s="787">
        <v>0</v>
      </c>
      <c r="Y636" s="788">
        <f t="shared" si="130"/>
        <v>0</v>
      </c>
      <c r="Z636" s="37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2">
        <v>4301051510</v>
      </c>
      <c r="D637" s="812">
        <v>4640242180540</v>
      </c>
      <c r="E637" s="813"/>
      <c r="F637" s="786">
        <v>1.3</v>
      </c>
      <c r="G637" s="33">
        <v>6</v>
      </c>
      <c r="H637" s="786">
        <v>7.8</v>
      </c>
      <c r="I637" s="786">
        <v>8.3640000000000008</v>
      </c>
      <c r="J637" s="33">
        <v>56</v>
      </c>
      <c r="K637" s="33" t="s">
        <v>116</v>
      </c>
      <c r="L637" s="33"/>
      <c r="M637" s="34" t="s">
        <v>68</v>
      </c>
      <c r="N637" s="34"/>
      <c r="O637" s="33">
        <v>30</v>
      </c>
      <c r="P637" s="1196" t="s">
        <v>1027</v>
      </c>
      <c r="Q637" s="802"/>
      <c r="R637" s="802"/>
      <c r="S637" s="802"/>
      <c r="T637" s="803"/>
      <c r="U637" s="35"/>
      <c r="V637" s="35"/>
      <c r="W637" s="36" t="s">
        <v>69</v>
      </c>
      <c r="X637" s="787">
        <v>0</v>
      </c>
      <c r="Y637" s="788">
        <f t="shared" si="130"/>
        <v>0</v>
      </c>
      <c r="Z637" s="37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2">
        <v>4301051933</v>
      </c>
      <c r="D638" s="812">
        <v>4640242180540</v>
      </c>
      <c r="E638" s="813"/>
      <c r="F638" s="786">
        <v>1.3</v>
      </c>
      <c r="G638" s="33">
        <v>6</v>
      </c>
      <c r="H638" s="786">
        <v>7.8</v>
      </c>
      <c r="I638" s="786">
        <v>8.3640000000000008</v>
      </c>
      <c r="J638" s="33">
        <v>56</v>
      </c>
      <c r="K638" s="33" t="s">
        <v>116</v>
      </c>
      <c r="L638" s="33"/>
      <c r="M638" s="34" t="s">
        <v>77</v>
      </c>
      <c r="N638" s="34"/>
      <c r="O638" s="33">
        <v>45</v>
      </c>
      <c r="P638" s="1142" t="s">
        <v>1030</v>
      </c>
      <c r="Q638" s="802"/>
      <c r="R638" s="802"/>
      <c r="S638" s="802"/>
      <c r="T638" s="803"/>
      <c r="U638" s="35"/>
      <c r="V638" s="35"/>
      <c r="W638" s="36" t="s">
        <v>69</v>
      </c>
      <c r="X638" s="787">
        <v>0</v>
      </c>
      <c r="Y638" s="788">
        <f t="shared" si="130"/>
        <v>0</v>
      </c>
      <c r="Z638" s="37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2">
        <v>4301051920</v>
      </c>
      <c r="D639" s="812">
        <v>4640242181233</v>
      </c>
      <c r="E639" s="813"/>
      <c r="F639" s="786">
        <v>0.3</v>
      </c>
      <c r="G639" s="33">
        <v>6</v>
      </c>
      <c r="H639" s="786">
        <v>1.8</v>
      </c>
      <c r="I639" s="786">
        <v>2.0640000000000001</v>
      </c>
      <c r="J639" s="33">
        <v>182</v>
      </c>
      <c r="K639" s="33" t="s">
        <v>76</v>
      </c>
      <c r="L639" s="33"/>
      <c r="M639" s="34" t="s">
        <v>161</v>
      </c>
      <c r="N639" s="34"/>
      <c r="O639" s="33">
        <v>45</v>
      </c>
      <c r="P639" s="906" t="s">
        <v>1033</v>
      </c>
      <c r="Q639" s="802"/>
      <c r="R639" s="802"/>
      <c r="S639" s="802"/>
      <c r="T639" s="803"/>
      <c r="U639" s="35"/>
      <c r="V639" s="35"/>
      <c r="W639" s="36" t="s">
        <v>69</v>
      </c>
      <c r="X639" s="787">
        <v>0</v>
      </c>
      <c r="Y639" s="788">
        <f t="shared" si="130"/>
        <v>0</v>
      </c>
      <c r="Z639" s="37" t="str">
        <f>IFERROR(IF(Y639=0,"",ROUNDUP(Y639/H639,0)*0.00651),"")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2">
        <v>4301051390</v>
      </c>
      <c r="D640" s="812">
        <v>4640242181233</v>
      </c>
      <c r="E640" s="813"/>
      <c r="F640" s="786">
        <v>0.3</v>
      </c>
      <c r="G640" s="33">
        <v>6</v>
      </c>
      <c r="H640" s="786">
        <v>1.8</v>
      </c>
      <c r="I640" s="786">
        <v>1.984</v>
      </c>
      <c r="J640" s="33">
        <v>234</v>
      </c>
      <c r="K640" s="33" t="s">
        <v>67</v>
      </c>
      <c r="L640" s="33"/>
      <c r="M640" s="34" t="s">
        <v>68</v>
      </c>
      <c r="N640" s="34"/>
      <c r="O640" s="33">
        <v>40</v>
      </c>
      <c r="P640" s="1230" t="s">
        <v>1035</v>
      </c>
      <c r="Q640" s="802"/>
      <c r="R640" s="802"/>
      <c r="S640" s="802"/>
      <c r="T640" s="803"/>
      <c r="U640" s="35"/>
      <c r="V640" s="35"/>
      <c r="W640" s="36" t="s">
        <v>69</v>
      </c>
      <c r="X640" s="787">
        <v>0</v>
      </c>
      <c r="Y640" s="788">
        <f t="shared" si="130"/>
        <v>0</v>
      </c>
      <c r="Z640" s="37" t="str">
        <f>IFERROR(IF(Y640=0,"",ROUNDUP(Y640/H640,0)*0.00502),"")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2">
        <v>4301051921</v>
      </c>
      <c r="D641" s="812">
        <v>4640242181226</v>
      </c>
      <c r="E641" s="813"/>
      <c r="F641" s="786">
        <v>0.3</v>
      </c>
      <c r="G641" s="33">
        <v>6</v>
      </c>
      <c r="H641" s="786">
        <v>1.8</v>
      </c>
      <c r="I641" s="786">
        <v>2.052</v>
      </c>
      <c r="J641" s="33">
        <v>182</v>
      </c>
      <c r="K641" s="33" t="s">
        <v>76</v>
      </c>
      <c r="L641" s="33"/>
      <c r="M641" s="34" t="s">
        <v>161</v>
      </c>
      <c r="N641" s="34"/>
      <c r="O641" s="33">
        <v>45</v>
      </c>
      <c r="P641" s="914" t="s">
        <v>1038</v>
      </c>
      <c r="Q641" s="802"/>
      <c r="R641" s="802"/>
      <c r="S641" s="802"/>
      <c r="T641" s="803"/>
      <c r="U641" s="35"/>
      <c r="V641" s="35"/>
      <c r="W641" s="36" t="s">
        <v>69</v>
      </c>
      <c r="X641" s="787">
        <v>0</v>
      </c>
      <c r="Y641" s="788">
        <f t="shared" si="130"/>
        <v>0</v>
      </c>
      <c r="Z641" s="37" t="str">
        <f>IFERROR(IF(Y641=0,"",ROUNDUP(Y641/H641,0)*0.00651),"")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2">
        <v>4301051448</v>
      </c>
      <c r="D642" s="812">
        <v>4640242181226</v>
      </c>
      <c r="E642" s="813"/>
      <c r="F642" s="786">
        <v>0.3</v>
      </c>
      <c r="G642" s="33">
        <v>6</v>
      </c>
      <c r="H642" s="786">
        <v>1.8</v>
      </c>
      <c r="I642" s="786">
        <v>1.972</v>
      </c>
      <c r="J642" s="33">
        <v>234</v>
      </c>
      <c r="K642" s="33" t="s">
        <v>67</v>
      </c>
      <c r="L642" s="33"/>
      <c r="M642" s="34" t="s">
        <v>68</v>
      </c>
      <c r="N642" s="34"/>
      <c r="O642" s="33">
        <v>30</v>
      </c>
      <c r="P642" s="866" t="s">
        <v>1040</v>
      </c>
      <c r="Q642" s="802"/>
      <c r="R642" s="802"/>
      <c r="S642" s="802"/>
      <c r="T642" s="803"/>
      <c r="U642" s="35"/>
      <c r="V642" s="35"/>
      <c r="W642" s="36" t="s">
        <v>69</v>
      </c>
      <c r="X642" s="787">
        <v>0</v>
      </c>
      <c r="Y642" s="788">
        <f t="shared" si="130"/>
        <v>0</v>
      </c>
      <c r="Z642" s="37" t="str">
        <f>IFERROR(IF(Y642=0,"",ROUNDUP(Y642/H642,0)*0.00502),"")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4"/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805"/>
      <c r="P643" s="793" t="s">
        <v>71</v>
      </c>
      <c r="Q643" s="794"/>
      <c r="R643" s="794"/>
      <c r="S643" s="794"/>
      <c r="T643" s="794"/>
      <c r="U643" s="794"/>
      <c r="V643" s="795"/>
      <c r="W643" s="38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797"/>
      <c r="B644" s="797"/>
      <c r="C644" s="797"/>
      <c r="D644" s="797"/>
      <c r="E644" s="797"/>
      <c r="F644" s="797"/>
      <c r="G644" s="797"/>
      <c r="H644" s="797"/>
      <c r="I644" s="797"/>
      <c r="J644" s="797"/>
      <c r="K644" s="797"/>
      <c r="L644" s="797"/>
      <c r="M644" s="797"/>
      <c r="N644" s="797"/>
      <c r="O644" s="805"/>
      <c r="P644" s="793" t="s">
        <v>71</v>
      </c>
      <c r="Q644" s="794"/>
      <c r="R644" s="794"/>
      <c r="S644" s="794"/>
      <c r="T644" s="794"/>
      <c r="U644" s="794"/>
      <c r="V644" s="795"/>
      <c r="W644" s="38" t="s">
        <v>69</v>
      </c>
      <c r="X644" s="789">
        <f>IFERROR(SUM(X635:X642),"0")</f>
        <v>0</v>
      </c>
      <c r="Y644" s="789">
        <f>IFERROR(SUM(Y635:Y642),"0")</f>
        <v>0</v>
      </c>
      <c r="Z644" s="38"/>
      <c r="AA644" s="790"/>
      <c r="AB644" s="790"/>
      <c r="AC644" s="790"/>
    </row>
    <row r="645" spans="1:68" ht="14.25" hidden="1" customHeight="1" x14ac:dyDescent="0.25">
      <c r="A645" s="796" t="s">
        <v>210</v>
      </c>
      <c r="B645" s="797"/>
      <c r="C645" s="797"/>
      <c r="D645" s="797"/>
      <c r="E645" s="797"/>
      <c r="F645" s="797"/>
      <c r="G645" s="797"/>
      <c r="H645" s="797"/>
      <c r="I645" s="797"/>
      <c r="J645" s="797"/>
      <c r="K645" s="797"/>
      <c r="L645" s="797"/>
      <c r="M645" s="797"/>
      <c r="N645" s="797"/>
      <c r="O645" s="797"/>
      <c r="P645" s="797"/>
      <c r="Q645" s="797"/>
      <c r="R645" s="797"/>
      <c r="S645" s="797"/>
      <c r="T645" s="797"/>
      <c r="U645" s="797"/>
      <c r="V645" s="797"/>
      <c r="W645" s="797"/>
      <c r="X645" s="797"/>
      <c r="Y645" s="797"/>
      <c r="Z645" s="797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2">
        <v>4301060408</v>
      </c>
      <c r="D646" s="812">
        <v>4640242180120</v>
      </c>
      <c r="E646" s="813"/>
      <c r="F646" s="786">
        <v>1.3</v>
      </c>
      <c r="G646" s="33">
        <v>6</v>
      </c>
      <c r="H646" s="786">
        <v>7.8</v>
      </c>
      <c r="I646" s="786">
        <v>8.2799999999999994</v>
      </c>
      <c r="J646" s="33">
        <v>56</v>
      </c>
      <c r="K646" s="33" t="s">
        <v>116</v>
      </c>
      <c r="L646" s="33"/>
      <c r="M646" s="34" t="s">
        <v>68</v>
      </c>
      <c r="N646" s="34"/>
      <c r="O646" s="33">
        <v>40</v>
      </c>
      <c r="P646" s="929" t="s">
        <v>1043</v>
      </c>
      <c r="Q646" s="802"/>
      <c r="R646" s="802"/>
      <c r="S646" s="802"/>
      <c r="T646" s="803"/>
      <c r="U646" s="35"/>
      <c r="V646" s="35"/>
      <c r="W646" s="36" t="s">
        <v>69</v>
      </c>
      <c r="X646" s="787">
        <v>0</v>
      </c>
      <c r="Y646" s="788">
        <f>IFERROR(IF(X646="",0,CEILING((X646/$H646),1)*$H646),"")</f>
        <v>0</v>
      </c>
      <c r="Z646" s="37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2">
        <v>4301060354</v>
      </c>
      <c r="D647" s="812">
        <v>4640242180120</v>
      </c>
      <c r="E647" s="813"/>
      <c r="F647" s="786">
        <v>1.3</v>
      </c>
      <c r="G647" s="33">
        <v>6</v>
      </c>
      <c r="H647" s="786">
        <v>7.8</v>
      </c>
      <c r="I647" s="786">
        <v>8.2799999999999994</v>
      </c>
      <c r="J647" s="33">
        <v>56</v>
      </c>
      <c r="K647" s="33" t="s">
        <v>116</v>
      </c>
      <c r="L647" s="33"/>
      <c r="M647" s="34" t="s">
        <v>68</v>
      </c>
      <c r="N647" s="34"/>
      <c r="O647" s="33">
        <v>40</v>
      </c>
      <c r="P647" s="1165" t="s">
        <v>1046</v>
      </c>
      <c r="Q647" s="802"/>
      <c r="R647" s="802"/>
      <c r="S647" s="802"/>
      <c r="T647" s="803"/>
      <c r="U647" s="35"/>
      <c r="V647" s="35"/>
      <c r="W647" s="36" t="s">
        <v>69</v>
      </c>
      <c r="X647" s="787">
        <v>0</v>
      </c>
      <c r="Y647" s="788">
        <f>IFERROR(IF(X647="",0,CEILING((X647/$H647),1)*$H647),"")</f>
        <v>0</v>
      </c>
      <c r="Z647" s="37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2">
        <v>4301060407</v>
      </c>
      <c r="D648" s="812">
        <v>4640242180137</v>
      </c>
      <c r="E648" s="813"/>
      <c r="F648" s="786">
        <v>1.3</v>
      </c>
      <c r="G648" s="33">
        <v>6</v>
      </c>
      <c r="H648" s="786">
        <v>7.8</v>
      </c>
      <c r="I648" s="786">
        <v>8.2799999999999994</v>
      </c>
      <c r="J648" s="33">
        <v>56</v>
      </c>
      <c r="K648" s="33" t="s">
        <v>116</v>
      </c>
      <c r="L648" s="33"/>
      <c r="M648" s="34" t="s">
        <v>68</v>
      </c>
      <c r="N648" s="34"/>
      <c r="O648" s="33">
        <v>40</v>
      </c>
      <c r="P648" s="931" t="s">
        <v>1049</v>
      </c>
      <c r="Q648" s="802"/>
      <c r="R648" s="802"/>
      <c r="S648" s="802"/>
      <c r="T648" s="803"/>
      <c r="U648" s="35"/>
      <c r="V648" s="35"/>
      <c r="W648" s="36" t="s">
        <v>69</v>
      </c>
      <c r="X648" s="787">
        <v>0</v>
      </c>
      <c r="Y648" s="788">
        <f>IFERROR(IF(X648="",0,CEILING((X648/$H648),1)*$H648),"")</f>
        <v>0</v>
      </c>
      <c r="Z648" s="37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2">
        <v>4301060355</v>
      </c>
      <c r="D649" s="812">
        <v>4640242180137</v>
      </c>
      <c r="E649" s="813"/>
      <c r="F649" s="786">
        <v>1.3</v>
      </c>
      <c r="G649" s="33">
        <v>6</v>
      </c>
      <c r="H649" s="786">
        <v>7.8</v>
      </c>
      <c r="I649" s="786">
        <v>8.2799999999999994</v>
      </c>
      <c r="J649" s="33">
        <v>56</v>
      </c>
      <c r="K649" s="33" t="s">
        <v>116</v>
      </c>
      <c r="L649" s="33"/>
      <c r="M649" s="34" t="s">
        <v>68</v>
      </c>
      <c r="N649" s="34"/>
      <c r="O649" s="33">
        <v>40</v>
      </c>
      <c r="P649" s="1048" t="s">
        <v>1052</v>
      </c>
      <c r="Q649" s="802"/>
      <c r="R649" s="802"/>
      <c r="S649" s="802"/>
      <c r="T649" s="803"/>
      <c r="U649" s="35"/>
      <c r="V649" s="35"/>
      <c r="W649" s="36" t="s">
        <v>69</v>
      </c>
      <c r="X649" s="787">
        <v>0</v>
      </c>
      <c r="Y649" s="788">
        <f>IFERROR(IF(X649="",0,CEILING((X649/$H649),1)*$H649),"")</f>
        <v>0</v>
      </c>
      <c r="Z649" s="37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4"/>
      <c r="B650" s="797"/>
      <c r="C650" s="797"/>
      <c r="D650" s="797"/>
      <c r="E650" s="797"/>
      <c r="F650" s="797"/>
      <c r="G650" s="797"/>
      <c r="H650" s="797"/>
      <c r="I650" s="797"/>
      <c r="J650" s="797"/>
      <c r="K650" s="797"/>
      <c r="L650" s="797"/>
      <c r="M650" s="797"/>
      <c r="N650" s="797"/>
      <c r="O650" s="805"/>
      <c r="P650" s="793" t="s">
        <v>71</v>
      </c>
      <c r="Q650" s="794"/>
      <c r="R650" s="794"/>
      <c r="S650" s="794"/>
      <c r="T650" s="794"/>
      <c r="U650" s="794"/>
      <c r="V650" s="795"/>
      <c r="W650" s="38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797"/>
      <c r="B651" s="797"/>
      <c r="C651" s="797"/>
      <c r="D651" s="797"/>
      <c r="E651" s="797"/>
      <c r="F651" s="797"/>
      <c r="G651" s="797"/>
      <c r="H651" s="797"/>
      <c r="I651" s="797"/>
      <c r="J651" s="797"/>
      <c r="K651" s="797"/>
      <c r="L651" s="797"/>
      <c r="M651" s="797"/>
      <c r="N651" s="797"/>
      <c r="O651" s="805"/>
      <c r="P651" s="793" t="s">
        <v>71</v>
      </c>
      <c r="Q651" s="794"/>
      <c r="R651" s="794"/>
      <c r="S651" s="794"/>
      <c r="T651" s="794"/>
      <c r="U651" s="794"/>
      <c r="V651" s="795"/>
      <c r="W651" s="38" t="s">
        <v>69</v>
      </c>
      <c r="X651" s="789">
        <f>IFERROR(SUM(X646:X649),"0")</f>
        <v>0</v>
      </c>
      <c r="Y651" s="789">
        <f>IFERROR(SUM(Y646:Y649),"0")</f>
        <v>0</v>
      </c>
      <c r="Z651" s="38"/>
      <c r="AA651" s="790"/>
      <c r="AB651" s="790"/>
      <c r="AC651" s="790"/>
    </row>
    <row r="652" spans="1:68" ht="16.5" hidden="1" customHeight="1" x14ac:dyDescent="0.25">
      <c r="A652" s="836" t="s">
        <v>1053</v>
      </c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797"/>
      <c r="P652" s="797"/>
      <c r="Q652" s="797"/>
      <c r="R652" s="797"/>
      <c r="S652" s="797"/>
      <c r="T652" s="797"/>
      <c r="U652" s="797"/>
      <c r="V652" s="797"/>
      <c r="W652" s="797"/>
      <c r="X652" s="797"/>
      <c r="Y652" s="797"/>
      <c r="Z652" s="797"/>
      <c r="AA652" s="782"/>
      <c r="AB652" s="782"/>
      <c r="AC652" s="782"/>
    </row>
    <row r="653" spans="1:68" ht="14.25" hidden="1" customHeight="1" x14ac:dyDescent="0.25">
      <c r="A653" s="796" t="s">
        <v>113</v>
      </c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797"/>
      <c r="P653" s="797"/>
      <c r="Q653" s="797"/>
      <c r="R653" s="797"/>
      <c r="S653" s="797"/>
      <c r="T653" s="797"/>
      <c r="U653" s="797"/>
      <c r="V653" s="797"/>
      <c r="W653" s="797"/>
      <c r="X653" s="797"/>
      <c r="Y653" s="797"/>
      <c r="Z653" s="797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2">
        <v>4301011951</v>
      </c>
      <c r="D654" s="812">
        <v>4640242180045</v>
      </c>
      <c r="E654" s="813"/>
      <c r="F654" s="786">
        <v>1.5</v>
      </c>
      <c r="G654" s="33">
        <v>8</v>
      </c>
      <c r="H654" s="786">
        <v>12</v>
      </c>
      <c r="I654" s="786">
        <v>12.48</v>
      </c>
      <c r="J654" s="33">
        <v>56</v>
      </c>
      <c r="K654" s="33" t="s">
        <v>116</v>
      </c>
      <c r="L654" s="33"/>
      <c r="M654" s="34" t="s">
        <v>119</v>
      </c>
      <c r="N654" s="34"/>
      <c r="O654" s="33">
        <v>55</v>
      </c>
      <c r="P654" s="893" t="s">
        <v>1056</v>
      </c>
      <c r="Q654" s="802"/>
      <c r="R654" s="802"/>
      <c r="S654" s="802"/>
      <c r="T654" s="803"/>
      <c r="U654" s="35"/>
      <c r="V654" s="35"/>
      <c r="W654" s="36" t="s">
        <v>69</v>
      </c>
      <c r="X654" s="787">
        <v>0</v>
      </c>
      <c r="Y654" s="788">
        <f>IFERROR(IF(X654="",0,CEILING((X654/$H654),1)*$H654),"")</f>
        <v>0</v>
      </c>
      <c r="Z654" s="37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2">
        <v>4301011950</v>
      </c>
      <c r="D655" s="812">
        <v>4640242180601</v>
      </c>
      <c r="E655" s="813"/>
      <c r="F655" s="786">
        <v>1.5</v>
      </c>
      <c r="G655" s="33">
        <v>8</v>
      </c>
      <c r="H655" s="786">
        <v>12</v>
      </c>
      <c r="I655" s="786">
        <v>12.48</v>
      </c>
      <c r="J655" s="33">
        <v>56</v>
      </c>
      <c r="K655" s="33" t="s">
        <v>116</v>
      </c>
      <c r="L655" s="33"/>
      <c r="M655" s="34" t="s">
        <v>119</v>
      </c>
      <c r="N655" s="34"/>
      <c r="O655" s="33">
        <v>55</v>
      </c>
      <c r="P655" s="851" t="s">
        <v>1060</v>
      </c>
      <c r="Q655" s="802"/>
      <c r="R655" s="802"/>
      <c r="S655" s="802"/>
      <c r="T655" s="803"/>
      <c r="U655" s="35"/>
      <c r="V655" s="35"/>
      <c r="W655" s="36" t="s">
        <v>69</v>
      </c>
      <c r="X655" s="787">
        <v>0</v>
      </c>
      <c r="Y655" s="788">
        <f>IFERROR(IF(X655="",0,CEILING((X655/$H655),1)*$H655),"")</f>
        <v>0</v>
      </c>
      <c r="Z655" s="37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4"/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805"/>
      <c r="P656" s="793" t="s">
        <v>71</v>
      </c>
      <c r="Q656" s="794"/>
      <c r="R656" s="794"/>
      <c r="S656" s="794"/>
      <c r="T656" s="794"/>
      <c r="U656" s="794"/>
      <c r="V656" s="795"/>
      <c r="W656" s="38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797"/>
      <c r="B657" s="797"/>
      <c r="C657" s="797"/>
      <c r="D657" s="797"/>
      <c r="E657" s="797"/>
      <c r="F657" s="797"/>
      <c r="G657" s="797"/>
      <c r="H657" s="797"/>
      <c r="I657" s="797"/>
      <c r="J657" s="797"/>
      <c r="K657" s="797"/>
      <c r="L657" s="797"/>
      <c r="M657" s="797"/>
      <c r="N657" s="797"/>
      <c r="O657" s="805"/>
      <c r="P657" s="793" t="s">
        <v>71</v>
      </c>
      <c r="Q657" s="794"/>
      <c r="R657" s="794"/>
      <c r="S657" s="794"/>
      <c r="T657" s="794"/>
      <c r="U657" s="794"/>
      <c r="V657" s="795"/>
      <c r="W657" s="38" t="s">
        <v>69</v>
      </c>
      <c r="X657" s="789">
        <f>IFERROR(SUM(X654:X655),"0")</f>
        <v>0</v>
      </c>
      <c r="Y657" s="789">
        <f>IFERROR(SUM(Y654:Y655),"0")</f>
        <v>0</v>
      </c>
      <c r="Z657" s="38"/>
      <c r="AA657" s="790"/>
      <c r="AB657" s="790"/>
      <c r="AC657" s="790"/>
    </row>
    <row r="658" spans="1:68" ht="14.25" hidden="1" customHeight="1" x14ac:dyDescent="0.25">
      <c r="A658" s="796" t="s">
        <v>168</v>
      </c>
      <c r="B658" s="797"/>
      <c r="C658" s="797"/>
      <c r="D658" s="797"/>
      <c r="E658" s="797"/>
      <c r="F658" s="797"/>
      <c r="G658" s="797"/>
      <c r="H658" s="797"/>
      <c r="I658" s="797"/>
      <c r="J658" s="797"/>
      <c r="K658" s="797"/>
      <c r="L658" s="797"/>
      <c r="M658" s="797"/>
      <c r="N658" s="797"/>
      <c r="O658" s="797"/>
      <c r="P658" s="797"/>
      <c r="Q658" s="797"/>
      <c r="R658" s="797"/>
      <c r="S658" s="797"/>
      <c r="T658" s="797"/>
      <c r="U658" s="797"/>
      <c r="V658" s="797"/>
      <c r="W658" s="797"/>
      <c r="X658" s="797"/>
      <c r="Y658" s="797"/>
      <c r="Z658" s="797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2">
        <v>4301020314</v>
      </c>
      <c r="D659" s="812">
        <v>4640242180090</v>
      </c>
      <c r="E659" s="813"/>
      <c r="F659" s="786">
        <v>1.5</v>
      </c>
      <c r="G659" s="33">
        <v>8</v>
      </c>
      <c r="H659" s="786">
        <v>12</v>
      </c>
      <c r="I659" s="786">
        <v>12.48</v>
      </c>
      <c r="J659" s="33">
        <v>56</v>
      </c>
      <c r="K659" s="33" t="s">
        <v>116</v>
      </c>
      <c r="L659" s="33"/>
      <c r="M659" s="34" t="s">
        <v>119</v>
      </c>
      <c r="N659" s="34"/>
      <c r="O659" s="33">
        <v>50</v>
      </c>
      <c r="P659" s="1060" t="s">
        <v>1064</v>
      </c>
      <c r="Q659" s="802"/>
      <c r="R659" s="802"/>
      <c r="S659" s="802"/>
      <c r="T659" s="803"/>
      <c r="U659" s="35"/>
      <c r="V659" s="35"/>
      <c r="W659" s="36" t="s">
        <v>69</v>
      </c>
      <c r="X659" s="787">
        <v>0</v>
      </c>
      <c r="Y659" s="788">
        <f>IFERROR(IF(X659="",0,CEILING((X659/$H659),1)*$H659),"")</f>
        <v>0</v>
      </c>
      <c r="Z659" s="37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4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5"/>
      <c r="P660" s="793" t="s">
        <v>71</v>
      </c>
      <c r="Q660" s="794"/>
      <c r="R660" s="794"/>
      <c r="S660" s="794"/>
      <c r="T660" s="794"/>
      <c r="U660" s="794"/>
      <c r="V660" s="795"/>
      <c r="W660" s="38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797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805"/>
      <c r="P661" s="793" t="s">
        <v>71</v>
      </c>
      <c r="Q661" s="794"/>
      <c r="R661" s="794"/>
      <c r="S661" s="794"/>
      <c r="T661" s="794"/>
      <c r="U661" s="794"/>
      <c r="V661" s="795"/>
      <c r="W661" s="38" t="s">
        <v>69</v>
      </c>
      <c r="X661" s="789">
        <f>IFERROR(SUM(X659:X659),"0")</f>
        <v>0</v>
      </c>
      <c r="Y661" s="789">
        <f>IFERROR(SUM(Y659:Y659),"0")</f>
        <v>0</v>
      </c>
      <c r="Z661" s="38"/>
      <c r="AA661" s="790"/>
      <c r="AB661" s="790"/>
      <c r="AC661" s="790"/>
    </row>
    <row r="662" spans="1:68" ht="14.25" hidden="1" customHeight="1" x14ac:dyDescent="0.25">
      <c r="A662" s="796" t="s">
        <v>64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2">
        <v>4301031321</v>
      </c>
      <c r="D663" s="812">
        <v>4640242180076</v>
      </c>
      <c r="E663" s="813"/>
      <c r="F663" s="786">
        <v>0.7</v>
      </c>
      <c r="G663" s="33">
        <v>6</v>
      </c>
      <c r="H663" s="786">
        <v>4.2</v>
      </c>
      <c r="I663" s="786">
        <v>4.41</v>
      </c>
      <c r="J663" s="33">
        <v>132</v>
      </c>
      <c r="K663" s="33" t="s">
        <v>126</v>
      </c>
      <c r="L663" s="33"/>
      <c r="M663" s="34" t="s">
        <v>68</v>
      </c>
      <c r="N663" s="34"/>
      <c r="O663" s="33">
        <v>40</v>
      </c>
      <c r="P663" s="1232" t="s">
        <v>1068</v>
      </c>
      <c r="Q663" s="802"/>
      <c r="R663" s="802"/>
      <c r="S663" s="802"/>
      <c r="T663" s="803"/>
      <c r="U663" s="35"/>
      <c r="V663" s="35"/>
      <c r="W663" s="36" t="s">
        <v>69</v>
      </c>
      <c r="X663" s="787">
        <v>0</v>
      </c>
      <c r="Y663" s="788">
        <f>IFERROR(IF(X663="",0,CEILING((X663/$H663),1)*$H663),"")</f>
        <v>0</v>
      </c>
      <c r="Z663" s="37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4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5"/>
      <c r="P664" s="793" t="s">
        <v>71</v>
      </c>
      <c r="Q664" s="794"/>
      <c r="R664" s="794"/>
      <c r="S664" s="794"/>
      <c r="T664" s="794"/>
      <c r="U664" s="794"/>
      <c r="V664" s="795"/>
      <c r="W664" s="38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797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05"/>
      <c r="P665" s="793" t="s">
        <v>71</v>
      </c>
      <c r="Q665" s="794"/>
      <c r="R665" s="794"/>
      <c r="S665" s="794"/>
      <c r="T665" s="794"/>
      <c r="U665" s="794"/>
      <c r="V665" s="795"/>
      <c r="W665" s="38" t="s">
        <v>69</v>
      </c>
      <c r="X665" s="789">
        <f>IFERROR(SUM(X663:X663),"0")</f>
        <v>0</v>
      </c>
      <c r="Y665" s="789">
        <f>IFERROR(SUM(Y663:Y663),"0")</f>
        <v>0</v>
      </c>
      <c r="Z665" s="38"/>
      <c r="AA665" s="790"/>
      <c r="AB665" s="790"/>
      <c r="AC665" s="790"/>
    </row>
    <row r="666" spans="1:68" ht="14.25" hidden="1" customHeight="1" x14ac:dyDescent="0.25">
      <c r="A666" s="796" t="s">
        <v>73</v>
      </c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797"/>
      <c r="P666" s="797"/>
      <c r="Q666" s="797"/>
      <c r="R666" s="797"/>
      <c r="S666" s="797"/>
      <c r="T666" s="797"/>
      <c r="U666" s="797"/>
      <c r="V666" s="797"/>
      <c r="W666" s="797"/>
      <c r="X666" s="797"/>
      <c r="Y666" s="797"/>
      <c r="Z666" s="797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2">
        <v>4301051780</v>
      </c>
      <c r="D667" s="812">
        <v>4640242180106</v>
      </c>
      <c r="E667" s="813"/>
      <c r="F667" s="786">
        <v>1.3</v>
      </c>
      <c r="G667" s="33">
        <v>6</v>
      </c>
      <c r="H667" s="786">
        <v>7.8</v>
      </c>
      <c r="I667" s="786">
        <v>8.2799999999999994</v>
      </c>
      <c r="J667" s="33">
        <v>56</v>
      </c>
      <c r="K667" s="33" t="s">
        <v>116</v>
      </c>
      <c r="L667" s="33"/>
      <c r="M667" s="34" t="s">
        <v>68</v>
      </c>
      <c r="N667" s="34"/>
      <c r="O667" s="33">
        <v>45</v>
      </c>
      <c r="P667" s="890" t="s">
        <v>1072</v>
      </c>
      <c r="Q667" s="802"/>
      <c r="R667" s="802"/>
      <c r="S667" s="802"/>
      <c r="T667" s="803"/>
      <c r="U667" s="35"/>
      <c r="V667" s="35"/>
      <c r="W667" s="36" t="s">
        <v>69</v>
      </c>
      <c r="X667" s="787">
        <v>0</v>
      </c>
      <c r="Y667" s="788">
        <f>IFERROR(IF(X667="",0,CEILING((X667/$H667),1)*$H667),"")</f>
        <v>0</v>
      </c>
      <c r="Z667" s="37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4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805"/>
      <c r="P668" s="793" t="s">
        <v>71</v>
      </c>
      <c r="Q668" s="794"/>
      <c r="R668" s="794"/>
      <c r="S668" s="794"/>
      <c r="T668" s="794"/>
      <c r="U668" s="794"/>
      <c r="V668" s="795"/>
      <c r="W668" s="38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797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05"/>
      <c r="P669" s="793" t="s">
        <v>71</v>
      </c>
      <c r="Q669" s="794"/>
      <c r="R669" s="794"/>
      <c r="S669" s="794"/>
      <c r="T669" s="794"/>
      <c r="U669" s="794"/>
      <c r="V669" s="795"/>
      <c r="W669" s="38" t="s">
        <v>69</v>
      </c>
      <c r="X669" s="789">
        <f>IFERROR(SUM(X667:X667),"0")</f>
        <v>0</v>
      </c>
      <c r="Y669" s="789">
        <f>IFERROR(SUM(Y667:Y667),"0")</f>
        <v>0</v>
      </c>
      <c r="Z669" s="38"/>
      <c r="AA669" s="790"/>
      <c r="AB669" s="790"/>
      <c r="AC669" s="790"/>
    </row>
    <row r="670" spans="1:68" ht="15" customHeight="1" x14ac:dyDescent="0.2">
      <c r="A670" s="1201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1054"/>
      <c r="P670" s="798" t="s">
        <v>1074</v>
      </c>
      <c r="Q670" s="799"/>
      <c r="R670" s="799"/>
      <c r="S670" s="799"/>
      <c r="T670" s="799"/>
      <c r="U670" s="799"/>
      <c r="V670" s="800"/>
      <c r="W670" s="38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14230.8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14318.990000000002</v>
      </c>
      <c r="Z670" s="38"/>
      <c r="AA670" s="790"/>
      <c r="AB670" s="790"/>
      <c r="AC670" s="790"/>
    </row>
    <row r="671" spans="1:68" x14ac:dyDescent="0.2">
      <c r="A671" s="797"/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1054"/>
      <c r="P671" s="798" t="s">
        <v>1075</v>
      </c>
      <c r="Q671" s="799"/>
      <c r="R671" s="799"/>
      <c r="S671" s="799"/>
      <c r="T671" s="799"/>
      <c r="U671" s="799"/>
      <c r="V671" s="800"/>
      <c r="W671" s="38" t="s">
        <v>69</v>
      </c>
      <c r="X671" s="789">
        <f>IFERROR(SUM(BM22:BM667),"0")</f>
        <v>14974.562503313675</v>
      </c>
      <c r="Y671" s="789">
        <f>IFERROR(SUM(BN22:BN667),"0")</f>
        <v>15067.94</v>
      </c>
      <c r="Z671" s="38"/>
      <c r="AA671" s="790"/>
      <c r="AB671" s="790"/>
      <c r="AC671" s="790"/>
    </row>
    <row r="672" spans="1:68" x14ac:dyDescent="0.2">
      <c r="A672" s="797"/>
      <c r="B672" s="797"/>
      <c r="C672" s="797"/>
      <c r="D672" s="797"/>
      <c r="E672" s="797"/>
      <c r="F672" s="797"/>
      <c r="G672" s="797"/>
      <c r="H672" s="797"/>
      <c r="I672" s="797"/>
      <c r="J672" s="797"/>
      <c r="K672" s="797"/>
      <c r="L672" s="797"/>
      <c r="M672" s="797"/>
      <c r="N672" s="797"/>
      <c r="O672" s="1054"/>
      <c r="P672" s="798" t="s">
        <v>1076</v>
      </c>
      <c r="Q672" s="799"/>
      <c r="R672" s="799"/>
      <c r="S672" s="799"/>
      <c r="T672" s="799"/>
      <c r="U672" s="799"/>
      <c r="V672" s="800"/>
      <c r="W672" s="38" t="s">
        <v>1077</v>
      </c>
      <c r="X672" s="39">
        <f>ROUNDUP(SUM(BO22:BO667),0)</f>
        <v>26</v>
      </c>
      <c r="Y672" s="39">
        <f>ROUNDUP(SUM(BP22:BP667),0)</f>
        <v>27</v>
      </c>
      <c r="Z672" s="38"/>
      <c r="AA672" s="790"/>
      <c r="AB672" s="790"/>
      <c r="AC672" s="790"/>
    </row>
    <row r="673" spans="1:32" x14ac:dyDescent="0.2">
      <c r="A673" s="797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1054"/>
      <c r="P673" s="798" t="s">
        <v>1078</v>
      </c>
      <c r="Q673" s="799"/>
      <c r="R673" s="799"/>
      <c r="S673" s="799"/>
      <c r="T673" s="799"/>
      <c r="U673" s="799"/>
      <c r="V673" s="800"/>
      <c r="W673" s="38" t="s">
        <v>69</v>
      </c>
      <c r="X673" s="789">
        <f>GrossWeightTotal+PalletQtyTotal*25</f>
        <v>15624.562503313675</v>
      </c>
      <c r="Y673" s="789">
        <f>GrossWeightTotalR+PalletQtyTotalR*25</f>
        <v>15742.94</v>
      </c>
      <c r="Z673" s="38"/>
      <c r="AA673" s="790"/>
      <c r="AB673" s="790"/>
      <c r="AC673" s="790"/>
    </row>
    <row r="674" spans="1:32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1054"/>
      <c r="P674" s="798" t="s">
        <v>1079</v>
      </c>
      <c r="Q674" s="799"/>
      <c r="R674" s="799"/>
      <c r="S674" s="799"/>
      <c r="T674" s="799"/>
      <c r="U674" s="799"/>
      <c r="V674" s="800"/>
      <c r="W674" s="38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2011.0013613837145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2023</v>
      </c>
      <c r="Z674" s="38"/>
      <c r="AA674" s="790"/>
      <c r="AB674" s="790"/>
      <c r="AC674" s="790"/>
    </row>
    <row r="675" spans="1:32" ht="14.25" hidden="1" customHeight="1" x14ac:dyDescent="0.2">
      <c r="A675" s="797"/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1054"/>
      <c r="P675" s="798" t="s">
        <v>1080</v>
      </c>
      <c r="Q675" s="799"/>
      <c r="R675" s="799"/>
      <c r="S675" s="799"/>
      <c r="T675" s="799"/>
      <c r="U675" s="799"/>
      <c r="V675" s="800"/>
      <c r="W675" s="40" t="s">
        <v>1081</v>
      </c>
      <c r="X675" s="38"/>
      <c r="Y675" s="38"/>
      <c r="Z675" s="38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29.931879999999992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1" t="s">
        <v>1082</v>
      </c>
      <c r="B677" s="784" t="s">
        <v>63</v>
      </c>
      <c r="C677" s="791" t="s">
        <v>111</v>
      </c>
      <c r="D677" s="956"/>
      <c r="E677" s="956"/>
      <c r="F677" s="956"/>
      <c r="G677" s="956"/>
      <c r="H677" s="950"/>
      <c r="I677" s="791" t="s">
        <v>323</v>
      </c>
      <c r="J677" s="956"/>
      <c r="K677" s="956"/>
      <c r="L677" s="956"/>
      <c r="M677" s="956"/>
      <c r="N677" s="956"/>
      <c r="O677" s="956"/>
      <c r="P677" s="956"/>
      <c r="Q677" s="956"/>
      <c r="R677" s="956"/>
      <c r="S677" s="956"/>
      <c r="T677" s="956"/>
      <c r="U677" s="956"/>
      <c r="V677" s="950"/>
      <c r="W677" s="791" t="s">
        <v>658</v>
      </c>
      <c r="X677" s="950"/>
      <c r="Y677" s="791" t="s">
        <v>747</v>
      </c>
      <c r="Z677" s="956"/>
      <c r="AA677" s="956"/>
      <c r="AB677" s="950"/>
      <c r="AC677" s="784" t="s">
        <v>853</v>
      </c>
      <c r="AD677" s="784" t="s">
        <v>948</v>
      </c>
      <c r="AE677" s="791" t="s">
        <v>953</v>
      </c>
      <c r="AF677" s="950"/>
    </row>
    <row r="678" spans="1:32" ht="14.25" customHeight="1" thickTop="1" x14ac:dyDescent="0.2">
      <c r="A678" s="986" t="s">
        <v>1083</v>
      </c>
      <c r="B678" s="791" t="s">
        <v>63</v>
      </c>
      <c r="C678" s="791" t="s">
        <v>112</v>
      </c>
      <c r="D678" s="791" t="s">
        <v>139</v>
      </c>
      <c r="E678" s="791" t="s">
        <v>218</v>
      </c>
      <c r="F678" s="791" t="s">
        <v>240</v>
      </c>
      <c r="G678" s="791" t="s">
        <v>284</v>
      </c>
      <c r="H678" s="791" t="s">
        <v>111</v>
      </c>
      <c r="I678" s="791" t="s">
        <v>324</v>
      </c>
      <c r="J678" s="791" t="s">
        <v>348</v>
      </c>
      <c r="K678" s="791" t="s">
        <v>426</v>
      </c>
      <c r="L678" s="791" t="s">
        <v>445</v>
      </c>
      <c r="M678" s="791" t="s">
        <v>469</v>
      </c>
      <c r="N678" s="785"/>
      <c r="O678" s="791" t="s">
        <v>498</v>
      </c>
      <c r="P678" s="791" t="s">
        <v>501</v>
      </c>
      <c r="Q678" s="791" t="s">
        <v>510</v>
      </c>
      <c r="R678" s="791" t="s">
        <v>526</v>
      </c>
      <c r="S678" s="791" t="s">
        <v>536</v>
      </c>
      <c r="T678" s="791" t="s">
        <v>549</v>
      </c>
      <c r="U678" s="791" t="s">
        <v>560</v>
      </c>
      <c r="V678" s="791" t="s">
        <v>645</v>
      </c>
      <c r="W678" s="791" t="s">
        <v>659</v>
      </c>
      <c r="X678" s="791" t="s">
        <v>703</v>
      </c>
      <c r="Y678" s="791" t="s">
        <v>748</v>
      </c>
      <c r="Z678" s="791" t="s">
        <v>811</v>
      </c>
      <c r="AA678" s="791" t="s">
        <v>833</v>
      </c>
      <c r="AB678" s="791" t="s">
        <v>849</v>
      </c>
      <c r="AC678" s="791" t="s">
        <v>853</v>
      </c>
      <c r="AD678" s="791" t="s">
        <v>948</v>
      </c>
      <c r="AE678" s="791" t="s">
        <v>953</v>
      </c>
      <c r="AF678" s="791" t="s">
        <v>1053</v>
      </c>
    </row>
    <row r="679" spans="1:32" ht="13.5" customHeight="1" thickBot="1" x14ac:dyDescent="0.25">
      <c r="A679" s="987"/>
      <c r="B679" s="792"/>
      <c r="C679" s="792"/>
      <c r="D679" s="792"/>
      <c r="E679" s="792"/>
      <c r="F679" s="792"/>
      <c r="G679" s="792"/>
      <c r="H679" s="792"/>
      <c r="I679" s="792"/>
      <c r="J679" s="792"/>
      <c r="K679" s="792"/>
      <c r="L679" s="792"/>
      <c r="M679" s="792"/>
      <c r="N679" s="785"/>
      <c r="O679" s="792"/>
      <c r="P679" s="792"/>
      <c r="Q679" s="792"/>
      <c r="R679" s="792"/>
      <c r="S679" s="792"/>
      <c r="T679" s="792"/>
      <c r="U679" s="792"/>
      <c r="V679" s="792"/>
      <c r="W679" s="792"/>
      <c r="X679" s="792"/>
      <c r="Y679" s="792"/>
      <c r="Z679" s="792"/>
      <c r="AA679" s="792"/>
      <c r="AB679" s="792"/>
      <c r="AC679" s="792"/>
      <c r="AD679" s="792"/>
      <c r="AE679" s="792"/>
      <c r="AF679" s="792"/>
    </row>
    <row r="680" spans="1:32" ht="18" customHeight="1" thickTop="1" thickBot="1" x14ac:dyDescent="0.25">
      <c r="A680" s="41" t="s">
        <v>1084</v>
      </c>
      <c r="B680" s="47">
        <f>IFERROR(Y22*1,"0")+IFERROR(Y26*1,"0")+IFERROR(Y27*1,"0")+IFERROR(Y28*1,"0")+IFERROR(Y29*1,"0")+IFERROR(Y30*1,"0")+IFERROR(Y31*1,"0")+IFERROR(Y32*1,"0")+IFERROR(Y33*1,"0")+IFERROR(Y37*1,"0")+IFERROR(Y41*1,"0")</f>
        <v>0</v>
      </c>
      <c r="C680" s="47">
        <f>IFERROR(Y47*1,"0")+IFERROR(Y48*1,"0")+IFERROR(Y49*1,"0")+IFERROR(Y50*1,"0")+IFERROR(Y51*1,"0")+IFERROR(Y52*1,"0")+IFERROR(Y56*1,"0")+IFERROR(Y57*1,"0")</f>
        <v>244.8</v>
      </c>
      <c r="D680" s="47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6796.8000000000011</v>
      </c>
      <c r="E680" s="47">
        <f>IFERROR(Y106*1,"0")+IFERROR(Y107*1,"0")+IFERROR(Y108*1,"0")+IFERROR(Y112*1,"0")+IFERROR(Y113*1,"0")+IFERROR(Y114*1,"0")+IFERROR(Y115*1,"0")+IFERROR(Y116*1,"0")+IFERROR(Y117*1,"0")</f>
        <v>108</v>
      </c>
      <c r="F680" s="47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7">
        <f>IFERROR(Y153*1,"0")+IFERROR(Y154*1,"0")+IFERROR(Y155*1,"0")+IFERROR(Y159*1,"0")+IFERROR(Y160*1,"0")+IFERROR(Y164*1,"0")+IFERROR(Y165*1,"0")</f>
        <v>0</v>
      </c>
      <c r="H680" s="47">
        <f>IFERROR(Y170*1,"0")+IFERROR(Y174*1,"0")+IFERROR(Y175*1,"0")+IFERROR(Y176*1,"0")+IFERROR(Y177*1,"0")+IFERROR(Y178*1,"0")+IFERROR(Y182*1,"0")+IFERROR(Y183*1,"0")</f>
        <v>357</v>
      </c>
      <c r="I680" s="47">
        <f>IFERROR(Y189*1,"0")+IFERROR(Y193*1,"0")+IFERROR(Y194*1,"0")+IFERROR(Y195*1,"0")+IFERROR(Y196*1,"0")+IFERROR(Y197*1,"0")+IFERROR(Y198*1,"0")+IFERROR(Y199*1,"0")+IFERROR(Y200*1,"0")</f>
        <v>0</v>
      </c>
      <c r="J680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556.20000000000005</v>
      </c>
      <c r="K680" s="47">
        <f>IFERROR(Y250*1,"0")+IFERROR(Y251*1,"0")+IFERROR(Y252*1,"0")+IFERROR(Y253*1,"0")+IFERROR(Y254*1,"0")+IFERROR(Y255*1,"0")+IFERROR(Y256*1,"0")+IFERROR(Y257*1,"0")</f>
        <v>0</v>
      </c>
      <c r="L680" s="47">
        <f>IFERROR(Y262*1,"0")+IFERROR(Y263*1,"0")+IFERROR(Y264*1,"0")+IFERROR(Y265*1,"0")+IFERROR(Y266*1,"0")+IFERROR(Y267*1,"0")+IFERROR(Y268*1,"0")+IFERROR(Y269*1,"0")+IFERROR(Y270*1,"0")+IFERROR(Y274*1,"0")</f>
        <v>0</v>
      </c>
      <c r="M680" s="47">
        <f>IFERROR(Y279*1,"0")+IFERROR(Y280*1,"0")+IFERROR(Y281*1,"0")+IFERROR(Y282*1,"0")+IFERROR(Y283*1,"0")+IFERROR(Y284*1,"0")+IFERROR(Y285*1,"0")+IFERROR(Y286*1,"0")+IFERROR(Y287*1,"0")+IFERROR(Y288*1,"0")</f>
        <v>302.40000000000003</v>
      </c>
      <c r="N680" s="785"/>
      <c r="O680" s="47">
        <f>IFERROR(Y293*1,"0")</f>
        <v>0</v>
      </c>
      <c r="P680" s="47">
        <f>IFERROR(Y298*1,"0")+IFERROR(Y299*1,"0")+IFERROR(Y300*1,"0")</f>
        <v>0</v>
      </c>
      <c r="Q680" s="47">
        <f>IFERROR(Y305*1,"0")+IFERROR(Y306*1,"0")+IFERROR(Y307*1,"0")+IFERROR(Y308*1,"0")+IFERROR(Y309*1,"0")+IFERROR(Y310*1,"0")</f>
        <v>0</v>
      </c>
      <c r="R680" s="47">
        <f>IFERROR(Y315*1,"0")+IFERROR(Y319*1,"0")+IFERROR(Y323*1,"0")</f>
        <v>0</v>
      </c>
      <c r="S680" s="47">
        <f>IFERROR(Y328*1,"0")+IFERROR(Y332*1,"0")+IFERROR(Y336*1,"0")+IFERROR(Y337*1,"0")</f>
        <v>0</v>
      </c>
      <c r="T680" s="47">
        <f>IFERROR(Y342*1,"0")+IFERROR(Y346*1,"0")+IFERROR(Y347*1,"0")+IFERROR(Y351*1,"0")</f>
        <v>0</v>
      </c>
      <c r="U680" s="47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3080.85</v>
      </c>
      <c r="V680" s="47">
        <f>IFERROR(Y404*1,"0")+IFERROR(Y408*1,"0")+IFERROR(Y409*1,"0")+IFERROR(Y410*1,"0")</f>
        <v>153.9</v>
      </c>
      <c r="W680" s="47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815</v>
      </c>
      <c r="X680" s="47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47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7">
        <f>IFERROR(Y514*1,"0")+IFERROR(Y518*1,"0")+IFERROR(Y519*1,"0")+IFERROR(Y520*1,"0")+IFERROR(Y521*1,"0")+IFERROR(Y522*1,"0")+IFERROR(Y526*1,"0")</f>
        <v>54</v>
      </c>
      <c r="AA680" s="47">
        <f>IFERROR(Y531*1,"0")+IFERROR(Y532*1,"0")+IFERROR(Y533*1,"0")+IFERROR(Y534*1,"0")+IFERROR(Y535*1,"0")+IFERROR(Y536*1,"0")</f>
        <v>0</v>
      </c>
      <c r="AB680" s="47">
        <f>IFERROR(Y541*1,"0")</f>
        <v>0</v>
      </c>
      <c r="AC680" s="47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807.84</v>
      </c>
      <c r="AD680" s="47">
        <f>IFERROR(Y602*1,"0")</f>
        <v>0</v>
      </c>
      <c r="AE680" s="47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1042.2</v>
      </c>
      <c r="AF680" s="47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88,00"/>
        <filter val="1 324,80"/>
        <filter val="1 800,00"/>
        <filter val="10,00"/>
        <filter val="100,00"/>
        <filter val="101,85"/>
        <filter val="104,17"/>
        <filter val="114,10"/>
        <filter val="135,00"/>
        <filter val="14 230,80"/>
        <filter val="14 974,56"/>
        <filter val="14,90"/>
        <filter val="144,00"/>
        <filter val="15 624,56"/>
        <filter val="150,00"/>
        <filter val="160,00"/>
        <filter val="166,67"/>
        <filter val="17,86"/>
        <filter val="18,52"/>
        <filter val="190,48"/>
        <filter val="2 011,00"/>
        <filter val="20,00"/>
        <filter val="200,00"/>
        <filter val="203,00"/>
        <filter val="21,00"/>
        <filter val="240,00"/>
        <filter val="244,00"/>
        <filter val="250,00"/>
        <filter val="26"/>
        <filter val="27,78"/>
        <filter val="3 600,00"/>
        <filter val="30,00"/>
        <filter val="300,00"/>
        <filter val="321,00"/>
        <filter val="38,00"/>
        <filter val="38,33"/>
        <filter val="4 788,00"/>
        <filter val="40,00"/>
        <filter val="400,00"/>
        <filter val="44,93"/>
        <filter val="47,35"/>
        <filter val="5,13"/>
        <filter val="50,00"/>
        <filter val="500,00"/>
        <filter val="550,00"/>
        <filter val="597,33"/>
        <filter val="60,00"/>
        <filter val="604,80"/>
        <filter val="630,00"/>
        <filter val="640,00"/>
        <filter val="650,00"/>
        <filter val="660,00"/>
        <filter val="765,00"/>
        <filter val="79,85"/>
        <filter val="80,00"/>
        <filter val="800,00"/>
        <filter val="85,00"/>
        <filter val="9,26"/>
        <filter val="95,24"/>
      </filters>
    </filterColumn>
    <filterColumn colId="29" showButton="0"/>
    <filterColumn colId="30" showButton="0"/>
  </autoFilter>
  <mergeCells count="1201"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99:E499"/>
    <mergeCell ref="D426:E426"/>
    <mergeCell ref="D486:E486"/>
    <mergeCell ref="P86:T86"/>
    <mergeCell ref="A343:O344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P256:T256"/>
    <mergeCell ref="D298:E298"/>
    <mergeCell ref="D234:E234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</mergeCells>
  <conditionalFormatting sqref="A8:N10">
    <cfRule type="expression" dxfId="4" priority="4" stopIfTrue="1">
      <formula>IF($V$5="самовывоз",1,0)</formula>
    </cfRule>
  </conditionalFormatting>
  <conditionalFormatting sqref="P8">
    <cfRule type="expression" dxfId="3" priority="3" stopIfTrue="1">
      <formula>IF($V$5="доставка",1,0)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9:R13">
    <cfRule type="expression" dxfId="1" priority="15" stopIfTrue="1">
      <formula>IF($V$5="самовывоз",1,0)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8 X124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1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8"/>
    </row>
    <row r="3" spans="2:8" x14ac:dyDescent="0.2">
      <c r="B3" s="48" t="s">
        <v>1086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1087</v>
      </c>
      <c r="D6" s="48" t="s">
        <v>1088</v>
      </c>
      <c r="E6" s="48"/>
    </row>
    <row r="8" spans="2:8" x14ac:dyDescent="0.2">
      <c r="B8" s="48" t="s">
        <v>19</v>
      </c>
      <c r="C8" s="48" t="s">
        <v>1087</v>
      </c>
      <c r="D8" s="48"/>
      <c r="E8" s="48"/>
    </row>
    <row r="10" spans="2:8" x14ac:dyDescent="0.2">
      <c r="B10" s="48" t="s">
        <v>1089</v>
      </c>
      <c r="C10" s="48"/>
      <c r="D10" s="48"/>
      <c r="E10" s="48"/>
    </row>
    <row r="11" spans="2:8" x14ac:dyDescent="0.2">
      <c r="B11" s="48" t="s">
        <v>1090</v>
      </c>
      <c r="C11" s="48"/>
      <c r="D11" s="48"/>
      <c r="E11" s="48"/>
    </row>
    <row r="12" spans="2:8" x14ac:dyDescent="0.2">
      <c r="B12" s="48" t="s">
        <v>1091</v>
      </c>
      <c r="C12" s="48"/>
      <c r="D12" s="48"/>
      <c r="E12" s="48"/>
    </row>
    <row r="13" spans="2:8" x14ac:dyDescent="0.2">
      <c r="B13" s="48" t="s">
        <v>1092</v>
      </c>
      <c r="C13" s="48"/>
      <c r="D13" s="48"/>
      <c r="E13" s="48"/>
    </row>
    <row r="14" spans="2:8" x14ac:dyDescent="0.2">
      <c r="B14" s="48" t="s">
        <v>1093</v>
      </c>
      <c r="C14" s="48"/>
      <c r="D14" s="48"/>
      <c r="E14" s="48"/>
    </row>
    <row r="15" spans="2:8" x14ac:dyDescent="0.2">
      <c r="B15" s="48" t="s">
        <v>1094</v>
      </c>
      <c r="C15" s="48"/>
      <c r="D15" s="48"/>
      <c r="E15" s="48"/>
    </row>
    <row r="16" spans="2:8" x14ac:dyDescent="0.2">
      <c r="B16" s="48" t="s">
        <v>1095</v>
      </c>
      <c r="C16" s="48"/>
      <c r="D16" s="48"/>
      <c r="E16" s="48"/>
    </row>
    <row r="17" spans="2:5" x14ac:dyDescent="0.2">
      <c r="B17" s="48" t="s">
        <v>1096</v>
      </c>
      <c r="C17" s="48"/>
      <c r="D17" s="48"/>
      <c r="E17" s="48"/>
    </row>
    <row r="18" spans="2:5" x14ac:dyDescent="0.2">
      <c r="B18" s="48" t="s">
        <v>1097</v>
      </c>
      <c r="C18" s="48"/>
      <c r="D18" s="48"/>
      <c r="E18" s="48"/>
    </row>
    <row r="19" spans="2:5" x14ac:dyDescent="0.2">
      <c r="B19" s="48" t="s">
        <v>1098</v>
      </c>
      <c r="C19" s="48"/>
      <c r="D19" s="48"/>
      <c r="E19" s="48"/>
    </row>
    <row r="20" spans="2:5" x14ac:dyDescent="0.2">
      <c r="B20" s="48" t="s">
        <v>1099</v>
      </c>
      <c r="C20" s="48"/>
      <c r="D20" s="48"/>
      <c r="E20" s="48"/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2025-01-07T09:01:50Z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