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8301B9-35F3-4D55-9A48-35AB366351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заказа'!$X$314:$X$314</definedName>
    <definedName name="GrossWeightTotalR">'Бланк заказа'!$Y$314:$Y$314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заказа'!$X$315:$X$315</definedName>
    <definedName name="PalletQtyTotalR">'Бланк заказа'!$Y$315:$Y$315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заказа'!$B$270:$B$270</definedName>
    <definedName name="ProductId101">'Бланк заказа'!$B$271:$B$271</definedName>
    <definedName name="ProductId102">'Бланк заказа'!$B$275:$B$275</definedName>
    <definedName name="ProductId103">'Бланк заказа'!$B$279:$B$279</definedName>
    <definedName name="ProductId104">'Бланк заказа'!$B$280:$B$280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21">'Бланк заказа'!$B$303:$B$303</definedName>
    <definedName name="ProductId122">'Бланк заказа'!$B$304:$B$304</definedName>
    <definedName name="ProductId123">'Бланк заказа'!$B$305:$B$305</definedName>
    <definedName name="ProductId124">'Бланк заказа'!$B$306:$B$306</definedName>
    <definedName name="ProductId125">'Бланк заказа'!$B$307:$B$307</definedName>
    <definedName name="ProductId126">'Бланк заказа'!$B$308:$B$308</definedName>
    <definedName name="ProductId127">'Бланк заказа'!$B$309:$B$309</definedName>
    <definedName name="ProductId128">'Бланк заказа'!$B$310:$B$310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заказа'!$B$137:$B$137</definedName>
    <definedName name="ProductId56">'Бланк заказа'!$B$142:$B$142</definedName>
    <definedName name="ProductId57">'Бланк заказа'!$B$147:$B$147</definedName>
    <definedName name="ProductId58">'Бланк заказа'!$B$148:$B$148</definedName>
    <definedName name="ProductId59">'Бланк заказа'!$B$153:$B$153</definedName>
    <definedName name="ProductId6">'Бланк заказа'!$B$32:$B$32</definedName>
    <definedName name="ProductId60">'Бланк заказа'!$B$159:$B$159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заказа'!$B$185:$B$185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заказа'!$B$199:$B$199</definedName>
    <definedName name="ProductId77">'Бланк заказа'!$B$200:$B$200</definedName>
    <definedName name="ProductId78">'Бланк заказа'!$B$201:$B$201</definedName>
    <definedName name="ProductId79">'Бланк заказа'!$B$206:$B$206</definedName>
    <definedName name="ProductId8">'Бланк заказа'!$B$42:$B$42</definedName>
    <definedName name="ProductId80">'Бланк заказа'!$B$207:$B$207</definedName>
    <definedName name="ProductId81">'Бланк заказа'!$B$208:$B$208</definedName>
    <definedName name="ProductId82">'Бланк заказа'!$B$209:$B$209</definedName>
    <definedName name="ProductId83">'Бланк заказа'!$B$210:$B$210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заказа'!$B$218:$B$218</definedName>
    <definedName name="ProductId88">'Бланк заказа'!$B$219:$B$219</definedName>
    <definedName name="ProductId89">'Бланк заказа'!$B$224:$B$224</definedName>
    <definedName name="ProductId9">'Бланк заказа'!$B$47:$B$47</definedName>
    <definedName name="ProductId90">'Бланк заказа'!$B$229:$B$229</definedName>
    <definedName name="ProductId91">'Бланк заказа'!$B$234:$B$234</definedName>
    <definedName name="ProductId92">'Бланк заказа'!$B$235:$B$235</definedName>
    <definedName name="ProductId93">'Бланк заказа'!$B$241:$B$241</definedName>
    <definedName name="ProductId94">'Бланк заказа'!$B$247:$B$247</definedName>
    <definedName name="ProductId95">'Бланк заказа'!$B$248:$B$248</definedName>
    <definedName name="ProductId96">'Бланк заказа'!$B$253:$B$253</definedName>
    <definedName name="ProductId97">'Бланк заказа'!$B$259:$B$259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заказа'!$X$270:$X$270</definedName>
    <definedName name="SalesQty101">'Бланк заказа'!$X$271:$X$271</definedName>
    <definedName name="SalesQty102">'Бланк заказа'!$X$275:$X$275</definedName>
    <definedName name="SalesQty103">'Бланк заказа'!$X$279:$X$279</definedName>
    <definedName name="SalesQty104">'Бланк заказа'!$X$280:$X$280</definedName>
    <definedName name="SalesQty105">'Бланк заказа'!$X$284:$X$284</definedName>
    <definedName name="SalesQty106">'Бланк заказа'!$X$285:$X$285</definedName>
    <definedName name="SalesQty107">'Бланк заказа'!$X$286:$X$286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21">'Бланк заказа'!$X$303:$X$303</definedName>
    <definedName name="SalesQty122">'Бланк заказа'!$X$304:$X$304</definedName>
    <definedName name="SalesQty123">'Бланк заказа'!$X$305:$X$305</definedName>
    <definedName name="SalesQty124">'Бланк заказа'!$X$306:$X$306</definedName>
    <definedName name="SalesQty125">'Бланк заказа'!$X$307:$X$307</definedName>
    <definedName name="SalesQty126">'Бланк заказа'!$X$308:$X$308</definedName>
    <definedName name="SalesQty127">'Бланк заказа'!$X$309:$X$309</definedName>
    <definedName name="SalesQty128">'Бланк заказа'!$X$310:$X$310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заказа'!$X$137:$X$137</definedName>
    <definedName name="SalesQty56">'Бланк заказа'!$X$142:$X$142</definedName>
    <definedName name="SalesQty57">'Бланк заказа'!$X$147:$X$147</definedName>
    <definedName name="SalesQty58">'Бланк заказа'!$X$148:$X$148</definedName>
    <definedName name="SalesQty59">'Бланк заказа'!$X$153:$X$153</definedName>
    <definedName name="SalesQty6">'Бланк заказа'!$X$32:$X$32</definedName>
    <definedName name="SalesQty60">'Бланк заказа'!$X$159:$X$159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заказа'!$X$185:$X$185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заказа'!$X$199:$X$199</definedName>
    <definedName name="SalesQty77">'Бланк заказа'!$X$200:$X$200</definedName>
    <definedName name="SalesQty78">'Бланк заказа'!$X$201:$X$201</definedName>
    <definedName name="SalesQty79">'Бланк заказа'!$X$206:$X$206</definedName>
    <definedName name="SalesQty8">'Бланк заказа'!$X$42:$X$42</definedName>
    <definedName name="SalesQty80">'Бланк заказа'!$X$207:$X$207</definedName>
    <definedName name="SalesQty81">'Бланк заказа'!$X$208:$X$208</definedName>
    <definedName name="SalesQty82">'Бланк заказа'!$X$209:$X$209</definedName>
    <definedName name="SalesQty83">'Бланк заказа'!$X$210:$X$210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заказа'!$X$218:$X$218</definedName>
    <definedName name="SalesQty88">'Бланк заказа'!$X$219:$X$219</definedName>
    <definedName name="SalesQty89">'Бланк заказа'!$X$224:$X$224</definedName>
    <definedName name="SalesQty9">'Бланк заказа'!$X$47:$X$47</definedName>
    <definedName name="SalesQty90">'Бланк заказа'!$X$229:$X$229</definedName>
    <definedName name="SalesQty91">'Бланк заказа'!$X$234:$X$234</definedName>
    <definedName name="SalesQty92">'Бланк заказа'!$X$235:$X$235</definedName>
    <definedName name="SalesQty93">'Бланк заказа'!$X$241:$X$241</definedName>
    <definedName name="SalesQty94">'Бланк заказа'!$X$247:$X$247</definedName>
    <definedName name="SalesQty95">'Бланк заказа'!$X$248:$X$248</definedName>
    <definedName name="SalesQty96">'Бланк заказа'!$X$253:$X$253</definedName>
    <definedName name="SalesQty97">'Бланк заказа'!$X$259:$X$259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заказа'!$Y$270:$Y$270</definedName>
    <definedName name="SalesRoundBox101">'Бланк заказа'!$Y$271:$Y$271</definedName>
    <definedName name="SalesRoundBox102">'Бланк заказа'!$Y$275:$Y$275</definedName>
    <definedName name="SalesRoundBox103">'Бланк заказа'!$Y$279:$Y$279</definedName>
    <definedName name="SalesRoundBox104">'Бланк заказа'!$Y$280:$Y$280</definedName>
    <definedName name="SalesRoundBox105">'Бланк заказа'!$Y$284:$Y$284</definedName>
    <definedName name="SalesRoundBox106">'Бланк заказа'!$Y$285:$Y$285</definedName>
    <definedName name="SalesRoundBox107">'Бланк заказа'!$Y$286:$Y$286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21">'Бланк заказа'!$Y$303:$Y$303</definedName>
    <definedName name="SalesRoundBox122">'Бланк заказа'!$Y$304:$Y$304</definedName>
    <definedName name="SalesRoundBox123">'Бланк заказа'!$Y$305:$Y$305</definedName>
    <definedName name="SalesRoundBox124">'Бланк заказа'!$Y$306:$Y$306</definedName>
    <definedName name="SalesRoundBox125">'Бланк заказа'!$Y$307:$Y$307</definedName>
    <definedName name="SalesRoundBox126">'Бланк заказа'!$Y$308:$Y$308</definedName>
    <definedName name="SalesRoundBox127">'Бланк заказа'!$Y$309:$Y$309</definedName>
    <definedName name="SalesRoundBox128">'Бланк заказа'!$Y$310:$Y$310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заказа'!$Y$137:$Y$137</definedName>
    <definedName name="SalesRoundBox56">'Бланк заказа'!$Y$142:$Y$142</definedName>
    <definedName name="SalesRoundBox57">'Бланк заказа'!$Y$147:$Y$147</definedName>
    <definedName name="SalesRoundBox58">'Бланк заказа'!$Y$148:$Y$148</definedName>
    <definedName name="SalesRoundBox59">'Бланк заказа'!$Y$153:$Y$153</definedName>
    <definedName name="SalesRoundBox6">'Бланк заказа'!$Y$32:$Y$32</definedName>
    <definedName name="SalesRoundBox60">'Бланк заказа'!$Y$159:$Y$159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заказа'!$Y$185:$Y$185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заказа'!$Y$199:$Y$199</definedName>
    <definedName name="SalesRoundBox77">'Бланк заказа'!$Y$200:$Y$200</definedName>
    <definedName name="SalesRoundBox78">'Бланк заказа'!$Y$201:$Y$201</definedName>
    <definedName name="SalesRoundBox79">'Бланк заказа'!$Y$206:$Y$206</definedName>
    <definedName name="SalesRoundBox8">'Бланк заказа'!$Y$42:$Y$42</definedName>
    <definedName name="SalesRoundBox80">'Бланк заказа'!$Y$207:$Y$207</definedName>
    <definedName name="SalesRoundBox81">'Бланк заказа'!$Y$208:$Y$208</definedName>
    <definedName name="SalesRoundBox82">'Бланк заказа'!$Y$209:$Y$209</definedName>
    <definedName name="SalesRoundBox83">'Бланк заказа'!$Y$210:$Y$210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заказа'!$Y$218:$Y$218</definedName>
    <definedName name="SalesRoundBox88">'Бланк заказа'!$Y$219:$Y$219</definedName>
    <definedName name="SalesRoundBox89">'Бланк заказа'!$Y$224:$Y$224</definedName>
    <definedName name="SalesRoundBox9">'Бланк заказа'!$Y$47:$Y$47</definedName>
    <definedName name="SalesRoundBox90">'Бланк заказа'!$Y$229:$Y$229</definedName>
    <definedName name="SalesRoundBox91">'Бланк заказа'!$Y$234:$Y$234</definedName>
    <definedName name="SalesRoundBox92">'Бланк заказа'!$Y$235:$Y$235</definedName>
    <definedName name="SalesRoundBox93">'Бланк заказа'!$Y$241:$Y$241</definedName>
    <definedName name="SalesRoundBox94">'Бланк заказа'!$Y$247:$Y$247</definedName>
    <definedName name="SalesRoundBox95">'Бланк заказа'!$Y$248:$Y$248</definedName>
    <definedName name="SalesRoundBox96">'Бланк заказа'!$Y$253:$Y$253</definedName>
    <definedName name="SalesRoundBox97">'Бланк заказа'!$Y$259:$Y$259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заказа'!$W$270:$W$270</definedName>
    <definedName name="UnitOfMeasure101">'Бланк заказа'!$W$271:$W$271</definedName>
    <definedName name="UnitOfMeasure102">'Бланк заказа'!$W$275:$W$275</definedName>
    <definedName name="UnitOfMeasure103">'Бланк заказа'!$W$279:$W$279</definedName>
    <definedName name="UnitOfMeasure104">'Бланк заказа'!$W$280:$W$280</definedName>
    <definedName name="UnitOfMeasure105">'Бланк заказа'!$W$284:$W$284</definedName>
    <definedName name="UnitOfMeasure106">'Бланк заказа'!$W$285:$W$285</definedName>
    <definedName name="UnitOfMeasure107">'Бланк заказа'!$W$286:$W$286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21">'Бланк заказа'!$W$303:$W$303</definedName>
    <definedName name="UnitOfMeasure122">'Бланк заказа'!$W$304:$W$304</definedName>
    <definedName name="UnitOfMeasure123">'Бланк заказа'!$W$305:$W$305</definedName>
    <definedName name="UnitOfMeasure124">'Бланк заказа'!$W$306:$W$306</definedName>
    <definedName name="UnitOfMeasure125">'Бланк заказа'!$W$307:$W$307</definedName>
    <definedName name="UnitOfMeasure126">'Бланк заказа'!$W$308:$W$308</definedName>
    <definedName name="UnitOfMeasure127">'Бланк заказа'!$W$309:$W$309</definedName>
    <definedName name="UnitOfMeasure128">'Бланк заказа'!$W$310:$W$310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заказа'!$W$137:$W$137</definedName>
    <definedName name="UnitOfMeasure56">'Бланк заказа'!$W$142:$W$142</definedName>
    <definedName name="UnitOfMeasure57">'Бланк заказа'!$W$147:$W$147</definedName>
    <definedName name="UnitOfMeasure58">'Бланк заказа'!$W$148:$W$148</definedName>
    <definedName name="UnitOfMeasure59">'Бланк заказа'!$W$153:$W$153</definedName>
    <definedName name="UnitOfMeasure6">'Бланк заказа'!$W$32:$W$32</definedName>
    <definedName name="UnitOfMeasure60">'Бланк заказа'!$W$159:$W$159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заказа'!$W$185:$W$185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заказа'!$W$199:$W$199</definedName>
    <definedName name="UnitOfMeasure77">'Бланк заказа'!$W$200:$W$200</definedName>
    <definedName name="UnitOfMeasure78">'Бланк заказа'!$W$201:$W$201</definedName>
    <definedName name="UnitOfMeasure79">'Бланк заказа'!$W$206:$W$206</definedName>
    <definedName name="UnitOfMeasure8">'Бланк заказа'!$W$42:$W$42</definedName>
    <definedName name="UnitOfMeasure80">'Бланк заказа'!$W$207:$W$207</definedName>
    <definedName name="UnitOfMeasure81">'Бланк заказа'!$W$208:$W$208</definedName>
    <definedName name="UnitOfMeasure82">'Бланк заказа'!$W$209:$W$209</definedName>
    <definedName name="UnitOfMeasure83">'Бланк заказа'!$W$210:$W$210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заказа'!$W$218:$W$218</definedName>
    <definedName name="UnitOfMeasure88">'Бланк заказа'!$W$219:$W$219</definedName>
    <definedName name="UnitOfMeasure89">'Бланк заказа'!$W$224:$W$224</definedName>
    <definedName name="UnitOfMeasure9">'Бланк заказа'!$W$47:$W$47</definedName>
    <definedName name="UnitOfMeasure90">'Бланк заказа'!$W$229:$W$229</definedName>
    <definedName name="UnitOfMeasure91">'Бланк заказа'!$W$234:$W$234</definedName>
    <definedName name="UnitOfMeasure92">'Бланк заказа'!$W$235:$W$235</definedName>
    <definedName name="UnitOfMeasure93">'Бланк заказа'!$W$241:$W$241</definedName>
    <definedName name="UnitOfMeasure94">'Бланк заказа'!$W$247:$W$247</definedName>
    <definedName name="UnitOfMeasure95">'Бланк заказа'!$W$248:$W$248</definedName>
    <definedName name="UnitOfMeasure96">'Бланк заказа'!$W$253:$W$253</definedName>
    <definedName name="UnitOfMeasure97">'Бланк заказа'!$W$259:$W$259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23" i="1" l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X312" i="1"/>
  <c r="X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Z311" i="1" s="1"/>
  <c r="Y290" i="1"/>
  <c r="Y312" i="1" s="1"/>
  <c r="X288" i="1"/>
  <c r="X287" i="1"/>
  <c r="BO286" i="1"/>
  <c r="BM286" i="1"/>
  <c r="Z286" i="1"/>
  <c r="Y286" i="1"/>
  <c r="P286" i="1"/>
  <c r="BO285" i="1"/>
  <c r="BM285" i="1"/>
  <c r="Z285" i="1"/>
  <c r="Y285" i="1"/>
  <c r="BO284" i="1"/>
  <c r="BM284" i="1"/>
  <c r="Z284" i="1"/>
  <c r="Z287" i="1" s="1"/>
  <c r="Y284" i="1"/>
  <c r="X282" i="1"/>
  <c r="X281" i="1"/>
  <c r="BO280" i="1"/>
  <c r="BM280" i="1"/>
  <c r="Z280" i="1"/>
  <c r="Y280" i="1"/>
  <c r="BO279" i="1"/>
  <c r="BM279" i="1"/>
  <c r="Z279" i="1"/>
  <c r="Z281" i="1" s="1"/>
  <c r="Y279" i="1"/>
  <c r="X277" i="1"/>
  <c r="X276" i="1"/>
  <c r="BO275" i="1"/>
  <c r="BM275" i="1"/>
  <c r="Z275" i="1"/>
  <c r="Z276" i="1" s="1"/>
  <c r="Y275" i="1"/>
  <c r="X273" i="1"/>
  <c r="X272" i="1"/>
  <c r="BO271" i="1"/>
  <c r="BM271" i="1"/>
  <c r="Z271" i="1"/>
  <c r="Y271" i="1"/>
  <c r="BO270" i="1"/>
  <c r="BM270" i="1"/>
  <c r="Z270" i="1"/>
  <c r="Y270" i="1"/>
  <c r="BO269" i="1"/>
  <c r="BM269" i="1"/>
  <c r="Z269" i="1"/>
  <c r="Z272" i="1" s="1"/>
  <c r="Y269" i="1"/>
  <c r="X265" i="1"/>
  <c r="X264" i="1"/>
  <c r="BO263" i="1"/>
  <c r="BM263" i="1"/>
  <c r="Z263" i="1"/>
  <c r="Z264" i="1" s="1"/>
  <c r="Y263" i="1"/>
  <c r="Y265" i="1" s="1"/>
  <c r="P263" i="1"/>
  <c r="X261" i="1"/>
  <c r="X260" i="1"/>
  <c r="BO259" i="1"/>
  <c r="BM259" i="1"/>
  <c r="Z259" i="1"/>
  <c r="Z260" i="1" s="1"/>
  <c r="Y259" i="1"/>
  <c r="X255" i="1"/>
  <c r="Y254" i="1"/>
  <c r="X254" i="1"/>
  <c r="BP253" i="1"/>
  <c r="BO253" i="1"/>
  <c r="BN253" i="1"/>
  <c r="BM253" i="1"/>
  <c r="Z253" i="1"/>
  <c r="Z254" i="1" s="1"/>
  <c r="Y253" i="1"/>
  <c r="Y255" i="1" s="1"/>
  <c r="P253" i="1"/>
  <c r="X250" i="1"/>
  <c r="X249" i="1"/>
  <c r="BO248" i="1"/>
  <c r="BM248" i="1"/>
  <c r="Z248" i="1"/>
  <c r="Y248" i="1"/>
  <c r="P248" i="1"/>
  <c r="BO247" i="1"/>
  <c r="BM247" i="1"/>
  <c r="Z247" i="1"/>
  <c r="Y247" i="1"/>
  <c r="P247" i="1"/>
  <c r="X243" i="1"/>
  <c r="X242" i="1"/>
  <c r="BO241" i="1"/>
  <c r="BM241" i="1"/>
  <c r="Z241" i="1"/>
  <c r="Z242" i="1" s="1"/>
  <c r="Y241" i="1"/>
  <c r="Y243" i="1" s="1"/>
  <c r="P241" i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X231" i="1"/>
  <c r="X230" i="1"/>
  <c r="BO229" i="1"/>
  <c r="BM229" i="1"/>
  <c r="Z229" i="1"/>
  <c r="Z230" i="1" s="1"/>
  <c r="Y229" i="1"/>
  <c r="P229" i="1"/>
  <c r="X226" i="1"/>
  <c r="X225" i="1"/>
  <c r="BO224" i="1"/>
  <c r="BM224" i="1"/>
  <c r="Z224" i="1"/>
  <c r="Z225" i="1" s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Z216" i="1"/>
  <c r="Y216" i="1"/>
  <c r="Y221" i="1" s="1"/>
  <c r="P216" i="1"/>
  <c r="X213" i="1"/>
  <c r="X212" i="1"/>
  <c r="BO211" i="1"/>
  <c r="BM211" i="1"/>
  <c r="Z211" i="1"/>
  <c r="Y211" i="1"/>
  <c r="BP211" i="1" s="1"/>
  <c r="P211" i="1"/>
  <c r="BO210" i="1"/>
  <c r="BM210" i="1"/>
  <c r="Z210" i="1"/>
  <c r="Y210" i="1"/>
  <c r="P210" i="1"/>
  <c r="BO209" i="1"/>
  <c r="BM209" i="1"/>
  <c r="Z209" i="1"/>
  <c r="Y209" i="1"/>
  <c r="BP209" i="1" s="1"/>
  <c r="P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BP200" i="1" s="1"/>
  <c r="P200" i="1"/>
  <c r="BP199" i="1"/>
  <c r="BO199" i="1"/>
  <c r="BN199" i="1"/>
  <c r="BM199" i="1"/>
  <c r="Z199" i="1"/>
  <c r="Z202" i="1" s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Z195" i="1" s="1"/>
  <c r="Y191" i="1"/>
  <c r="X187" i="1"/>
  <c r="X186" i="1"/>
  <c r="BO185" i="1"/>
  <c r="BM185" i="1"/>
  <c r="Z185" i="1"/>
  <c r="Z186" i="1" s="1"/>
  <c r="Y185" i="1"/>
  <c r="X183" i="1"/>
  <c r="X182" i="1"/>
  <c r="BO181" i="1"/>
  <c r="BM181" i="1"/>
  <c r="Z181" i="1"/>
  <c r="Y181" i="1"/>
  <c r="BP181" i="1" s="1"/>
  <c r="P181" i="1"/>
  <c r="BO180" i="1"/>
  <c r="BM180" i="1"/>
  <c r="Z180" i="1"/>
  <c r="Y180" i="1"/>
  <c r="BP180" i="1" s="1"/>
  <c r="P180" i="1"/>
  <c r="BO179" i="1"/>
  <c r="BM179" i="1"/>
  <c r="Z179" i="1"/>
  <c r="Y179" i="1"/>
  <c r="BP179" i="1" s="1"/>
  <c r="P179" i="1"/>
  <c r="BO178" i="1"/>
  <c r="BM178" i="1"/>
  <c r="Z178" i="1"/>
  <c r="Y178" i="1"/>
  <c r="BP178" i="1" s="1"/>
  <c r="P178" i="1"/>
  <c r="X174" i="1"/>
  <c r="X173" i="1"/>
  <c r="BO172" i="1"/>
  <c r="BM172" i="1"/>
  <c r="Z172" i="1"/>
  <c r="Y172" i="1"/>
  <c r="P172" i="1"/>
  <c r="BO171" i="1"/>
  <c r="BM171" i="1"/>
  <c r="Z171" i="1"/>
  <c r="Y171" i="1"/>
  <c r="P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BP165" i="1" s="1"/>
  <c r="BO164" i="1"/>
  <c r="BM164" i="1"/>
  <c r="Z164" i="1"/>
  <c r="Y164" i="1"/>
  <c r="X161" i="1"/>
  <c r="X160" i="1"/>
  <c r="BO159" i="1"/>
  <c r="BM159" i="1"/>
  <c r="Z159" i="1"/>
  <c r="Z160" i="1" s="1"/>
  <c r="Y159" i="1"/>
  <c r="Y161" i="1" s="1"/>
  <c r="X155" i="1"/>
  <c r="X154" i="1"/>
  <c r="BO153" i="1"/>
  <c r="BM153" i="1"/>
  <c r="Z153" i="1"/>
  <c r="Z154" i="1" s="1"/>
  <c r="Y153" i="1"/>
  <c r="Y154" i="1" s="1"/>
  <c r="P153" i="1"/>
  <c r="X150" i="1"/>
  <c r="X149" i="1"/>
  <c r="BO148" i="1"/>
  <c r="BM148" i="1"/>
  <c r="Z148" i="1"/>
  <c r="Y148" i="1"/>
  <c r="P148" i="1"/>
  <c r="BO147" i="1"/>
  <c r="BM147" i="1"/>
  <c r="Z147" i="1"/>
  <c r="Y147" i="1"/>
  <c r="P147" i="1"/>
  <c r="X144" i="1"/>
  <c r="X143" i="1"/>
  <c r="BO142" i="1"/>
  <c r="BM142" i="1"/>
  <c r="Z142" i="1"/>
  <c r="Z143" i="1" s="1"/>
  <c r="Y142" i="1"/>
  <c r="X139" i="1"/>
  <c r="X138" i="1"/>
  <c r="BO137" i="1"/>
  <c r="BM137" i="1"/>
  <c r="Z137" i="1"/>
  <c r="Y137" i="1"/>
  <c r="BO136" i="1"/>
  <c r="BM136" i="1"/>
  <c r="Z136" i="1"/>
  <c r="Y136" i="1"/>
  <c r="P136" i="1"/>
  <c r="BO135" i="1"/>
  <c r="BM135" i="1"/>
  <c r="Z135" i="1"/>
  <c r="Y135" i="1"/>
  <c r="BP135" i="1" s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X111" i="1"/>
  <c r="X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X100" i="1"/>
  <c r="X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X93" i="1"/>
  <c r="X92" i="1"/>
  <c r="BO91" i="1"/>
  <c r="BM91" i="1"/>
  <c r="Z91" i="1"/>
  <c r="Z92" i="1" s="1"/>
  <c r="Y91" i="1"/>
  <c r="X88" i="1"/>
  <c r="X87" i="1"/>
  <c r="BO86" i="1"/>
  <c r="BM86" i="1"/>
  <c r="Z86" i="1"/>
  <c r="Y86" i="1"/>
  <c r="P86" i="1"/>
  <c r="BP85" i="1"/>
  <c r="BO85" i="1"/>
  <c r="BN85" i="1"/>
  <c r="BM85" i="1"/>
  <c r="Z85" i="1"/>
  <c r="Y85" i="1"/>
  <c r="P85" i="1"/>
  <c r="BO84" i="1"/>
  <c r="BM84" i="1"/>
  <c r="Z84" i="1"/>
  <c r="Y84" i="1"/>
  <c r="P84" i="1"/>
  <c r="BP83" i="1"/>
  <c r="BO83" i="1"/>
  <c r="BN83" i="1"/>
  <c r="BM83" i="1"/>
  <c r="Z83" i="1"/>
  <c r="Y83" i="1"/>
  <c r="BP82" i="1"/>
  <c r="BO82" i="1"/>
  <c r="BN82" i="1"/>
  <c r="BM82" i="1"/>
  <c r="Z82" i="1"/>
  <c r="Z87" i="1" s="1"/>
  <c r="Y82" i="1"/>
  <c r="P82" i="1"/>
  <c r="BO81" i="1"/>
  <c r="BM81" i="1"/>
  <c r="Z81" i="1"/>
  <c r="Y81" i="1"/>
  <c r="X78" i="1"/>
  <c r="X77" i="1"/>
  <c r="BO76" i="1"/>
  <c r="BM76" i="1"/>
  <c r="Z76" i="1"/>
  <c r="Y76" i="1"/>
  <c r="P76" i="1"/>
  <c r="BO75" i="1"/>
  <c r="BM75" i="1"/>
  <c r="Z75" i="1"/>
  <c r="Y75" i="1"/>
  <c r="P75" i="1"/>
  <c r="X72" i="1"/>
  <c r="X71" i="1"/>
  <c r="BO70" i="1"/>
  <c r="BM70" i="1"/>
  <c r="Z70" i="1"/>
  <c r="Y70" i="1"/>
  <c r="BO69" i="1"/>
  <c r="BM69" i="1"/>
  <c r="Z69" i="1"/>
  <c r="Z71" i="1" s="1"/>
  <c r="Y69" i="1"/>
  <c r="Y72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P57" i="1"/>
  <c r="BP56" i="1"/>
  <c r="BO56" i="1"/>
  <c r="BN56" i="1"/>
  <c r="BM56" i="1"/>
  <c r="Z56" i="1"/>
  <c r="Y56" i="1"/>
  <c r="P56" i="1"/>
  <c r="BO55" i="1"/>
  <c r="BM55" i="1"/>
  <c r="Z55" i="1"/>
  <c r="Y55" i="1"/>
  <c r="P55" i="1"/>
  <c r="BP54" i="1"/>
  <c r="BO54" i="1"/>
  <c r="BN54" i="1"/>
  <c r="BM54" i="1"/>
  <c r="Z54" i="1"/>
  <c r="Y54" i="1"/>
  <c r="P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Z38" i="1" s="1"/>
  <c r="Y37" i="1"/>
  <c r="P37" i="1"/>
  <c r="X34" i="1"/>
  <c r="X33" i="1"/>
  <c r="BO32" i="1"/>
  <c r="BM32" i="1"/>
  <c r="Z32" i="1"/>
  <c r="Y32" i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Z28" i="1"/>
  <c r="Y28" i="1"/>
  <c r="Y34" i="1" s="1"/>
  <c r="P28" i="1"/>
  <c r="X24" i="1"/>
  <c r="X23" i="1"/>
  <c r="BO22" i="1"/>
  <c r="BM22" i="1"/>
  <c r="Z22" i="1"/>
  <c r="Z23" i="1" s="1"/>
  <c r="Y22" i="1"/>
  <c r="P22" i="1"/>
  <c r="H10" i="1"/>
  <c r="A9" i="1"/>
  <c r="H9" i="1" s="1"/>
  <c r="D7" i="1"/>
  <c r="Q6" i="1"/>
  <c r="P2" i="1"/>
  <c r="X314" i="1" l="1"/>
  <c r="X317" i="1"/>
  <c r="Z33" i="1"/>
  <c r="Z110" i="1"/>
  <c r="BN103" i="1"/>
  <c r="BN105" i="1"/>
  <c r="BN107" i="1"/>
  <c r="BN109" i="1"/>
  <c r="Z125" i="1"/>
  <c r="BN121" i="1"/>
  <c r="BN123" i="1"/>
  <c r="Z138" i="1"/>
  <c r="BN135" i="1"/>
  <c r="BN159" i="1"/>
  <c r="BP159" i="1"/>
  <c r="Y160" i="1"/>
  <c r="Y168" i="1"/>
  <c r="Z168" i="1"/>
  <c r="BN166" i="1"/>
  <c r="Z173" i="1"/>
  <c r="Z182" i="1"/>
  <c r="BN178" i="1"/>
  <c r="BN180" i="1"/>
  <c r="BP63" i="1"/>
  <c r="BN63" i="1"/>
  <c r="BP76" i="1"/>
  <c r="BN76" i="1"/>
  <c r="Y93" i="1"/>
  <c r="Y92" i="1"/>
  <c r="BP91" i="1"/>
  <c r="BN91" i="1"/>
  <c r="Y149" i="1"/>
  <c r="BP147" i="1"/>
  <c r="BN147" i="1"/>
  <c r="BP192" i="1"/>
  <c r="BN192" i="1"/>
  <c r="BP194" i="1"/>
  <c r="BN194" i="1"/>
  <c r="Y212" i="1"/>
  <c r="BP206" i="1"/>
  <c r="BN206" i="1"/>
  <c r="BP208" i="1"/>
  <c r="BN208" i="1"/>
  <c r="BP210" i="1"/>
  <c r="BN210" i="1"/>
  <c r="Y226" i="1"/>
  <c r="Y225" i="1"/>
  <c r="BP224" i="1"/>
  <c r="BN224" i="1"/>
  <c r="BP234" i="1"/>
  <c r="BN234" i="1"/>
  <c r="BP248" i="1"/>
  <c r="BN248" i="1"/>
  <c r="Y282" i="1"/>
  <c r="Y281" i="1"/>
  <c r="BP279" i="1"/>
  <c r="BN279" i="1"/>
  <c r="BP280" i="1"/>
  <c r="BN280" i="1"/>
  <c r="Z65" i="1"/>
  <c r="Y100" i="1"/>
  <c r="BP96" i="1"/>
  <c r="BN96" i="1"/>
  <c r="BP98" i="1"/>
  <c r="BN98" i="1"/>
  <c r="Y118" i="1"/>
  <c r="BP114" i="1"/>
  <c r="BN114" i="1"/>
  <c r="BP116" i="1"/>
  <c r="BN116" i="1"/>
  <c r="BP130" i="1"/>
  <c r="BN130" i="1"/>
  <c r="Y144" i="1"/>
  <c r="Y143" i="1"/>
  <c r="BP142" i="1"/>
  <c r="BN142" i="1"/>
  <c r="BP172" i="1"/>
  <c r="BN172" i="1"/>
  <c r="Y187" i="1"/>
  <c r="Y186" i="1"/>
  <c r="BP185" i="1"/>
  <c r="BN185" i="1"/>
  <c r="Y231" i="1"/>
  <c r="Y230" i="1"/>
  <c r="BP229" i="1"/>
  <c r="BN229" i="1"/>
  <c r="Y273" i="1"/>
  <c r="Y272" i="1"/>
  <c r="BP269" i="1"/>
  <c r="BN269" i="1"/>
  <c r="BP270" i="1"/>
  <c r="BN270" i="1"/>
  <c r="BP271" i="1"/>
  <c r="BN271" i="1"/>
  <c r="BP286" i="1"/>
  <c r="BN286" i="1"/>
  <c r="Z99" i="1"/>
  <c r="Y111" i="1"/>
  <c r="Z117" i="1"/>
  <c r="Y125" i="1"/>
  <c r="Y126" i="1"/>
  <c r="Z149" i="1"/>
  <c r="Y174" i="1"/>
  <c r="Y182" i="1"/>
  <c r="Y196" i="1"/>
  <c r="Y203" i="1"/>
  <c r="Z212" i="1"/>
  <c r="Z220" i="1"/>
  <c r="Z236" i="1"/>
  <c r="Y23" i="1"/>
  <c r="BP22" i="1"/>
  <c r="BN22" i="1"/>
  <c r="Y38" i="1"/>
  <c r="BP37" i="1"/>
  <c r="BN37" i="1"/>
  <c r="Y60" i="1"/>
  <c r="BP47" i="1"/>
  <c r="BN47" i="1"/>
  <c r="BP49" i="1"/>
  <c r="BN49" i="1"/>
  <c r="BP51" i="1"/>
  <c r="BN51" i="1"/>
  <c r="BP53" i="1"/>
  <c r="BN53" i="1"/>
  <c r="BP55" i="1"/>
  <c r="BN55" i="1"/>
  <c r="BP57" i="1"/>
  <c r="BN57" i="1"/>
  <c r="Y59" i="1"/>
  <c r="BP64" i="1"/>
  <c r="BN64" i="1"/>
  <c r="Y78" i="1"/>
  <c r="BP75" i="1"/>
  <c r="BN75" i="1"/>
  <c r="Y77" i="1"/>
  <c r="Y87" i="1"/>
  <c r="BP81" i="1"/>
  <c r="BN81" i="1"/>
  <c r="BP84" i="1"/>
  <c r="BN84" i="1"/>
  <c r="BP86" i="1"/>
  <c r="BN86" i="1"/>
  <c r="Y132" i="1"/>
  <c r="BP129" i="1"/>
  <c r="BN129" i="1"/>
  <c r="Y131" i="1"/>
  <c r="BP136" i="1"/>
  <c r="BN136" i="1"/>
  <c r="BP137" i="1"/>
  <c r="BN137" i="1"/>
  <c r="F10" i="1"/>
  <c r="J9" i="1"/>
  <c r="F9" i="1"/>
  <c r="A10" i="1"/>
  <c r="X315" i="1"/>
  <c r="X316" i="1" s="1"/>
  <c r="Y24" i="1"/>
  <c r="Y33" i="1"/>
  <c r="BP28" i="1"/>
  <c r="BN28" i="1"/>
  <c r="BP32" i="1"/>
  <c r="BN32" i="1"/>
  <c r="Y39" i="1"/>
  <c r="Y43" i="1"/>
  <c r="BP42" i="1"/>
  <c r="BN42" i="1"/>
  <c r="Z59" i="1"/>
  <c r="Y65" i="1"/>
  <c r="Y66" i="1"/>
  <c r="Y71" i="1"/>
  <c r="BP69" i="1"/>
  <c r="BN69" i="1"/>
  <c r="BP70" i="1"/>
  <c r="BN70" i="1"/>
  <c r="Z77" i="1"/>
  <c r="Y88" i="1"/>
  <c r="BP97" i="1"/>
  <c r="BN97" i="1"/>
  <c r="Y99" i="1"/>
  <c r="BP104" i="1"/>
  <c r="BN104" i="1"/>
  <c r="BP106" i="1"/>
  <c r="BN106" i="1"/>
  <c r="BP108" i="1"/>
  <c r="BN108" i="1"/>
  <c r="Y110" i="1"/>
  <c r="BP115" i="1"/>
  <c r="BN115" i="1"/>
  <c r="Y117" i="1"/>
  <c r="BP122" i="1"/>
  <c r="BN122" i="1"/>
  <c r="BP124" i="1"/>
  <c r="BN124" i="1"/>
  <c r="Z131" i="1"/>
  <c r="Y138" i="1"/>
  <c r="Y139" i="1"/>
  <c r="BP148" i="1"/>
  <c r="BN148" i="1"/>
  <c r="Y150" i="1"/>
  <c r="Y155" i="1"/>
  <c r="Y169" i="1"/>
  <c r="Y173" i="1"/>
  <c r="Y183" i="1"/>
  <c r="Y195" i="1"/>
  <c r="Y202" i="1"/>
  <c r="Y213" i="1"/>
  <c r="Y220" i="1"/>
  <c r="BP235" i="1"/>
  <c r="BN235" i="1"/>
  <c r="Y250" i="1"/>
  <c r="BP247" i="1"/>
  <c r="BN247" i="1"/>
  <c r="Y249" i="1"/>
  <c r="Y260" i="1"/>
  <c r="BP259" i="1"/>
  <c r="BN259" i="1"/>
  <c r="Y276" i="1"/>
  <c r="BP275" i="1"/>
  <c r="BN275" i="1"/>
  <c r="X313" i="1"/>
  <c r="BN153" i="1"/>
  <c r="BP153" i="1"/>
  <c r="BN164" i="1"/>
  <c r="BP164" i="1"/>
  <c r="BN165" i="1"/>
  <c r="BN167" i="1"/>
  <c r="BN171" i="1"/>
  <c r="BP171" i="1"/>
  <c r="BN179" i="1"/>
  <c r="BN181" i="1"/>
  <c r="BN191" i="1"/>
  <c r="BP191" i="1"/>
  <c r="BN193" i="1"/>
  <c r="BN200" i="1"/>
  <c r="BN207" i="1"/>
  <c r="BN209" i="1"/>
  <c r="BN211" i="1"/>
  <c r="BN216" i="1"/>
  <c r="BP216" i="1"/>
  <c r="BN218" i="1"/>
  <c r="Y236" i="1"/>
  <c r="Y237" i="1"/>
  <c r="Y242" i="1"/>
  <c r="BP241" i="1"/>
  <c r="BN241" i="1"/>
  <c r="Z249" i="1"/>
  <c r="Y261" i="1"/>
  <c r="Y264" i="1"/>
  <c r="BP263" i="1"/>
  <c r="BN263" i="1"/>
  <c r="Y277" i="1"/>
  <c r="Y288" i="1"/>
  <c r="BP284" i="1"/>
  <c r="BN284" i="1"/>
  <c r="BP285" i="1"/>
  <c r="BN285" i="1"/>
  <c r="Y287" i="1"/>
  <c r="Y311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P310" i="1"/>
  <c r="BN310" i="1"/>
  <c r="Z318" i="1" l="1"/>
  <c r="Y313" i="1"/>
  <c r="Y314" i="1"/>
  <c r="Y317" i="1"/>
  <c r="Y315" i="1"/>
  <c r="C326" i="1" l="1"/>
  <c r="Y316" i="1"/>
  <c r="B326" i="1"/>
  <c r="A326" i="1"/>
</calcChain>
</file>

<file path=xl/sharedStrings.xml><?xml version="1.0" encoding="utf-8"?>
<sst xmlns="http://schemas.openxmlformats.org/spreadsheetml/2006/main" count="1588" uniqueCount="528">
  <si>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</si>
  <si>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</si>
  <si>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</si>
  <si>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</si>
  <si>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</si>
  <si>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</si>
  <si>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</si>
  <si>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</si>
  <si>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</si>
  <si>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</si>
  <si>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</si>
  <si>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</si>
  <si>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</si>
  <si>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</si>
  <si>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</si>
  <si>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</si>
  <si>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</si>
  <si>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</si>
  <si>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</si>
  <si>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</si>
  <si>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</si>
  <si>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</si>
  <si>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</si>
  <si>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</si>
  <si>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</si>
  <si>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</si>
  <si>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</si>
  <si>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</si>
  <si>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</si>
  <si>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</si>
  <si>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</si>
  <si>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</si>
  <si>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</si>
  <si>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</si>
  <si>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</si>
  <si>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</si>
  <si>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</si>
  <si>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</si>
  <si>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</si>
  <si>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</si>
  <si>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</si>
  <si>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</si>
  <si>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</si>
  <si>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</si>
  <si>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</si>
  <si>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</si>
  <si>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</si>
  <si>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</si>
  <si>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</si>
  <si>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</si>
  <si>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</si>
  <si>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</si>
  <si>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</si>
  <si>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</si>
  <si>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</si>
  <si>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</si>
  <si>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</si>
  <si>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</si>
  <si>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</si>
  <si>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</si>
  <si>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</si>
  <si>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</si>
  <si>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</si>
  <si>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</si>
  <si>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</si>
  <si>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</si>
  <si>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</si>
  <si>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</si>
  <si>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</si>
  <si>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</si>
  <si>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</si>
  <si>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</si>
  <si>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</si>
  <si>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</si>
  <si>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</si>
  <si>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</si>
  <si>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</si>
  <si>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</si>
  <si>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</si>
  <si>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</si>
  <si>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</si>
  <si>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</si>
  <si>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</si>
  <si>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SU002905</t>
  </si>
  <si>
    <t>P003335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</si>
  <si>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</si>
  <si>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</si>
  <si>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</si>
  <si>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</si>
  <si>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</si>
  <si>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</si>
  <si>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</si>
  <si>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</si>
  <si>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</si>
  <si>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</si>
  <si>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</si>
  <si>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</si>
  <si>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</si>
  <si>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</si>
  <si>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</si>
  <si>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</si>
  <si>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</si>
  <si>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Слой, мин. 1</t>
  </si>
  <si>
    <t>ЕАЭС N RU Д-RU.РА08.В.21084/22</t>
  </si>
  <si>
    <t>Слой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</si>
  <si>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</si>
  <si>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</si>
  <si>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</si>
  <si>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</si>
  <si>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</si>
  <si>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</si>
  <si>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</si>
  <si>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</si>
  <si>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Палетта, мин. 1</t>
  </si>
  <si>
    <t>Палетта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</si>
  <si>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</si>
  <si>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</si>
  <si>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</si>
  <si>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</si>
  <si>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</si>
  <si>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</si>
  <si>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</si>
  <si>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</si>
  <si>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</si>
  <si>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</si>
  <si>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</si>
  <si>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</si>
  <si>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</si>
  <si>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</si>
  <si>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</si>
  <si>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</si>
  <si>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</si>
  <si>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</si>
  <si>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</si>
  <si>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</si>
  <si>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</si>
  <si>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</si>
  <si>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</si>
  <si>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</si>
  <si>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</si>
  <si>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</si>
  <si>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</si>
  <si>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</si>
  <si>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SU002077</t>
  </si>
  <si>
    <t>P004089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</si>
  <si>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</si>
  <si>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</si>
  <si>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</si>
  <si>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</si>
  <si>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</si>
  <si>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</si>
  <si>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</si>
  <si>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</si>
  <si>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</si>
  <si>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</si>
  <si>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</si>
  <si>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</si>
  <si>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</si>
  <si>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</si>
  <si>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</si>
  <si>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</si>
  <si>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</si>
  <si>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</si>
  <si>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</si>
  <si>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</si>
  <si>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</si>
  <si>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</si>
  <si>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</si>
  <si>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</si>
  <si>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</si>
  <si>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</si>
  <si>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</si>
  <si>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</si>
  <si>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</si>
  <si>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</si>
  <si>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</si>
  <si>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</si>
  <si>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</si>
  <si>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</si>
  <si>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</si>
  <si>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</si>
  <si>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</si>
  <si>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</si>
  <si>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</si>
  <si>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</si>
  <si>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</si>
  <si>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</si>
  <si>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</si>
  <si>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</si>
  <si>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</si>
  <si>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</si>
  <si>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</si>
  <si>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</si>
  <si>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</si>
  <si>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</si>
  <si>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</si>
  <si>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</si>
  <si>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</si>
  <si>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</si>
  <si>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</si>
  <si>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</si>
  <si>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</si>
  <si>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</si>
  <si>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</si>
  <si>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</si>
  <si>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</si>
  <si>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</si>
  <si>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</si>
  <si>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</si>
  <si>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</si>
  <si>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ЕАЭС N RU Д-RU.РА10.В.33475/23</t>
  </si>
  <si>
    <t>SU003577</t>
  </si>
  <si>
    <t>P004490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</si>
  <si>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</si>
  <si>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</si>
  <si>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</si>
  <si>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</si>
  <si>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</si>
  <si>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</si>
  <si>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</si>
  <si>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</si>
  <si>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SU002565</t>
  </si>
  <si>
    <t>P004110</t>
  </si>
  <si>
    <t>ЕАЭС N RU Д-RU.РА05.В.14086/23</t>
  </si>
  <si>
    <t>SU003576</t>
  </si>
  <si>
    <t>P004489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</si>
  <si>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</si>
  <si>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</si>
  <si>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</si>
  <si>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</si>
  <si>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</si>
  <si>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</si>
  <si>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</si>
  <si>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</si>
  <si>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</si>
  <si>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</si>
  <si>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SU002474</t>
  </si>
  <si>
    <t>P004108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</si>
  <si>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</si>
  <si>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</si>
  <si>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</si>
  <si>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</si>
  <si>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</si>
  <si>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</si>
  <si>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</si>
  <si>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</si>
  <si>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</si>
  <si>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</si>
  <si>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</si>
  <si>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</si>
  <si>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</si>
  <si>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</si>
  <si>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</si>
  <si>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</si>
  <si>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</si>
  <si>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</si>
  <si>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</si>
  <si>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</si>
  <si>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</si>
  <si>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</si>
  <si>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</si>
  <si>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</si>
  <si>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</si>
  <si>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</si>
  <si>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</si>
  <si>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</si>
  <si>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</si>
  <si>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</si>
  <si>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</si>
  <si>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</si>
  <si>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</si>
  <si>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</si>
  <si>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</si>
  <si>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</si>
  <si>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</si>
  <si>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</si>
  <si>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</si>
  <si>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</si>
  <si>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</si>
  <si>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</si>
  <si>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</si>
  <si>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</si>
  <si>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</si>
  <si>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</si>
  <si>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</si>
  <si>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</si>
  <si>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</si>
  <si>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</si>
  <si>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</si>
  <si>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</si>
  <si>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</si>
  <si>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</si>
  <si>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</si>
  <si>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</si>
  <si>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</si>
  <si>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SU003796</t>
  </si>
  <si>
    <t>P004495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</si>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</sst>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2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0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2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1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26"/>
  <sheetViews>
    <sheetView showGridLines="0" tabSelected="1" zoomScaleNormal="100" zoomScaleSheetLayoutView="100" workbookViewId="0">
      <selection activeCell="AA31" sqref="AA31"/>
    </sheetView>
  </sheetViews>
  <sheetFormatPr defaultColWidth="9.140625" defaultRowHeight="12.75" x14ac:dyDescent="0.2"/>
  <cols>
    <col min="1" max="1" width="9.140625" style="33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4" customWidth="1"/>
    <col min="19" max="19" width="6.140625" style="33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4" customWidth="1"/>
    <col min="25" max="25" width="11" style="334" customWidth="1"/>
    <col min="26" max="26" width="10" style="334" customWidth="1"/>
    <col min="27" max="27" width="11.5703125" style="334" customWidth="1"/>
    <col min="28" max="28" width="10.42578125" style="334" customWidth="1"/>
    <col min="29" max="29" width="30" style="33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4" customWidth="1"/>
    <col min="34" max="34" width="9.140625" style="334" customWidth="1"/>
    <col min="35" max="16384" width="9.140625" style="334"/>
  </cols>
  <sheetData>
    <row r="1" spans="1:32" s="330" customFormat="1" ht="45" customHeight="1" x14ac:dyDescent="0.2">
      <c r="A1" s="41"/>
      <c r="B1" s="41"/>
      <c r="C1" s="41"/>
      <c r="D1" s="396" t="s">
        <v>0</v>
      </c>
      <c r="E1" s="370"/>
      <c r="F1" s="370"/>
      <c r="G1" s="12" t="s">
        <v>1</v>
      </c>
      <c r="H1" s="396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369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3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3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0" customFormat="1" ht="23.45" customHeight="1" x14ac:dyDescent="0.2">
      <c r="A5" s="428" t="s">
        <v>8</v>
      </c>
      <c r="B5" s="362"/>
      <c r="C5" s="363"/>
      <c r="D5" s="398"/>
      <c r="E5" s="399"/>
      <c r="F5" s="532" t="s">
        <v>9</v>
      </c>
      <c r="G5" s="363"/>
      <c r="H5" s="398" t="s">
        <v>527</v>
      </c>
      <c r="I5" s="497"/>
      <c r="J5" s="497"/>
      <c r="K5" s="497"/>
      <c r="L5" s="497"/>
      <c r="M5" s="399"/>
      <c r="N5" s="61"/>
      <c r="P5" s="24" t="s">
        <v>10</v>
      </c>
      <c r="Q5" s="540">
        <v>45667</v>
      </c>
      <c r="R5" s="360"/>
      <c r="T5" s="445" t="s">
        <v>11</v>
      </c>
      <c r="U5" s="409"/>
      <c r="V5" s="447" t="s">
        <v>12</v>
      </c>
      <c r="W5" s="360"/>
      <c r="AB5" s="51"/>
      <c r="AC5" s="51"/>
      <c r="AD5" s="51"/>
      <c r="AE5" s="51"/>
    </row>
    <row r="6" spans="1:32" s="330" customFormat="1" ht="24" customHeight="1" x14ac:dyDescent="0.2">
      <c r="A6" s="428" t="s">
        <v>13</v>
      </c>
      <c r="B6" s="362"/>
      <c r="C6" s="363"/>
      <c r="D6" s="499" t="s">
        <v>14</v>
      </c>
      <c r="E6" s="500"/>
      <c r="F6" s="500"/>
      <c r="G6" s="500"/>
      <c r="H6" s="500"/>
      <c r="I6" s="500"/>
      <c r="J6" s="500"/>
      <c r="K6" s="500"/>
      <c r="L6" s="500"/>
      <c r="M6" s="360"/>
      <c r="N6" s="62"/>
      <c r="P6" s="24" t="s">
        <v>15</v>
      </c>
      <c r="Q6" s="548" t="str">
        <f>IF(Q5=0," ",CHOOSE(WEEKDAY(Q5,2),"Понедельник","Вторник","Среда","Четверг","Пятница","Суббота","Воскресенье"))</f>
        <v>Пятница</v>
      </c>
      <c r="R6" s="348"/>
      <c r="T6" s="451" t="s">
        <v>16</v>
      </c>
      <c r="U6" s="409"/>
      <c r="V6" s="513" t="s">
        <v>17</v>
      </c>
      <c r="W6" s="384"/>
      <c r="AB6" s="51"/>
      <c r="AC6" s="51"/>
      <c r="AD6" s="51"/>
      <c r="AE6" s="51"/>
    </row>
    <row r="7" spans="1:32" s="330" customFormat="1" ht="21.75" hidden="1" customHeight="1" x14ac:dyDescent="0.2">
      <c r="A7" s="55"/>
      <c r="B7" s="55"/>
      <c r="C7" s="55"/>
      <c r="D7" s="519" t="str">
        <f>IFERROR(VLOOKUP(DeliveryAddress,Table,3,0),1)</f>
        <v>1</v>
      </c>
      <c r="E7" s="520"/>
      <c r="F7" s="520"/>
      <c r="G7" s="520"/>
      <c r="H7" s="520"/>
      <c r="I7" s="520"/>
      <c r="J7" s="520"/>
      <c r="K7" s="520"/>
      <c r="L7" s="520"/>
      <c r="M7" s="449"/>
      <c r="N7" s="63"/>
      <c r="P7" s="24"/>
      <c r="Q7" s="42"/>
      <c r="R7" s="42"/>
      <c r="T7" s="346"/>
      <c r="U7" s="409"/>
      <c r="V7" s="514"/>
      <c r="W7" s="515"/>
      <c r="AB7" s="51"/>
      <c r="AC7" s="51"/>
      <c r="AD7" s="51"/>
      <c r="AE7" s="51"/>
    </row>
    <row r="8" spans="1:32" s="330" customFormat="1" ht="25.5" customHeight="1" x14ac:dyDescent="0.2">
      <c r="A8" s="552" t="s">
        <v>18</v>
      </c>
      <c r="B8" s="341"/>
      <c r="C8" s="342"/>
      <c r="D8" s="390" t="s">
        <v>19</v>
      </c>
      <c r="E8" s="391"/>
      <c r="F8" s="391"/>
      <c r="G8" s="391"/>
      <c r="H8" s="391"/>
      <c r="I8" s="391"/>
      <c r="J8" s="391"/>
      <c r="K8" s="391"/>
      <c r="L8" s="391"/>
      <c r="M8" s="392"/>
      <c r="N8" s="64"/>
      <c r="P8" s="24" t="s">
        <v>20</v>
      </c>
      <c r="Q8" s="448">
        <v>0.375</v>
      </c>
      <c r="R8" s="449"/>
      <c r="T8" s="346"/>
      <c r="U8" s="409"/>
      <c r="V8" s="514"/>
      <c r="W8" s="515"/>
      <c r="AB8" s="51"/>
      <c r="AC8" s="51"/>
      <c r="AD8" s="51"/>
      <c r="AE8" s="51"/>
    </row>
    <row r="9" spans="1:32" s="330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32"/>
      <c r="E9" s="344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4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4"/>
      <c r="L9" s="344"/>
      <c r="M9" s="344"/>
      <c r="N9" s="328"/>
      <c r="P9" s="26" t="s">
        <v>21</v>
      </c>
      <c r="Q9" s="357"/>
      <c r="R9" s="358"/>
      <c r="T9" s="346"/>
      <c r="U9" s="409"/>
      <c r="V9" s="516"/>
      <c r="W9" s="517"/>
      <c r="X9" s="43"/>
      <c r="Y9" s="43"/>
      <c r="Z9" s="43"/>
      <c r="AA9" s="43"/>
      <c r="AB9" s="51"/>
      <c r="AC9" s="51"/>
      <c r="AD9" s="51"/>
      <c r="AE9" s="51"/>
    </row>
    <row r="10" spans="1:32" s="330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32"/>
      <c r="E10" s="344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64" t="str">
        <f>IFERROR(VLOOKUP($D$10,Proxy,2,FALSE),"")</f>
        <v/>
      </c>
      <c r="I10" s="346"/>
      <c r="J10" s="346"/>
      <c r="K10" s="346"/>
      <c r="L10" s="346"/>
      <c r="M10" s="346"/>
      <c r="N10" s="329"/>
      <c r="P10" s="26" t="s">
        <v>22</v>
      </c>
      <c r="Q10" s="452"/>
      <c r="R10" s="453"/>
      <c r="U10" s="24" t="s">
        <v>23</v>
      </c>
      <c r="V10" s="383" t="s">
        <v>24</v>
      </c>
      <c r="W10" s="384"/>
      <c r="X10" s="44"/>
      <c r="Y10" s="44"/>
      <c r="Z10" s="44"/>
      <c r="AA10" s="44"/>
      <c r="AB10" s="51"/>
      <c r="AC10" s="51"/>
      <c r="AD10" s="51"/>
      <c r="AE10" s="51"/>
    </row>
    <row r="11" spans="1:32" s="33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9"/>
      <c r="R11" s="360"/>
      <c r="U11" s="24" t="s">
        <v>27</v>
      </c>
      <c r="V11" s="506" t="s">
        <v>28</v>
      </c>
      <c r="W11" s="358"/>
      <c r="X11" s="45"/>
      <c r="Y11" s="45"/>
      <c r="Z11" s="45"/>
      <c r="AA11" s="45"/>
      <c r="AB11" s="51"/>
      <c r="AC11" s="51"/>
      <c r="AD11" s="51"/>
      <c r="AE11" s="51"/>
    </row>
    <row r="12" spans="1:32" s="330" customFormat="1" ht="18.600000000000001" customHeight="1" x14ac:dyDescent="0.2">
      <c r="A12" s="361" t="s">
        <v>29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30</v>
      </c>
      <c r="Q12" s="448"/>
      <c r="R12" s="449"/>
      <c r="S12" s="23"/>
      <c r="U12" s="24"/>
      <c r="V12" s="370"/>
      <c r="W12" s="346"/>
      <c r="AB12" s="51"/>
      <c r="AC12" s="51"/>
      <c r="AD12" s="51"/>
      <c r="AE12" s="51"/>
    </row>
    <row r="13" spans="1:32" s="330" customFormat="1" ht="23.25" customHeight="1" x14ac:dyDescent="0.2">
      <c r="A13" s="361" t="s">
        <v>31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32</v>
      </c>
      <c r="Q13" s="506"/>
      <c r="R13" s="35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0" customFormat="1" ht="18.600000000000001" customHeight="1" x14ac:dyDescent="0.2">
      <c r="A14" s="361" t="s">
        <v>33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0" customFormat="1" ht="22.5" customHeight="1" x14ac:dyDescent="0.2">
      <c r="A15" s="456" t="s">
        <v>34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35" t="s">
        <v>35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6"/>
      <c r="Q16" s="436"/>
      <c r="R16" s="436"/>
      <c r="S16" s="436"/>
      <c r="T16" s="4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36</v>
      </c>
      <c r="B17" s="378" t="s">
        <v>37</v>
      </c>
      <c r="C17" s="430" t="s">
        <v>38</v>
      </c>
      <c r="D17" s="378" t="s">
        <v>39</v>
      </c>
      <c r="E17" s="412"/>
      <c r="F17" s="378" t="s">
        <v>40</v>
      </c>
      <c r="G17" s="378" t="s">
        <v>41</v>
      </c>
      <c r="H17" s="378" t="s">
        <v>42</v>
      </c>
      <c r="I17" s="378" t="s">
        <v>43</v>
      </c>
      <c r="J17" s="378" t="s">
        <v>44</v>
      </c>
      <c r="K17" s="378" t="s">
        <v>45</v>
      </c>
      <c r="L17" s="378" t="s">
        <v>46</v>
      </c>
      <c r="M17" s="378" t="s">
        <v>47</v>
      </c>
      <c r="N17" s="378" t="s">
        <v>48</v>
      </c>
      <c r="O17" s="378" t="s">
        <v>49</v>
      </c>
      <c r="P17" s="378" t="s">
        <v>50</v>
      </c>
      <c r="Q17" s="411"/>
      <c r="R17" s="411"/>
      <c r="S17" s="411"/>
      <c r="T17" s="412"/>
      <c r="U17" s="557" t="s">
        <v>51</v>
      </c>
      <c r="V17" s="363"/>
      <c r="W17" s="378" t="s">
        <v>52</v>
      </c>
      <c r="X17" s="378" t="s">
        <v>53</v>
      </c>
      <c r="Y17" s="558" t="s">
        <v>54</v>
      </c>
      <c r="Z17" s="490" t="s">
        <v>55</v>
      </c>
      <c r="AA17" s="473" t="s">
        <v>56</v>
      </c>
      <c r="AB17" s="473" t="s">
        <v>57</v>
      </c>
      <c r="AC17" s="473" t="s">
        <v>58</v>
      </c>
      <c r="AD17" s="473" t="s">
        <v>59</v>
      </c>
      <c r="AE17" s="527"/>
      <c r="AF17" s="528"/>
      <c r="AG17" s="69"/>
      <c r="BD17" s="68" t="s">
        <v>60</v>
      </c>
    </row>
    <row r="18" spans="1:68" ht="14.25" customHeight="1" x14ac:dyDescent="0.2">
      <c r="A18" s="379"/>
      <c r="B18" s="379"/>
      <c r="C18" s="379"/>
      <c r="D18" s="413"/>
      <c r="E18" s="415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13"/>
      <c r="Q18" s="414"/>
      <c r="R18" s="414"/>
      <c r="S18" s="414"/>
      <c r="T18" s="415"/>
      <c r="U18" s="70" t="s">
        <v>61</v>
      </c>
      <c r="V18" s="70" t="s">
        <v>62</v>
      </c>
      <c r="W18" s="379"/>
      <c r="X18" s="379"/>
      <c r="Y18" s="559"/>
      <c r="Z18" s="491"/>
      <c r="AA18" s="474"/>
      <c r="AB18" s="474"/>
      <c r="AC18" s="474"/>
      <c r="AD18" s="529"/>
      <c r="AE18" s="530"/>
      <c r="AF18" s="531"/>
      <c r="AG18" s="69"/>
      <c r="BD18" s="68"/>
    </row>
    <row r="19" spans="1:68" ht="27.75" hidden="1" customHeight="1" x14ac:dyDescent="0.2">
      <c r="A19" s="350" t="s">
        <v>63</v>
      </c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1"/>
      <c r="M19" s="351"/>
      <c r="N19" s="351"/>
      <c r="O19" s="351"/>
      <c r="P19" s="351"/>
      <c r="Q19" s="351"/>
      <c r="R19" s="351"/>
      <c r="S19" s="351"/>
      <c r="T19" s="351"/>
      <c r="U19" s="351"/>
      <c r="V19" s="351"/>
      <c r="W19" s="351"/>
      <c r="X19" s="351"/>
      <c r="Y19" s="351"/>
      <c r="Z19" s="351"/>
      <c r="AA19" s="48"/>
      <c r="AB19" s="48"/>
      <c r="AC19" s="48"/>
    </row>
    <row r="20" spans="1:68" ht="16.5" hidden="1" customHeight="1" x14ac:dyDescent="0.25">
      <c r="A20" s="349" t="s">
        <v>63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31"/>
      <c r="AB20" s="331"/>
      <c r="AC20" s="331"/>
    </row>
    <row r="21" spans="1:68" ht="14.25" hidden="1" customHeight="1" x14ac:dyDescent="0.25">
      <c r="A21" s="345" t="s">
        <v>64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32"/>
      <c r="AB21" s="332"/>
      <c r="AC21" s="33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7">
        <v>4607111035752</v>
      </c>
      <c r="E22" s="348"/>
      <c r="F22" s="335">
        <v>0.43</v>
      </c>
      <c r="G22" s="32">
        <v>16</v>
      </c>
      <c r="H22" s="335">
        <v>6.88</v>
      </c>
      <c r="I22" s="33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9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5"/>
      <c r="R22" s="355"/>
      <c r="S22" s="355"/>
      <c r="T22" s="356"/>
      <c r="U22" s="34"/>
      <c r="V22" s="34"/>
      <c r="W22" s="35" t="s">
        <v>70</v>
      </c>
      <c r="X22" s="336">
        <v>0</v>
      </c>
      <c r="Y22" s="33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40" t="s">
        <v>73</v>
      </c>
      <c r="Q23" s="341"/>
      <c r="R23" s="341"/>
      <c r="S23" s="341"/>
      <c r="T23" s="341"/>
      <c r="U23" s="341"/>
      <c r="V23" s="342"/>
      <c r="W23" s="37" t="s">
        <v>70</v>
      </c>
      <c r="X23" s="338">
        <f>IFERROR(SUM(X22:X22),"0")</f>
        <v>0</v>
      </c>
      <c r="Y23" s="338">
        <f>IFERROR(SUM(Y22:Y22),"0")</f>
        <v>0</v>
      </c>
      <c r="Z23" s="338">
        <f>IFERROR(IF(Z22="",0,Z22),"0")</f>
        <v>0</v>
      </c>
      <c r="AA23" s="339"/>
      <c r="AB23" s="339"/>
      <c r="AC23" s="339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40" t="s">
        <v>73</v>
      </c>
      <c r="Q24" s="341"/>
      <c r="R24" s="341"/>
      <c r="S24" s="341"/>
      <c r="T24" s="341"/>
      <c r="U24" s="341"/>
      <c r="V24" s="342"/>
      <c r="W24" s="37" t="s">
        <v>74</v>
      </c>
      <c r="X24" s="338">
        <f>IFERROR(SUMPRODUCT(X22:X22*H22:H22),"0")</f>
        <v>0</v>
      </c>
      <c r="Y24" s="338">
        <f>IFERROR(SUMPRODUCT(Y22:Y22*H22:H22),"0")</f>
        <v>0</v>
      </c>
      <c r="Z24" s="37"/>
      <c r="AA24" s="339"/>
      <c r="AB24" s="339"/>
      <c r="AC24" s="339"/>
    </row>
    <row r="25" spans="1:68" ht="27.75" hidden="1" customHeight="1" x14ac:dyDescent="0.2">
      <c r="A25" s="350" t="s">
        <v>75</v>
      </c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1"/>
      <c r="V25" s="351"/>
      <c r="W25" s="351"/>
      <c r="X25" s="351"/>
      <c r="Y25" s="351"/>
      <c r="Z25" s="351"/>
      <c r="AA25" s="48"/>
      <c r="AB25" s="48"/>
      <c r="AC25" s="48"/>
    </row>
    <row r="26" spans="1:68" ht="16.5" hidden="1" customHeight="1" x14ac:dyDescent="0.25">
      <c r="A26" s="349" t="s">
        <v>76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31"/>
      <c r="AB26" s="331"/>
      <c r="AC26" s="331"/>
    </row>
    <row r="27" spans="1:68" ht="14.25" hidden="1" customHeight="1" x14ac:dyDescent="0.25">
      <c r="A27" s="345" t="s">
        <v>77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32"/>
      <c r="AB27" s="332"/>
      <c r="AC27" s="33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47">
        <v>4607111036605</v>
      </c>
      <c r="E28" s="348"/>
      <c r="F28" s="335">
        <v>0.25</v>
      </c>
      <c r="G28" s="32">
        <v>6</v>
      </c>
      <c r="H28" s="335">
        <v>1.5</v>
      </c>
      <c r="I28" s="335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180</v>
      </c>
      <c r="P28" s="371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55"/>
      <c r="R28" s="355"/>
      <c r="S28" s="355"/>
      <c r="T28" s="356"/>
      <c r="U28" s="34"/>
      <c r="V28" s="34"/>
      <c r="W28" s="35" t="s">
        <v>70</v>
      </c>
      <c r="X28" s="336">
        <v>0</v>
      </c>
      <c r="Y28" s="33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4301132074</v>
      </c>
      <c r="D29" s="347">
        <v>4607111036520</v>
      </c>
      <c r="E29" s="348"/>
      <c r="F29" s="335">
        <v>0.25</v>
      </c>
      <c r="G29" s="32">
        <v>6</v>
      </c>
      <c r="H29" s="335">
        <v>1.5</v>
      </c>
      <c r="I29" s="33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180</v>
      </c>
      <c r="P29" s="388" t="str">
        <f>HYPERLINK("https://abi.ru/products/Замороженные/Горячая штучка/Наггетсы ГШ/Наггетсы/P003335/","Наггетсы «Нагетосы Сочная курочка в хрустящей панировке» ф/в 0,25 ТМ «Горячая штучка»")</f>
        <v>Наггетсы «Нагетосы Сочная курочка в хрустящей панировке» ф/в 0,25 ТМ «Горячая штучка»</v>
      </c>
      <c r="Q29" s="355"/>
      <c r="R29" s="355"/>
      <c r="S29" s="355"/>
      <c r="T29" s="356"/>
      <c r="U29" s="34"/>
      <c r="V29" s="34"/>
      <c r="W29" s="35" t="s">
        <v>70</v>
      </c>
      <c r="X29" s="336">
        <v>0</v>
      </c>
      <c r="Y29" s="33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4301132186</v>
      </c>
      <c r="D30" s="347">
        <v>4607111036520</v>
      </c>
      <c r="E30" s="348"/>
      <c r="F30" s="335">
        <v>0.25</v>
      </c>
      <c r="G30" s="32">
        <v>6</v>
      </c>
      <c r="H30" s="335">
        <v>1.5</v>
      </c>
      <c r="I30" s="335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3" t="s">
        <v>87</v>
      </c>
      <c r="Q30" s="355"/>
      <c r="R30" s="355"/>
      <c r="S30" s="355"/>
      <c r="T30" s="356"/>
      <c r="U30" s="34"/>
      <c r="V30" s="34"/>
      <c r="W30" s="35" t="s">
        <v>70</v>
      </c>
      <c r="X30" s="336">
        <v>0</v>
      </c>
      <c r="Y30" s="337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88</v>
      </c>
      <c r="B31" s="54" t="s">
        <v>89</v>
      </c>
      <c r="C31" s="31">
        <v>4301132185</v>
      </c>
      <c r="D31" s="347">
        <v>4607111036537</v>
      </c>
      <c r="E31" s="348"/>
      <c r="F31" s="335">
        <v>0.25</v>
      </c>
      <c r="G31" s="32">
        <v>6</v>
      </c>
      <c r="H31" s="335">
        <v>1.5</v>
      </c>
      <c r="I31" s="335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93" t="s">
        <v>90</v>
      </c>
      <c r="Q31" s="355"/>
      <c r="R31" s="355"/>
      <c r="S31" s="355"/>
      <c r="T31" s="356"/>
      <c r="U31" s="34"/>
      <c r="V31" s="34"/>
      <c r="W31" s="35" t="s">
        <v>70</v>
      </c>
      <c r="X31" s="336">
        <v>140</v>
      </c>
      <c r="Y31" s="337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81</v>
      </c>
      <c r="AG31" s="67"/>
      <c r="AJ31" s="71" t="s">
        <v>72</v>
      </c>
      <c r="AK31" s="71">
        <v>1</v>
      </c>
      <c r="BB31" s="81" t="s">
        <v>82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ht="27" hidden="1" customHeight="1" x14ac:dyDescent="0.25">
      <c r="A32" s="54" t="s">
        <v>91</v>
      </c>
      <c r="B32" s="54" t="s">
        <v>92</v>
      </c>
      <c r="C32" s="31">
        <v>4301132094</v>
      </c>
      <c r="D32" s="347">
        <v>4607111036599</v>
      </c>
      <c r="E32" s="348"/>
      <c r="F32" s="335">
        <v>0.25</v>
      </c>
      <c r="G32" s="32">
        <v>6</v>
      </c>
      <c r="H32" s="335">
        <v>1.5</v>
      </c>
      <c r="I32" s="335">
        <v>1.9218</v>
      </c>
      <c r="J32" s="32">
        <v>140</v>
      </c>
      <c r="K32" s="32" t="s">
        <v>80</v>
      </c>
      <c r="L32" s="32" t="s">
        <v>68</v>
      </c>
      <c r="M32" s="33" t="s">
        <v>69</v>
      </c>
      <c r="N32" s="33"/>
      <c r="O32" s="32">
        <v>180</v>
      </c>
      <c r="P32" s="403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2" s="355"/>
      <c r="R32" s="355"/>
      <c r="S32" s="355"/>
      <c r="T32" s="356"/>
      <c r="U32" s="34"/>
      <c r="V32" s="34"/>
      <c r="W32" s="35" t="s">
        <v>70</v>
      </c>
      <c r="X32" s="336">
        <v>0</v>
      </c>
      <c r="Y32" s="337">
        <f>IFERROR(IF(X32="","",X32),"")</f>
        <v>0</v>
      </c>
      <c r="Z32" s="36">
        <f>IFERROR(IF(X32="","",X32*0.00941),"")</f>
        <v>0</v>
      </c>
      <c r="AA32" s="56"/>
      <c r="AB32" s="57"/>
      <c r="AC32" s="82" t="s">
        <v>81</v>
      </c>
      <c r="AG32" s="67"/>
      <c r="AJ32" s="71" t="s">
        <v>72</v>
      </c>
      <c r="AK32" s="71">
        <v>1</v>
      </c>
      <c r="BB32" s="83" t="s">
        <v>82</v>
      </c>
      <c r="BM32" s="67">
        <f>IFERROR(X32*I32,"0")</f>
        <v>0</v>
      </c>
      <c r="BN32" s="67">
        <f>IFERROR(Y32*I32,"0")</f>
        <v>0</v>
      </c>
      <c r="BO32" s="67">
        <f>IFERROR(X32/J32,"0")</f>
        <v>0</v>
      </c>
      <c r="BP32" s="67">
        <f>IFERROR(Y32/J32,"0")</f>
        <v>0</v>
      </c>
    </row>
    <row r="33" spans="1:68" x14ac:dyDescent="0.2">
      <c r="A33" s="352"/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53"/>
      <c r="P33" s="340" t="s">
        <v>73</v>
      </c>
      <c r="Q33" s="341"/>
      <c r="R33" s="341"/>
      <c r="S33" s="341"/>
      <c r="T33" s="341"/>
      <c r="U33" s="341"/>
      <c r="V33" s="342"/>
      <c r="W33" s="37" t="s">
        <v>70</v>
      </c>
      <c r="X33" s="338">
        <f>IFERROR(SUM(X28:X32),"0")</f>
        <v>140</v>
      </c>
      <c r="Y33" s="338">
        <f>IFERROR(SUM(Y28:Y32),"0")</f>
        <v>140</v>
      </c>
      <c r="Z33" s="338">
        <f>IFERROR(IF(Z28="",0,Z28),"0")+IFERROR(IF(Z29="",0,Z29),"0")+IFERROR(IF(Z30="",0,Z30),"0")+IFERROR(IF(Z31="",0,Z31),"0")+IFERROR(IF(Z32="",0,Z32),"0")</f>
        <v>1.3173999999999999</v>
      </c>
      <c r="AA33" s="339"/>
      <c r="AB33" s="339"/>
      <c r="AC33" s="339"/>
    </row>
    <row r="34" spans="1:68" x14ac:dyDescent="0.2">
      <c r="A34" s="346"/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53"/>
      <c r="P34" s="340" t="s">
        <v>73</v>
      </c>
      <c r="Q34" s="341"/>
      <c r="R34" s="341"/>
      <c r="S34" s="341"/>
      <c r="T34" s="341"/>
      <c r="U34" s="341"/>
      <c r="V34" s="342"/>
      <c r="W34" s="37" t="s">
        <v>74</v>
      </c>
      <c r="X34" s="338">
        <f>IFERROR(SUMPRODUCT(X28:X32*H28:H32),"0")</f>
        <v>210</v>
      </c>
      <c r="Y34" s="338">
        <f>IFERROR(SUMPRODUCT(Y28:Y32*H28:H32),"0")</f>
        <v>210</v>
      </c>
      <c r="Z34" s="37"/>
      <c r="AA34" s="339"/>
      <c r="AB34" s="339"/>
      <c r="AC34" s="339"/>
    </row>
    <row r="35" spans="1:68" ht="16.5" hidden="1" customHeight="1" x14ac:dyDescent="0.25">
      <c r="A35" s="349" t="s">
        <v>93</v>
      </c>
      <c r="B35" s="346"/>
      <c r="C35" s="346"/>
      <c r="D35" s="346"/>
      <c r="E35" s="346"/>
      <c r="F35" s="346"/>
      <c r="G35" s="346"/>
      <c r="H35" s="346"/>
      <c r="I35" s="346"/>
      <c r="J35" s="346"/>
      <c r="K35" s="346"/>
      <c r="L35" s="346"/>
      <c r="M35" s="346"/>
      <c r="N35" s="346"/>
      <c r="O35" s="346"/>
      <c r="P35" s="346"/>
      <c r="Q35" s="346"/>
      <c r="R35" s="346"/>
      <c r="S35" s="346"/>
      <c r="T35" s="346"/>
      <c r="U35" s="346"/>
      <c r="V35" s="346"/>
      <c r="W35" s="346"/>
      <c r="X35" s="346"/>
      <c r="Y35" s="346"/>
      <c r="Z35" s="346"/>
      <c r="AA35" s="331"/>
      <c r="AB35" s="331"/>
      <c r="AC35" s="331"/>
    </row>
    <row r="36" spans="1:68" ht="14.25" hidden="1" customHeight="1" x14ac:dyDescent="0.25">
      <c r="A36" s="345" t="s">
        <v>64</v>
      </c>
      <c r="B36" s="346"/>
      <c r="C36" s="346"/>
      <c r="D36" s="346"/>
      <c r="E36" s="346"/>
      <c r="F36" s="346"/>
      <c r="G36" s="346"/>
      <c r="H36" s="346"/>
      <c r="I36" s="346"/>
      <c r="J36" s="346"/>
      <c r="K36" s="346"/>
      <c r="L36" s="346"/>
      <c r="M36" s="346"/>
      <c r="N36" s="346"/>
      <c r="O36" s="346"/>
      <c r="P36" s="346"/>
      <c r="Q36" s="346"/>
      <c r="R36" s="346"/>
      <c r="S36" s="346"/>
      <c r="T36" s="346"/>
      <c r="U36" s="346"/>
      <c r="V36" s="346"/>
      <c r="W36" s="346"/>
      <c r="X36" s="346"/>
      <c r="Y36" s="346"/>
      <c r="Z36" s="346"/>
      <c r="AA36" s="332"/>
      <c r="AB36" s="332"/>
      <c r="AC36" s="332"/>
    </row>
    <row r="37" spans="1:68" ht="27" hidden="1" customHeight="1" x14ac:dyDescent="0.25">
      <c r="A37" s="54" t="s">
        <v>94</v>
      </c>
      <c r="B37" s="54" t="s">
        <v>95</v>
      </c>
      <c r="C37" s="31">
        <v>4301070884</v>
      </c>
      <c r="D37" s="347">
        <v>4607111036315</v>
      </c>
      <c r="E37" s="348"/>
      <c r="F37" s="335">
        <v>0.75</v>
      </c>
      <c r="G37" s="32">
        <v>8</v>
      </c>
      <c r="H37" s="335">
        <v>6</v>
      </c>
      <c r="I37" s="33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55"/>
      <c r="R37" s="355"/>
      <c r="S37" s="355"/>
      <c r="T37" s="356"/>
      <c r="U37" s="34"/>
      <c r="V37" s="34"/>
      <c r="W37" s="35" t="s">
        <v>70</v>
      </c>
      <c r="X37" s="336">
        <v>0</v>
      </c>
      <c r="Y37" s="33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40" t="s">
        <v>73</v>
      </c>
      <c r="Q38" s="341"/>
      <c r="R38" s="341"/>
      <c r="S38" s="341"/>
      <c r="T38" s="341"/>
      <c r="U38" s="341"/>
      <c r="V38" s="342"/>
      <c r="W38" s="37" t="s">
        <v>70</v>
      </c>
      <c r="X38" s="338">
        <f>IFERROR(SUM(X37:X37),"0")</f>
        <v>0</v>
      </c>
      <c r="Y38" s="338">
        <f>IFERROR(SUM(Y37:Y37),"0")</f>
        <v>0</v>
      </c>
      <c r="Z38" s="338">
        <f>IFERROR(IF(Z37="",0,Z37),"0")</f>
        <v>0</v>
      </c>
      <c r="AA38" s="339"/>
      <c r="AB38" s="339"/>
      <c r="AC38" s="339"/>
    </row>
    <row r="39" spans="1:68" hidden="1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40" t="s">
        <v>73</v>
      </c>
      <c r="Q39" s="341"/>
      <c r="R39" s="341"/>
      <c r="S39" s="341"/>
      <c r="T39" s="341"/>
      <c r="U39" s="341"/>
      <c r="V39" s="342"/>
      <c r="W39" s="37" t="s">
        <v>74</v>
      </c>
      <c r="X39" s="338">
        <f>IFERROR(SUMPRODUCT(X37:X37*H37:H37),"0")</f>
        <v>0</v>
      </c>
      <c r="Y39" s="338">
        <f>IFERROR(SUMPRODUCT(Y37:Y37*H37:H37),"0")</f>
        <v>0</v>
      </c>
      <c r="Z39" s="37"/>
      <c r="AA39" s="339"/>
      <c r="AB39" s="339"/>
      <c r="AC39" s="339"/>
    </row>
    <row r="40" spans="1:68" ht="16.5" hidden="1" customHeight="1" x14ac:dyDescent="0.25">
      <c r="A40" s="349" t="s">
        <v>97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31"/>
      <c r="AB40" s="331"/>
      <c r="AC40" s="331"/>
    </row>
    <row r="41" spans="1:68" ht="14.25" hidden="1" customHeight="1" x14ac:dyDescent="0.25">
      <c r="A41" s="345" t="s">
        <v>98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32"/>
      <c r="AB41" s="332"/>
      <c r="AC41" s="332"/>
    </row>
    <row r="42" spans="1:68" ht="27" hidden="1" customHeight="1" x14ac:dyDescent="0.25">
      <c r="A42" s="54" t="s">
        <v>99</v>
      </c>
      <c r="B42" s="54" t="s">
        <v>100</v>
      </c>
      <c r="C42" s="31">
        <v>4301190022</v>
      </c>
      <c r="D42" s="347">
        <v>4607111037053</v>
      </c>
      <c r="E42" s="348"/>
      <c r="F42" s="335">
        <v>0.2</v>
      </c>
      <c r="G42" s="32">
        <v>6</v>
      </c>
      <c r="H42" s="335">
        <v>1.2</v>
      </c>
      <c r="I42" s="335">
        <v>1.5918000000000001</v>
      </c>
      <c r="J42" s="32">
        <v>100</v>
      </c>
      <c r="K42" s="32" t="s">
        <v>101</v>
      </c>
      <c r="L42" s="32" t="s">
        <v>102</v>
      </c>
      <c r="M42" s="33" t="s">
        <v>69</v>
      </c>
      <c r="N42" s="33"/>
      <c r="O42" s="32">
        <v>365</v>
      </c>
      <c r="P42" s="40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55"/>
      <c r="R42" s="355"/>
      <c r="S42" s="355"/>
      <c r="T42" s="356"/>
      <c r="U42" s="34"/>
      <c r="V42" s="34"/>
      <c r="W42" s="35" t="s">
        <v>70</v>
      </c>
      <c r="X42" s="336">
        <v>0</v>
      </c>
      <c r="Y42" s="33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103</v>
      </c>
      <c r="AG42" s="67"/>
      <c r="AJ42" s="71" t="s">
        <v>104</v>
      </c>
      <c r="AK42" s="71">
        <v>10</v>
      </c>
      <c r="BB42" s="87" t="s">
        <v>82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52"/>
      <c r="B43" s="346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53"/>
      <c r="P43" s="340" t="s">
        <v>73</v>
      </c>
      <c r="Q43" s="341"/>
      <c r="R43" s="341"/>
      <c r="S43" s="341"/>
      <c r="T43" s="341"/>
      <c r="U43" s="341"/>
      <c r="V43" s="342"/>
      <c r="W43" s="37" t="s">
        <v>70</v>
      </c>
      <c r="X43" s="338">
        <f>IFERROR(SUM(X42:X42),"0")</f>
        <v>0</v>
      </c>
      <c r="Y43" s="338">
        <f>IFERROR(SUM(Y42:Y42),"0")</f>
        <v>0</v>
      </c>
      <c r="Z43" s="338">
        <f>IFERROR(IF(Z42="",0,Z42),"0")</f>
        <v>0</v>
      </c>
      <c r="AA43" s="339"/>
      <c r="AB43" s="339"/>
      <c r="AC43" s="339"/>
    </row>
    <row r="44" spans="1:68" hidden="1" x14ac:dyDescent="0.2">
      <c r="A44" s="346"/>
      <c r="B44" s="346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53"/>
      <c r="P44" s="340" t="s">
        <v>73</v>
      </c>
      <c r="Q44" s="341"/>
      <c r="R44" s="341"/>
      <c r="S44" s="341"/>
      <c r="T44" s="341"/>
      <c r="U44" s="341"/>
      <c r="V44" s="342"/>
      <c r="W44" s="37" t="s">
        <v>74</v>
      </c>
      <c r="X44" s="338">
        <f>IFERROR(SUMPRODUCT(X42:X42*H42:H42),"0")</f>
        <v>0</v>
      </c>
      <c r="Y44" s="338">
        <f>IFERROR(SUMPRODUCT(Y42:Y42*H42:H42),"0")</f>
        <v>0</v>
      </c>
      <c r="Z44" s="37"/>
      <c r="AA44" s="339"/>
      <c r="AB44" s="339"/>
      <c r="AC44" s="339"/>
    </row>
    <row r="45" spans="1:68" ht="16.5" hidden="1" customHeight="1" x14ac:dyDescent="0.25">
      <c r="A45" s="349" t="s">
        <v>105</v>
      </c>
      <c r="B45" s="346"/>
      <c r="C45" s="346"/>
      <c r="D45" s="346"/>
      <c r="E45" s="346"/>
      <c r="F45" s="346"/>
      <c r="G45" s="346"/>
      <c r="H45" s="346"/>
      <c r="I45" s="346"/>
      <c r="J45" s="346"/>
      <c r="K45" s="346"/>
      <c r="L45" s="346"/>
      <c r="M45" s="346"/>
      <c r="N45" s="346"/>
      <c r="O45" s="346"/>
      <c r="P45" s="346"/>
      <c r="Q45" s="346"/>
      <c r="R45" s="346"/>
      <c r="S45" s="346"/>
      <c r="T45" s="346"/>
      <c r="U45" s="346"/>
      <c r="V45" s="346"/>
      <c r="W45" s="346"/>
      <c r="X45" s="346"/>
      <c r="Y45" s="346"/>
      <c r="Z45" s="346"/>
      <c r="AA45" s="331"/>
      <c r="AB45" s="331"/>
      <c r="AC45" s="331"/>
    </row>
    <row r="46" spans="1:68" ht="14.25" hidden="1" customHeight="1" x14ac:dyDescent="0.25">
      <c r="A46" s="345" t="s">
        <v>64</v>
      </c>
      <c r="B46" s="346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346"/>
      <c r="N46" s="346"/>
      <c r="O46" s="346"/>
      <c r="P46" s="346"/>
      <c r="Q46" s="346"/>
      <c r="R46" s="346"/>
      <c r="S46" s="346"/>
      <c r="T46" s="346"/>
      <c r="U46" s="346"/>
      <c r="V46" s="346"/>
      <c r="W46" s="346"/>
      <c r="X46" s="346"/>
      <c r="Y46" s="346"/>
      <c r="Z46" s="346"/>
      <c r="AA46" s="332"/>
      <c r="AB46" s="332"/>
      <c r="AC46" s="332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47">
        <v>4607111037190</v>
      </c>
      <c r="E47" s="348"/>
      <c r="F47" s="335">
        <v>0.43</v>
      </c>
      <c r="G47" s="32">
        <v>16</v>
      </c>
      <c r="H47" s="335">
        <v>6.88</v>
      </c>
      <c r="I47" s="335">
        <v>7.1996000000000002</v>
      </c>
      <c r="J47" s="32">
        <v>84</v>
      </c>
      <c r="K47" s="32" t="s">
        <v>67</v>
      </c>
      <c r="L47" s="32" t="s">
        <v>102</v>
      </c>
      <c r="M47" s="33" t="s">
        <v>69</v>
      </c>
      <c r="N47" s="33"/>
      <c r="O47" s="32">
        <v>180</v>
      </c>
      <c r="P47" s="39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55"/>
      <c r="R47" s="355"/>
      <c r="S47" s="355"/>
      <c r="T47" s="356"/>
      <c r="U47" s="34"/>
      <c r="V47" s="34"/>
      <c r="W47" s="35" t="s">
        <v>70</v>
      </c>
      <c r="X47" s="336">
        <v>0</v>
      </c>
      <c r="Y47" s="33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104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47">
        <v>4607111038999</v>
      </c>
      <c r="E48" s="348"/>
      <c r="F48" s="335">
        <v>0.4</v>
      </c>
      <c r="G48" s="32">
        <v>16</v>
      </c>
      <c r="H48" s="335">
        <v>6.4</v>
      </c>
      <c r="I48" s="335">
        <v>6.7195999999999998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5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55"/>
      <c r="R48" s="355"/>
      <c r="S48" s="355"/>
      <c r="T48" s="356"/>
      <c r="U48" s="34"/>
      <c r="V48" s="34"/>
      <c r="W48" s="35" t="s">
        <v>70</v>
      </c>
      <c r="X48" s="336">
        <v>0</v>
      </c>
      <c r="Y48" s="337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72</v>
      </c>
      <c r="AK48" s="71">
        <v>1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47">
        <v>4607111037183</v>
      </c>
      <c r="E49" s="348"/>
      <c r="F49" s="335">
        <v>0.9</v>
      </c>
      <c r="G49" s="32">
        <v>8</v>
      </c>
      <c r="H49" s="335">
        <v>7.2</v>
      </c>
      <c r="I49" s="335">
        <v>7.4859999999999998</v>
      </c>
      <c r="J49" s="32">
        <v>84</v>
      </c>
      <c r="K49" s="32" t="s">
        <v>67</v>
      </c>
      <c r="L49" s="32" t="s">
        <v>113</v>
      </c>
      <c r="M49" s="33" t="s">
        <v>69</v>
      </c>
      <c r="N49" s="33"/>
      <c r="O49" s="32">
        <v>180</v>
      </c>
      <c r="P49" s="48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55"/>
      <c r="R49" s="355"/>
      <c r="S49" s="355"/>
      <c r="T49" s="356"/>
      <c r="U49" s="34"/>
      <c r="V49" s="34"/>
      <c r="W49" s="35" t="s">
        <v>70</v>
      </c>
      <c r="X49" s="336">
        <v>0</v>
      </c>
      <c r="Y49" s="337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114</v>
      </c>
      <c r="AK49" s="71">
        <v>84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115</v>
      </c>
      <c r="B50" s="54" t="s">
        <v>116</v>
      </c>
      <c r="C50" s="31">
        <v>4301071044</v>
      </c>
      <c r="D50" s="347">
        <v>4607111039385</v>
      </c>
      <c r="E50" s="348"/>
      <c r="F50" s="335">
        <v>0.7</v>
      </c>
      <c r="G50" s="32">
        <v>10</v>
      </c>
      <c r="H50" s="335">
        <v>7</v>
      </c>
      <c r="I50" s="335">
        <v>7.3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1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55"/>
      <c r="R50" s="355"/>
      <c r="S50" s="355"/>
      <c r="T50" s="356"/>
      <c r="U50" s="34"/>
      <c r="V50" s="34"/>
      <c r="W50" s="35" t="s">
        <v>70</v>
      </c>
      <c r="X50" s="336">
        <v>36</v>
      </c>
      <c r="Y50" s="337">
        <f t="shared" si="0"/>
        <v>36</v>
      </c>
      <c r="Z50" s="36">
        <f t="shared" si="1"/>
        <v>0.55800000000000005</v>
      </c>
      <c r="AA50" s="56"/>
      <c r="AB50" s="57"/>
      <c r="AC50" s="94" t="s">
        <v>108</v>
      </c>
      <c r="AG50" s="67"/>
      <c r="AJ50" s="71" t="s">
        <v>72</v>
      </c>
      <c r="AK50" s="71">
        <v>1</v>
      </c>
      <c r="BB50" s="95" t="s">
        <v>1</v>
      </c>
      <c r="BM50" s="67">
        <f t="shared" si="2"/>
        <v>262.8</v>
      </c>
      <c r="BN50" s="67">
        <f t="shared" si="3"/>
        <v>262.8</v>
      </c>
      <c r="BO50" s="67">
        <f t="shared" si="4"/>
        <v>0.42857142857142855</v>
      </c>
      <c r="BP50" s="67">
        <f t="shared" si="5"/>
        <v>0.42857142857142855</v>
      </c>
    </row>
    <row r="51" spans="1:68" ht="27" hidden="1" customHeight="1" x14ac:dyDescent="0.25">
      <c r="A51" s="54" t="s">
        <v>117</v>
      </c>
      <c r="B51" s="54" t="s">
        <v>118</v>
      </c>
      <c r="C51" s="31">
        <v>4301070970</v>
      </c>
      <c r="D51" s="347">
        <v>4607111037091</v>
      </c>
      <c r="E51" s="348"/>
      <c r="F51" s="335">
        <v>0.43</v>
      </c>
      <c r="G51" s="32">
        <v>16</v>
      </c>
      <c r="H51" s="335">
        <v>6.88</v>
      </c>
      <c r="I51" s="335">
        <v>7.11</v>
      </c>
      <c r="J51" s="32">
        <v>84</v>
      </c>
      <c r="K51" s="32" t="s">
        <v>67</v>
      </c>
      <c r="L51" s="32" t="s">
        <v>102</v>
      </c>
      <c r="M51" s="33" t="s">
        <v>69</v>
      </c>
      <c r="N51" s="33"/>
      <c r="O51" s="32">
        <v>180</v>
      </c>
      <c r="P51" s="4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55"/>
      <c r="R51" s="355"/>
      <c r="S51" s="355"/>
      <c r="T51" s="356"/>
      <c r="U51" s="34"/>
      <c r="V51" s="34"/>
      <c r="W51" s="35" t="s">
        <v>70</v>
      </c>
      <c r="X51" s="336">
        <v>0</v>
      </c>
      <c r="Y51" s="337">
        <f t="shared" si="0"/>
        <v>0</v>
      </c>
      <c r="Z51" s="36">
        <f t="shared" si="1"/>
        <v>0</v>
      </c>
      <c r="AA51" s="56"/>
      <c r="AB51" s="57"/>
      <c r="AC51" s="96" t="s">
        <v>119</v>
      </c>
      <c r="AG51" s="67"/>
      <c r="AJ51" s="71" t="s">
        <v>104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120</v>
      </c>
      <c r="B52" s="54" t="s">
        <v>121</v>
      </c>
      <c r="C52" s="31">
        <v>4301071045</v>
      </c>
      <c r="D52" s="347">
        <v>4607111039392</v>
      </c>
      <c r="E52" s="348"/>
      <c r="F52" s="335">
        <v>0.4</v>
      </c>
      <c r="G52" s="32">
        <v>16</v>
      </c>
      <c r="H52" s="335">
        <v>6.4</v>
      </c>
      <c r="I52" s="33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42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2" s="355"/>
      <c r="R52" s="355"/>
      <c r="S52" s="355"/>
      <c r="T52" s="356"/>
      <c r="U52" s="34"/>
      <c r="V52" s="34"/>
      <c r="W52" s="35" t="s">
        <v>70</v>
      </c>
      <c r="X52" s="336">
        <v>0</v>
      </c>
      <c r="Y52" s="33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72</v>
      </c>
      <c r="AK52" s="71">
        <v>1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122</v>
      </c>
      <c r="B53" s="54" t="s">
        <v>123</v>
      </c>
      <c r="C53" s="31">
        <v>4301070971</v>
      </c>
      <c r="D53" s="347">
        <v>4607111036902</v>
      </c>
      <c r="E53" s="348"/>
      <c r="F53" s="335">
        <v>0.9</v>
      </c>
      <c r="G53" s="32">
        <v>8</v>
      </c>
      <c r="H53" s="335">
        <v>7.2</v>
      </c>
      <c r="I53" s="335">
        <v>7.43</v>
      </c>
      <c r="J53" s="32">
        <v>84</v>
      </c>
      <c r="K53" s="32" t="s">
        <v>67</v>
      </c>
      <c r="L53" s="32" t="s">
        <v>102</v>
      </c>
      <c r="M53" s="33" t="s">
        <v>69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55"/>
      <c r="R53" s="355"/>
      <c r="S53" s="355"/>
      <c r="T53" s="356"/>
      <c r="U53" s="34"/>
      <c r="V53" s="34"/>
      <c r="W53" s="35" t="s">
        <v>70</v>
      </c>
      <c r="X53" s="336">
        <v>0</v>
      </c>
      <c r="Y53" s="33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104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47">
        <v>4607111038982</v>
      </c>
      <c r="E54" s="348"/>
      <c r="F54" s="335">
        <v>0.7</v>
      </c>
      <c r="G54" s="32">
        <v>10</v>
      </c>
      <c r="H54" s="335">
        <v>7</v>
      </c>
      <c r="I54" s="33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55"/>
      <c r="R54" s="355"/>
      <c r="S54" s="355"/>
      <c r="T54" s="356"/>
      <c r="U54" s="34"/>
      <c r="V54" s="34"/>
      <c r="W54" s="35" t="s">
        <v>70</v>
      </c>
      <c r="X54" s="336">
        <v>60</v>
      </c>
      <c r="Y54" s="337">
        <f t="shared" si="0"/>
        <v>60</v>
      </c>
      <c r="Z54" s="36">
        <f t="shared" si="1"/>
        <v>0.92999999999999994</v>
      </c>
      <c r="AA54" s="56"/>
      <c r="AB54" s="57"/>
      <c r="AC54" s="102" t="s">
        <v>119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437.15999999999997</v>
      </c>
      <c r="BN54" s="67">
        <f t="shared" si="3"/>
        <v>437.15999999999997</v>
      </c>
      <c r="BO54" s="67">
        <f t="shared" si="4"/>
        <v>0.7142857142857143</v>
      </c>
      <c r="BP54" s="67">
        <f t="shared" si="5"/>
        <v>0.7142857142857143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47">
        <v>4607111036858</v>
      </c>
      <c r="E55" s="348"/>
      <c r="F55" s="335">
        <v>0.43</v>
      </c>
      <c r="G55" s="32">
        <v>16</v>
      </c>
      <c r="H55" s="335">
        <v>6.88</v>
      </c>
      <c r="I55" s="335">
        <v>7.1996000000000002</v>
      </c>
      <c r="J55" s="32">
        <v>84</v>
      </c>
      <c r="K55" s="32" t="s">
        <v>67</v>
      </c>
      <c r="L55" s="32" t="s">
        <v>102</v>
      </c>
      <c r="M55" s="33" t="s">
        <v>69</v>
      </c>
      <c r="N55" s="33"/>
      <c r="O55" s="32">
        <v>180</v>
      </c>
      <c r="P55" s="49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55"/>
      <c r="R55" s="355"/>
      <c r="S55" s="355"/>
      <c r="T55" s="356"/>
      <c r="U55" s="34"/>
      <c r="V55" s="34"/>
      <c r="W55" s="35" t="s">
        <v>70</v>
      </c>
      <c r="X55" s="336">
        <v>0</v>
      </c>
      <c r="Y55" s="337">
        <f t="shared" si="0"/>
        <v>0</v>
      </c>
      <c r="Z55" s="36">
        <f t="shared" si="1"/>
        <v>0</v>
      </c>
      <c r="AA55" s="56"/>
      <c r="AB55" s="57"/>
      <c r="AC55" s="104" t="s">
        <v>119</v>
      </c>
      <c r="AG55" s="67"/>
      <c r="AJ55" s="71" t="s">
        <v>104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4301071046</v>
      </c>
      <c r="D56" s="347">
        <v>4607111039354</v>
      </c>
      <c r="E56" s="348"/>
      <c r="F56" s="335">
        <v>0.4</v>
      </c>
      <c r="G56" s="32">
        <v>16</v>
      </c>
      <c r="H56" s="335">
        <v>6.4</v>
      </c>
      <c r="I56" s="33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8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55"/>
      <c r="R56" s="355"/>
      <c r="S56" s="355"/>
      <c r="T56" s="356"/>
      <c r="U56" s="34"/>
      <c r="V56" s="34"/>
      <c r="W56" s="35" t="s">
        <v>70</v>
      </c>
      <c r="X56" s="336">
        <v>0</v>
      </c>
      <c r="Y56" s="337">
        <f t="shared" si="0"/>
        <v>0</v>
      </c>
      <c r="Z56" s="36">
        <f t="shared" si="1"/>
        <v>0</v>
      </c>
      <c r="AA56" s="56"/>
      <c r="AB56" s="57"/>
      <c r="AC56" s="106" t="s">
        <v>119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4301070968</v>
      </c>
      <c r="D57" s="347">
        <v>4607111036889</v>
      </c>
      <c r="E57" s="348"/>
      <c r="F57" s="335">
        <v>0.9</v>
      </c>
      <c r="G57" s="32">
        <v>8</v>
      </c>
      <c r="H57" s="335">
        <v>7.2</v>
      </c>
      <c r="I57" s="335">
        <v>7.4859999999999998</v>
      </c>
      <c r="J57" s="32">
        <v>84</v>
      </c>
      <c r="K57" s="32" t="s">
        <v>67</v>
      </c>
      <c r="L57" s="32" t="s">
        <v>113</v>
      </c>
      <c r="M57" s="33" t="s">
        <v>69</v>
      </c>
      <c r="N57" s="33"/>
      <c r="O57" s="32">
        <v>180</v>
      </c>
      <c r="P57" s="53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55"/>
      <c r="R57" s="355"/>
      <c r="S57" s="355"/>
      <c r="T57" s="356"/>
      <c r="U57" s="34"/>
      <c r="V57" s="34"/>
      <c r="W57" s="35" t="s">
        <v>70</v>
      </c>
      <c r="X57" s="336">
        <v>0</v>
      </c>
      <c r="Y57" s="337">
        <f t="shared" si="0"/>
        <v>0</v>
      </c>
      <c r="Z57" s="36">
        <f t="shared" si="1"/>
        <v>0</v>
      </c>
      <c r="AA57" s="56"/>
      <c r="AB57" s="57"/>
      <c r="AC57" s="108" t="s">
        <v>119</v>
      </c>
      <c r="AG57" s="67"/>
      <c r="AJ57" s="71" t="s">
        <v>114</v>
      </c>
      <c r="AK57" s="71">
        <v>84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47">
        <v>4607111039330</v>
      </c>
      <c r="E58" s="348"/>
      <c r="F58" s="335">
        <v>0.7</v>
      </c>
      <c r="G58" s="32">
        <v>10</v>
      </c>
      <c r="H58" s="335">
        <v>7</v>
      </c>
      <c r="I58" s="33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55"/>
      <c r="R58" s="355"/>
      <c r="S58" s="355"/>
      <c r="T58" s="356"/>
      <c r="U58" s="34"/>
      <c r="V58" s="34"/>
      <c r="W58" s="35" t="s">
        <v>70</v>
      </c>
      <c r="X58" s="336">
        <v>12</v>
      </c>
      <c r="Y58" s="337">
        <f t="shared" si="0"/>
        <v>12</v>
      </c>
      <c r="Z58" s="36">
        <f t="shared" si="1"/>
        <v>0.186</v>
      </c>
      <c r="AA58" s="56"/>
      <c r="AB58" s="57"/>
      <c r="AC58" s="110" t="s">
        <v>119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87.6</v>
      </c>
      <c r="BN58" s="67">
        <f t="shared" si="3"/>
        <v>87.6</v>
      </c>
      <c r="BO58" s="67">
        <f t="shared" si="4"/>
        <v>0.14285714285714285</v>
      </c>
      <c r="BP58" s="67">
        <f t="shared" si="5"/>
        <v>0.14285714285714285</v>
      </c>
    </row>
    <row r="59" spans="1:68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40" t="s">
        <v>73</v>
      </c>
      <c r="Q59" s="341"/>
      <c r="R59" s="341"/>
      <c r="S59" s="341"/>
      <c r="T59" s="341"/>
      <c r="U59" s="341"/>
      <c r="V59" s="342"/>
      <c r="W59" s="37" t="s">
        <v>70</v>
      </c>
      <c r="X59" s="338">
        <f>IFERROR(SUM(X47:X58),"0")</f>
        <v>108</v>
      </c>
      <c r="Y59" s="338">
        <f>IFERROR(SUM(Y47:Y58),"0")</f>
        <v>108</v>
      </c>
      <c r="Z59" s="33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1.6739999999999999</v>
      </c>
      <c r="AA59" s="339"/>
      <c r="AB59" s="339"/>
      <c r="AC59" s="339"/>
    </row>
    <row r="60" spans="1:68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40" t="s">
        <v>73</v>
      </c>
      <c r="Q60" s="341"/>
      <c r="R60" s="341"/>
      <c r="S60" s="341"/>
      <c r="T60" s="341"/>
      <c r="U60" s="341"/>
      <c r="V60" s="342"/>
      <c r="W60" s="37" t="s">
        <v>74</v>
      </c>
      <c r="X60" s="338">
        <f>IFERROR(SUMPRODUCT(X47:X58*H47:H58),"0")</f>
        <v>756</v>
      </c>
      <c r="Y60" s="338">
        <f>IFERROR(SUMPRODUCT(Y47:Y58*H47:H58),"0")</f>
        <v>756</v>
      </c>
      <c r="Z60" s="37"/>
      <c r="AA60" s="339"/>
      <c r="AB60" s="339"/>
      <c r="AC60" s="339"/>
    </row>
    <row r="61" spans="1:68" ht="16.5" hidden="1" customHeight="1" x14ac:dyDescent="0.25">
      <c r="A61" s="349" t="s">
        <v>134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31"/>
      <c r="AB61" s="331"/>
      <c r="AC61" s="331"/>
    </row>
    <row r="62" spans="1:68" ht="14.25" hidden="1" customHeight="1" x14ac:dyDescent="0.25">
      <c r="A62" s="345" t="s">
        <v>64</v>
      </c>
      <c r="B62" s="346"/>
      <c r="C62" s="346"/>
      <c r="D62" s="346"/>
      <c r="E62" s="346"/>
      <c r="F62" s="346"/>
      <c r="G62" s="346"/>
      <c r="H62" s="346"/>
      <c r="I62" s="346"/>
      <c r="J62" s="346"/>
      <c r="K62" s="346"/>
      <c r="L62" s="346"/>
      <c r="M62" s="346"/>
      <c r="N62" s="346"/>
      <c r="O62" s="346"/>
      <c r="P62" s="346"/>
      <c r="Q62" s="346"/>
      <c r="R62" s="346"/>
      <c r="S62" s="346"/>
      <c r="T62" s="346"/>
      <c r="U62" s="346"/>
      <c r="V62" s="346"/>
      <c r="W62" s="346"/>
      <c r="X62" s="346"/>
      <c r="Y62" s="346"/>
      <c r="Z62" s="346"/>
      <c r="AA62" s="332"/>
      <c r="AB62" s="332"/>
      <c r="AC62" s="33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47">
        <v>4607111037411</v>
      </c>
      <c r="E63" s="348"/>
      <c r="F63" s="335">
        <v>2.7</v>
      </c>
      <c r="G63" s="32">
        <v>1</v>
      </c>
      <c r="H63" s="335">
        <v>2.7</v>
      </c>
      <c r="I63" s="335">
        <v>2.8132000000000001</v>
      </c>
      <c r="J63" s="32">
        <v>234</v>
      </c>
      <c r="K63" s="32" t="s">
        <v>137</v>
      </c>
      <c r="L63" s="32" t="s">
        <v>102</v>
      </c>
      <c r="M63" s="33" t="s">
        <v>69</v>
      </c>
      <c r="N63" s="33"/>
      <c r="O63" s="32">
        <v>180</v>
      </c>
      <c r="P63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55"/>
      <c r="R63" s="355"/>
      <c r="S63" s="355"/>
      <c r="T63" s="356"/>
      <c r="U63" s="34"/>
      <c r="V63" s="34"/>
      <c r="W63" s="35" t="s">
        <v>70</v>
      </c>
      <c r="X63" s="336">
        <v>36</v>
      </c>
      <c r="Y63" s="337">
        <f>IFERROR(IF(X63="","",X63),"")</f>
        <v>36</v>
      </c>
      <c r="Z63" s="36">
        <f>IFERROR(IF(X63="","",X63*0.00502),"")</f>
        <v>0.18071999999999999</v>
      </c>
      <c r="AA63" s="56"/>
      <c r="AB63" s="57"/>
      <c r="AC63" s="112" t="s">
        <v>138</v>
      </c>
      <c r="AG63" s="67"/>
      <c r="AJ63" s="71" t="s">
        <v>104</v>
      </c>
      <c r="AK63" s="71">
        <v>18</v>
      </c>
      <c r="BB63" s="113" t="s">
        <v>1</v>
      </c>
      <c r="BM63" s="67">
        <f>IFERROR(X63*I63,"0")</f>
        <v>101.27520000000001</v>
      </c>
      <c r="BN63" s="67">
        <f>IFERROR(Y63*I63,"0")</f>
        <v>101.27520000000001</v>
      </c>
      <c r="BO63" s="67">
        <f>IFERROR(X63/J63,"0")</f>
        <v>0.15384615384615385</v>
      </c>
      <c r="BP63" s="67">
        <f>IFERROR(Y63/J63,"0")</f>
        <v>0.15384615384615385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47">
        <v>4607111036728</v>
      </c>
      <c r="E64" s="348"/>
      <c r="F64" s="335">
        <v>5</v>
      </c>
      <c r="G64" s="32">
        <v>1</v>
      </c>
      <c r="H64" s="335">
        <v>5</v>
      </c>
      <c r="I64" s="335">
        <v>5.2131999999999996</v>
      </c>
      <c r="J64" s="32">
        <v>144</v>
      </c>
      <c r="K64" s="32" t="s">
        <v>67</v>
      </c>
      <c r="L64" s="32" t="s">
        <v>113</v>
      </c>
      <c r="M64" s="33" t="s">
        <v>69</v>
      </c>
      <c r="N64" s="33"/>
      <c r="O64" s="32">
        <v>180</v>
      </c>
      <c r="P64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55"/>
      <c r="R64" s="355"/>
      <c r="S64" s="355"/>
      <c r="T64" s="356"/>
      <c r="U64" s="34"/>
      <c r="V64" s="34"/>
      <c r="W64" s="35" t="s">
        <v>70</v>
      </c>
      <c r="X64" s="336">
        <v>120</v>
      </c>
      <c r="Y64" s="337">
        <f>IFERROR(IF(X64="","",X64),"")</f>
        <v>120</v>
      </c>
      <c r="Z64" s="36">
        <f>IFERROR(IF(X64="","",X64*0.00866),"")</f>
        <v>1.0391999999999999</v>
      </c>
      <c r="AA64" s="56"/>
      <c r="AB64" s="57"/>
      <c r="AC64" s="114" t="s">
        <v>138</v>
      </c>
      <c r="AG64" s="67"/>
      <c r="AJ64" s="71" t="s">
        <v>114</v>
      </c>
      <c r="AK64" s="71">
        <v>144</v>
      </c>
      <c r="BB64" s="115" t="s">
        <v>1</v>
      </c>
      <c r="BM64" s="67">
        <f>IFERROR(X64*I64,"0")</f>
        <v>625.58399999999995</v>
      </c>
      <c r="BN64" s="67">
        <f>IFERROR(Y64*I64,"0")</f>
        <v>625.58399999999995</v>
      </c>
      <c r="BO64" s="67">
        <f>IFERROR(X64/J64,"0")</f>
        <v>0.83333333333333337</v>
      </c>
      <c r="BP64" s="67">
        <f>IFERROR(Y64/J64,"0")</f>
        <v>0.83333333333333337</v>
      </c>
    </row>
    <row r="65" spans="1:68" x14ac:dyDescent="0.2">
      <c r="A65" s="352"/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53"/>
      <c r="P65" s="340" t="s">
        <v>73</v>
      </c>
      <c r="Q65" s="341"/>
      <c r="R65" s="341"/>
      <c r="S65" s="341"/>
      <c r="T65" s="341"/>
      <c r="U65" s="341"/>
      <c r="V65" s="342"/>
      <c r="W65" s="37" t="s">
        <v>70</v>
      </c>
      <c r="X65" s="338">
        <f>IFERROR(SUM(X63:X64),"0")</f>
        <v>156</v>
      </c>
      <c r="Y65" s="338">
        <f>IFERROR(SUM(Y63:Y64),"0")</f>
        <v>156</v>
      </c>
      <c r="Z65" s="338">
        <f>IFERROR(IF(Z63="",0,Z63),"0")+IFERROR(IF(Z64="",0,Z64),"0")</f>
        <v>1.2199199999999999</v>
      </c>
      <c r="AA65" s="339"/>
      <c r="AB65" s="339"/>
      <c r="AC65" s="339"/>
    </row>
    <row r="66" spans="1:68" x14ac:dyDescent="0.2">
      <c r="A66" s="346"/>
      <c r="B66" s="346"/>
      <c r="C66" s="346"/>
      <c r="D66" s="346"/>
      <c r="E66" s="346"/>
      <c r="F66" s="346"/>
      <c r="G66" s="346"/>
      <c r="H66" s="346"/>
      <c r="I66" s="346"/>
      <c r="J66" s="346"/>
      <c r="K66" s="346"/>
      <c r="L66" s="346"/>
      <c r="M66" s="346"/>
      <c r="N66" s="346"/>
      <c r="O66" s="353"/>
      <c r="P66" s="340" t="s">
        <v>73</v>
      </c>
      <c r="Q66" s="341"/>
      <c r="R66" s="341"/>
      <c r="S66" s="341"/>
      <c r="T66" s="341"/>
      <c r="U66" s="341"/>
      <c r="V66" s="342"/>
      <c r="W66" s="37" t="s">
        <v>74</v>
      </c>
      <c r="X66" s="338">
        <f>IFERROR(SUMPRODUCT(X63:X64*H63:H64),"0")</f>
        <v>697.2</v>
      </c>
      <c r="Y66" s="338">
        <f>IFERROR(SUMPRODUCT(Y63:Y64*H63:H64),"0")</f>
        <v>697.2</v>
      </c>
      <c r="Z66" s="37"/>
      <c r="AA66" s="339"/>
      <c r="AB66" s="339"/>
      <c r="AC66" s="339"/>
    </row>
    <row r="67" spans="1:68" ht="16.5" hidden="1" customHeight="1" x14ac:dyDescent="0.25">
      <c r="A67" s="349" t="s">
        <v>141</v>
      </c>
      <c r="B67" s="346"/>
      <c r="C67" s="346"/>
      <c r="D67" s="346"/>
      <c r="E67" s="346"/>
      <c r="F67" s="346"/>
      <c r="G67" s="346"/>
      <c r="H67" s="346"/>
      <c r="I67" s="346"/>
      <c r="J67" s="346"/>
      <c r="K67" s="346"/>
      <c r="L67" s="346"/>
      <c r="M67" s="346"/>
      <c r="N67" s="346"/>
      <c r="O67" s="346"/>
      <c r="P67" s="346"/>
      <c r="Q67" s="346"/>
      <c r="R67" s="346"/>
      <c r="S67" s="346"/>
      <c r="T67" s="346"/>
      <c r="U67" s="346"/>
      <c r="V67" s="346"/>
      <c r="W67" s="346"/>
      <c r="X67" s="346"/>
      <c r="Y67" s="346"/>
      <c r="Z67" s="346"/>
      <c r="AA67" s="331"/>
      <c r="AB67" s="331"/>
      <c r="AC67" s="331"/>
    </row>
    <row r="68" spans="1:68" ht="14.25" hidden="1" customHeight="1" x14ac:dyDescent="0.25">
      <c r="A68" s="345" t="s">
        <v>142</v>
      </c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46"/>
      <c r="P68" s="346"/>
      <c r="Q68" s="346"/>
      <c r="R68" s="346"/>
      <c r="S68" s="346"/>
      <c r="T68" s="346"/>
      <c r="U68" s="346"/>
      <c r="V68" s="346"/>
      <c r="W68" s="346"/>
      <c r="X68" s="346"/>
      <c r="Y68" s="346"/>
      <c r="Z68" s="346"/>
      <c r="AA68" s="332"/>
      <c r="AB68" s="332"/>
      <c r="AC68" s="332"/>
    </row>
    <row r="69" spans="1:68" ht="27" hidden="1" customHeight="1" x14ac:dyDescent="0.25">
      <c r="A69" s="54" t="s">
        <v>143</v>
      </c>
      <c r="B69" s="54" t="s">
        <v>144</v>
      </c>
      <c r="C69" s="31">
        <v>4301135272</v>
      </c>
      <c r="D69" s="347">
        <v>4607111033659</v>
      </c>
      <c r="E69" s="348"/>
      <c r="F69" s="335">
        <v>0.3</v>
      </c>
      <c r="G69" s="32">
        <v>6</v>
      </c>
      <c r="H69" s="335">
        <v>1.8</v>
      </c>
      <c r="I69" s="335">
        <v>2.2218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180</v>
      </c>
      <c r="P69" s="450" t="str">
        <f>HYPERLINK("https://abi.ru/products/Замороженные/Горячая штучка/Бельмеши/Снеки/P004089/","Бельмеши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55"/>
      <c r="R69" s="355"/>
      <c r="S69" s="355"/>
      <c r="T69" s="356"/>
      <c r="U69" s="34"/>
      <c r="V69" s="34"/>
      <c r="W69" s="35" t="s">
        <v>70</v>
      </c>
      <c r="X69" s="336">
        <v>0</v>
      </c>
      <c r="Y69" s="337">
        <f>IFERROR(IF(X69="","",X69),"")</f>
        <v>0</v>
      </c>
      <c r="Z69" s="36">
        <f>IFERROR(IF(X69="","",X69*0.00941),"")</f>
        <v>0</v>
      </c>
      <c r="AA69" s="56"/>
      <c r="AB69" s="57"/>
      <c r="AC69" s="116" t="s">
        <v>145</v>
      </c>
      <c r="AG69" s="67"/>
      <c r="AJ69" s="71" t="s">
        <v>72</v>
      </c>
      <c r="AK69" s="71">
        <v>1</v>
      </c>
      <c r="BB69" s="117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146</v>
      </c>
      <c r="B70" s="54" t="s">
        <v>147</v>
      </c>
      <c r="C70" s="31">
        <v>4301135584</v>
      </c>
      <c r="D70" s="347">
        <v>4607111033659</v>
      </c>
      <c r="E70" s="348"/>
      <c r="F70" s="335">
        <v>0.3</v>
      </c>
      <c r="G70" s="32">
        <v>12</v>
      </c>
      <c r="H70" s="335">
        <v>3.6</v>
      </c>
      <c r="I70" s="335">
        <v>4.3036000000000003</v>
      </c>
      <c r="J70" s="32">
        <v>70</v>
      </c>
      <c r="K70" s="32" t="s">
        <v>80</v>
      </c>
      <c r="L70" s="32" t="s">
        <v>68</v>
      </c>
      <c r="M70" s="33" t="s">
        <v>69</v>
      </c>
      <c r="N70" s="33"/>
      <c r="O70" s="32">
        <v>180</v>
      </c>
      <c r="P70" s="545" t="s">
        <v>148</v>
      </c>
      <c r="Q70" s="355"/>
      <c r="R70" s="355"/>
      <c r="S70" s="355"/>
      <c r="T70" s="356"/>
      <c r="U70" s="34"/>
      <c r="V70" s="34"/>
      <c r="W70" s="35" t="s">
        <v>70</v>
      </c>
      <c r="X70" s="336">
        <v>0</v>
      </c>
      <c r="Y70" s="337">
        <f>IFERROR(IF(X70="","",X70),"")</f>
        <v>0</v>
      </c>
      <c r="Z70" s="36">
        <f>IFERROR(IF(X70="","",X70*0.01788),"")</f>
        <v>0</v>
      </c>
      <c r="AA70" s="56"/>
      <c r="AB70" s="57"/>
      <c r="AC70" s="118" t="s">
        <v>145</v>
      </c>
      <c r="AG70" s="67"/>
      <c r="AJ70" s="71" t="s">
        <v>72</v>
      </c>
      <c r="AK70" s="71">
        <v>1</v>
      </c>
      <c r="BB70" s="119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52"/>
      <c r="B71" s="346"/>
      <c r="C71" s="346"/>
      <c r="D71" s="346"/>
      <c r="E71" s="346"/>
      <c r="F71" s="346"/>
      <c r="G71" s="346"/>
      <c r="H71" s="346"/>
      <c r="I71" s="346"/>
      <c r="J71" s="346"/>
      <c r="K71" s="346"/>
      <c r="L71" s="346"/>
      <c r="M71" s="346"/>
      <c r="N71" s="346"/>
      <c r="O71" s="353"/>
      <c r="P71" s="340" t="s">
        <v>73</v>
      </c>
      <c r="Q71" s="341"/>
      <c r="R71" s="341"/>
      <c r="S71" s="341"/>
      <c r="T71" s="341"/>
      <c r="U71" s="341"/>
      <c r="V71" s="342"/>
      <c r="W71" s="37" t="s">
        <v>70</v>
      </c>
      <c r="X71" s="338">
        <f>IFERROR(SUM(X69:X70),"0")</f>
        <v>0</v>
      </c>
      <c r="Y71" s="338">
        <f>IFERROR(SUM(Y69:Y70),"0")</f>
        <v>0</v>
      </c>
      <c r="Z71" s="338">
        <f>IFERROR(IF(Z69="",0,Z69),"0")+IFERROR(IF(Z70="",0,Z70),"0")</f>
        <v>0</v>
      </c>
      <c r="AA71" s="339"/>
      <c r="AB71" s="339"/>
      <c r="AC71" s="339"/>
    </row>
    <row r="72" spans="1:68" hidden="1" x14ac:dyDescent="0.2">
      <c r="A72" s="346"/>
      <c r="B72" s="346"/>
      <c r="C72" s="346"/>
      <c r="D72" s="346"/>
      <c r="E72" s="346"/>
      <c r="F72" s="346"/>
      <c r="G72" s="346"/>
      <c r="H72" s="346"/>
      <c r="I72" s="346"/>
      <c r="J72" s="346"/>
      <c r="K72" s="346"/>
      <c r="L72" s="346"/>
      <c r="M72" s="346"/>
      <c r="N72" s="346"/>
      <c r="O72" s="353"/>
      <c r="P72" s="340" t="s">
        <v>73</v>
      </c>
      <c r="Q72" s="341"/>
      <c r="R72" s="341"/>
      <c r="S72" s="341"/>
      <c r="T72" s="341"/>
      <c r="U72" s="341"/>
      <c r="V72" s="342"/>
      <c r="W72" s="37" t="s">
        <v>74</v>
      </c>
      <c r="X72" s="338">
        <f>IFERROR(SUMPRODUCT(X69:X70*H69:H70),"0")</f>
        <v>0</v>
      </c>
      <c r="Y72" s="338">
        <f>IFERROR(SUMPRODUCT(Y69:Y70*H69:H70),"0")</f>
        <v>0</v>
      </c>
      <c r="Z72" s="37"/>
      <c r="AA72" s="339"/>
      <c r="AB72" s="339"/>
      <c r="AC72" s="339"/>
    </row>
    <row r="73" spans="1:68" ht="16.5" hidden="1" customHeight="1" x14ac:dyDescent="0.25">
      <c r="A73" s="349" t="s">
        <v>149</v>
      </c>
      <c r="B73" s="346"/>
      <c r="C73" s="346"/>
      <c r="D73" s="346"/>
      <c r="E73" s="346"/>
      <c r="F73" s="346"/>
      <c r="G73" s="346"/>
      <c r="H73" s="346"/>
      <c r="I73" s="346"/>
      <c r="J73" s="346"/>
      <c r="K73" s="346"/>
      <c r="L73" s="346"/>
      <c r="M73" s="346"/>
      <c r="N73" s="346"/>
      <c r="O73" s="346"/>
      <c r="P73" s="346"/>
      <c r="Q73" s="346"/>
      <c r="R73" s="346"/>
      <c r="S73" s="346"/>
      <c r="T73" s="346"/>
      <c r="U73" s="346"/>
      <c r="V73" s="346"/>
      <c r="W73" s="346"/>
      <c r="X73" s="346"/>
      <c r="Y73" s="346"/>
      <c r="Z73" s="346"/>
      <c r="AA73" s="331"/>
      <c r="AB73" s="331"/>
      <c r="AC73" s="331"/>
    </row>
    <row r="74" spans="1:68" ht="14.25" hidden="1" customHeight="1" x14ac:dyDescent="0.25">
      <c r="A74" s="345" t="s">
        <v>150</v>
      </c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46"/>
      <c r="P74" s="346"/>
      <c r="Q74" s="346"/>
      <c r="R74" s="346"/>
      <c r="S74" s="346"/>
      <c r="T74" s="346"/>
      <c r="U74" s="346"/>
      <c r="V74" s="346"/>
      <c r="W74" s="346"/>
      <c r="X74" s="346"/>
      <c r="Y74" s="346"/>
      <c r="Z74" s="346"/>
      <c r="AA74" s="332"/>
      <c r="AB74" s="332"/>
      <c r="AC74" s="332"/>
    </row>
    <row r="75" spans="1:68" ht="27" customHeight="1" x14ac:dyDescent="0.25">
      <c r="A75" s="54" t="s">
        <v>151</v>
      </c>
      <c r="B75" s="54" t="s">
        <v>152</v>
      </c>
      <c r="C75" s="31">
        <v>4301131021</v>
      </c>
      <c r="D75" s="347">
        <v>4607111034137</v>
      </c>
      <c r="E75" s="348"/>
      <c r="F75" s="335">
        <v>0.3</v>
      </c>
      <c r="G75" s="32">
        <v>12</v>
      </c>
      <c r="H75" s="335">
        <v>3.6</v>
      </c>
      <c r="I75" s="335">
        <v>4.3036000000000003</v>
      </c>
      <c r="J75" s="32">
        <v>70</v>
      </c>
      <c r="K75" s="32" t="s">
        <v>80</v>
      </c>
      <c r="L75" s="32" t="s">
        <v>102</v>
      </c>
      <c r="M75" s="33" t="s">
        <v>69</v>
      </c>
      <c r="N75" s="33"/>
      <c r="O75" s="32">
        <v>180</v>
      </c>
      <c r="P75" s="53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355"/>
      <c r="R75" s="355"/>
      <c r="S75" s="355"/>
      <c r="T75" s="356"/>
      <c r="U75" s="34"/>
      <c r="V75" s="34"/>
      <c r="W75" s="35" t="s">
        <v>70</v>
      </c>
      <c r="X75" s="336">
        <v>28</v>
      </c>
      <c r="Y75" s="33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104</v>
      </c>
      <c r="AK75" s="71">
        <v>14</v>
      </c>
      <c r="BB75" s="121" t="s">
        <v>82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hidden="1" customHeight="1" x14ac:dyDescent="0.25">
      <c r="A76" s="54" t="s">
        <v>154</v>
      </c>
      <c r="B76" s="54" t="s">
        <v>155</v>
      </c>
      <c r="C76" s="31">
        <v>4301131022</v>
      </c>
      <c r="D76" s="347">
        <v>4607111034120</v>
      </c>
      <c r="E76" s="348"/>
      <c r="F76" s="335">
        <v>0.3</v>
      </c>
      <c r="G76" s="32">
        <v>12</v>
      </c>
      <c r="H76" s="335">
        <v>3.6</v>
      </c>
      <c r="I76" s="335">
        <v>4.3036000000000003</v>
      </c>
      <c r="J76" s="32">
        <v>70</v>
      </c>
      <c r="K76" s="32" t="s">
        <v>80</v>
      </c>
      <c r="L76" s="32" t="s">
        <v>102</v>
      </c>
      <c r="M76" s="33" t="s">
        <v>69</v>
      </c>
      <c r="N76" s="33"/>
      <c r="O76" s="32">
        <v>180</v>
      </c>
      <c r="P76" s="44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355"/>
      <c r="R76" s="355"/>
      <c r="S76" s="355"/>
      <c r="T76" s="356"/>
      <c r="U76" s="34"/>
      <c r="V76" s="34"/>
      <c r="W76" s="35" t="s">
        <v>70</v>
      </c>
      <c r="X76" s="336">
        <v>0</v>
      </c>
      <c r="Y76" s="337">
        <f>IFERROR(IF(X76="","",X76),"")</f>
        <v>0</v>
      </c>
      <c r="Z76" s="36">
        <f>IFERROR(IF(X76="","",X76*0.01788),"")</f>
        <v>0</v>
      </c>
      <c r="AA76" s="56"/>
      <c r="AB76" s="57"/>
      <c r="AC76" s="122" t="s">
        <v>156</v>
      </c>
      <c r="AG76" s="67"/>
      <c r="AJ76" s="71" t="s">
        <v>104</v>
      </c>
      <c r="AK76" s="71">
        <v>14</v>
      </c>
      <c r="BB76" s="123" t="s">
        <v>82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352"/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53"/>
      <c r="P77" s="340" t="s">
        <v>73</v>
      </c>
      <c r="Q77" s="341"/>
      <c r="R77" s="341"/>
      <c r="S77" s="341"/>
      <c r="T77" s="341"/>
      <c r="U77" s="341"/>
      <c r="V77" s="342"/>
      <c r="W77" s="37" t="s">
        <v>70</v>
      </c>
      <c r="X77" s="338">
        <f>IFERROR(SUM(X75:X76),"0")</f>
        <v>28</v>
      </c>
      <c r="Y77" s="338">
        <f>IFERROR(SUM(Y75:Y76),"0")</f>
        <v>28</v>
      </c>
      <c r="Z77" s="338">
        <f>IFERROR(IF(Z75="",0,Z75),"0")+IFERROR(IF(Z76="",0,Z76),"0")</f>
        <v>0.50063999999999997</v>
      </c>
      <c r="AA77" s="339"/>
      <c r="AB77" s="339"/>
      <c r="AC77" s="339"/>
    </row>
    <row r="78" spans="1:68" x14ac:dyDescent="0.2">
      <c r="A78" s="346"/>
      <c r="B78" s="346"/>
      <c r="C78" s="346"/>
      <c r="D78" s="346"/>
      <c r="E78" s="346"/>
      <c r="F78" s="346"/>
      <c r="G78" s="346"/>
      <c r="H78" s="346"/>
      <c r="I78" s="346"/>
      <c r="J78" s="346"/>
      <c r="K78" s="346"/>
      <c r="L78" s="346"/>
      <c r="M78" s="346"/>
      <c r="N78" s="346"/>
      <c r="O78" s="353"/>
      <c r="P78" s="340" t="s">
        <v>73</v>
      </c>
      <c r="Q78" s="341"/>
      <c r="R78" s="341"/>
      <c r="S78" s="341"/>
      <c r="T78" s="341"/>
      <c r="U78" s="341"/>
      <c r="V78" s="342"/>
      <c r="W78" s="37" t="s">
        <v>74</v>
      </c>
      <c r="X78" s="338">
        <f>IFERROR(SUMPRODUCT(X75:X76*H75:H76),"0")</f>
        <v>100.8</v>
      </c>
      <c r="Y78" s="338">
        <f>IFERROR(SUMPRODUCT(Y75:Y76*H75:H76),"0")</f>
        <v>100.8</v>
      </c>
      <c r="Z78" s="37"/>
      <c r="AA78" s="339"/>
      <c r="AB78" s="339"/>
      <c r="AC78" s="339"/>
    </row>
    <row r="79" spans="1:68" ht="16.5" hidden="1" customHeight="1" x14ac:dyDescent="0.25">
      <c r="A79" s="349" t="s">
        <v>157</v>
      </c>
      <c r="B79" s="346"/>
      <c r="C79" s="346"/>
      <c r="D79" s="346"/>
      <c r="E79" s="346"/>
      <c r="F79" s="346"/>
      <c r="G79" s="346"/>
      <c r="H79" s="346"/>
      <c r="I79" s="346"/>
      <c r="J79" s="346"/>
      <c r="K79" s="346"/>
      <c r="L79" s="346"/>
      <c r="M79" s="346"/>
      <c r="N79" s="346"/>
      <c r="O79" s="346"/>
      <c r="P79" s="346"/>
      <c r="Q79" s="346"/>
      <c r="R79" s="346"/>
      <c r="S79" s="346"/>
      <c r="T79" s="346"/>
      <c r="U79" s="346"/>
      <c r="V79" s="346"/>
      <c r="W79" s="346"/>
      <c r="X79" s="346"/>
      <c r="Y79" s="346"/>
      <c r="Z79" s="346"/>
      <c r="AA79" s="331"/>
      <c r="AB79" s="331"/>
      <c r="AC79" s="331"/>
    </row>
    <row r="80" spans="1:68" ht="14.25" hidden="1" customHeight="1" x14ac:dyDescent="0.25">
      <c r="A80" s="345" t="s">
        <v>142</v>
      </c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46"/>
      <c r="P80" s="346"/>
      <c r="Q80" s="346"/>
      <c r="R80" s="346"/>
      <c r="S80" s="346"/>
      <c r="T80" s="346"/>
      <c r="U80" s="346"/>
      <c r="V80" s="346"/>
      <c r="W80" s="346"/>
      <c r="X80" s="346"/>
      <c r="Y80" s="346"/>
      <c r="Z80" s="346"/>
      <c r="AA80" s="332"/>
      <c r="AB80" s="332"/>
      <c r="AC80" s="332"/>
    </row>
    <row r="81" spans="1:68" ht="27" hidden="1" customHeight="1" x14ac:dyDescent="0.25">
      <c r="A81" s="54" t="s">
        <v>158</v>
      </c>
      <c r="B81" s="54" t="s">
        <v>159</v>
      </c>
      <c r="C81" s="31">
        <v>4301135575</v>
      </c>
      <c r="D81" s="347">
        <v>4607111035141</v>
      </c>
      <c r="E81" s="348"/>
      <c r="F81" s="335">
        <v>0.3</v>
      </c>
      <c r="G81" s="32">
        <v>12</v>
      </c>
      <c r="H81" s="335">
        <v>3.6</v>
      </c>
      <c r="I81" s="335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81" t="s">
        <v>160</v>
      </c>
      <c r="Q81" s="355"/>
      <c r="R81" s="355"/>
      <c r="S81" s="355"/>
      <c r="T81" s="356"/>
      <c r="U81" s="34"/>
      <c r="V81" s="34"/>
      <c r="W81" s="35" t="s">
        <v>70</v>
      </c>
      <c r="X81" s="336">
        <v>0</v>
      </c>
      <c r="Y81" s="337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124" t="s">
        <v>161</v>
      </c>
      <c r="AG81" s="67"/>
      <c r="AJ81" s="71" t="s">
        <v>72</v>
      </c>
      <c r="AK81" s="71">
        <v>1</v>
      </c>
      <c r="BB81" s="125" t="s">
        <v>82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162</v>
      </c>
      <c r="B82" s="54" t="s">
        <v>163</v>
      </c>
      <c r="C82" s="31">
        <v>4301135285</v>
      </c>
      <c r="D82" s="347">
        <v>4607111036407</v>
      </c>
      <c r="E82" s="348"/>
      <c r="F82" s="335">
        <v>0.3</v>
      </c>
      <c r="G82" s="32">
        <v>14</v>
      </c>
      <c r="H82" s="335">
        <v>4.2</v>
      </c>
      <c r="I82" s="335">
        <v>4.5292000000000003</v>
      </c>
      <c r="J82" s="32">
        <v>70</v>
      </c>
      <c r="K82" s="32" t="s">
        <v>80</v>
      </c>
      <c r="L82" s="32" t="s">
        <v>102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2" s="355"/>
      <c r="R82" s="355"/>
      <c r="S82" s="355"/>
      <c r="T82" s="356"/>
      <c r="U82" s="34"/>
      <c r="V82" s="34"/>
      <c r="W82" s="35" t="s">
        <v>70</v>
      </c>
      <c r="X82" s="336">
        <v>28</v>
      </c>
      <c r="Y82" s="337">
        <f t="shared" si="6"/>
        <v>28</v>
      </c>
      <c r="Z82" s="36">
        <f t="shared" si="7"/>
        <v>0.50063999999999997</v>
      </c>
      <c r="AA82" s="56"/>
      <c r="AB82" s="57"/>
      <c r="AC82" s="126" t="s">
        <v>164</v>
      </c>
      <c r="AG82" s="67"/>
      <c r="AJ82" s="71" t="s">
        <v>104</v>
      </c>
      <c r="AK82" s="71">
        <v>14</v>
      </c>
      <c r="BB82" s="127" t="s">
        <v>82</v>
      </c>
      <c r="BM82" s="67">
        <f t="shared" si="8"/>
        <v>126.81760000000001</v>
      </c>
      <c r="BN82" s="67">
        <f t="shared" si="9"/>
        <v>126.81760000000001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165</v>
      </c>
      <c r="B83" s="54" t="s">
        <v>166</v>
      </c>
      <c r="C83" s="31">
        <v>4301135569</v>
      </c>
      <c r="D83" s="347">
        <v>4607111033628</v>
      </c>
      <c r="E83" s="348"/>
      <c r="F83" s="335">
        <v>0.3</v>
      </c>
      <c r="G83" s="32">
        <v>12</v>
      </c>
      <c r="H83" s="335">
        <v>3.6</v>
      </c>
      <c r="I83" s="335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12" t="s">
        <v>167</v>
      </c>
      <c r="Q83" s="355"/>
      <c r="R83" s="355"/>
      <c r="S83" s="355"/>
      <c r="T83" s="356"/>
      <c r="U83" s="34"/>
      <c r="V83" s="34"/>
      <c r="W83" s="35" t="s">
        <v>70</v>
      </c>
      <c r="X83" s="336">
        <v>28</v>
      </c>
      <c r="Y83" s="337">
        <f t="shared" si="6"/>
        <v>28</v>
      </c>
      <c r="Z83" s="36">
        <f t="shared" si="7"/>
        <v>0.50063999999999997</v>
      </c>
      <c r="AA83" s="56"/>
      <c r="AB83" s="57"/>
      <c r="AC83" s="128" t="s">
        <v>145</v>
      </c>
      <c r="AG83" s="67"/>
      <c r="AJ83" s="71" t="s">
        <v>72</v>
      </c>
      <c r="AK83" s="71">
        <v>1</v>
      </c>
      <c r="BB83" s="129" t="s">
        <v>82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168</v>
      </c>
      <c r="B84" s="54" t="s">
        <v>169</v>
      </c>
      <c r="C84" s="31">
        <v>4301135565</v>
      </c>
      <c r="D84" s="347">
        <v>4607111033451</v>
      </c>
      <c r="E84" s="348"/>
      <c r="F84" s="335">
        <v>0.3</v>
      </c>
      <c r="G84" s="32">
        <v>12</v>
      </c>
      <c r="H84" s="335">
        <v>3.6</v>
      </c>
      <c r="I84" s="33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4" s="355"/>
      <c r="R84" s="355"/>
      <c r="S84" s="355"/>
      <c r="T84" s="356"/>
      <c r="U84" s="34"/>
      <c r="V84" s="34"/>
      <c r="W84" s="35" t="s">
        <v>70</v>
      </c>
      <c r="X84" s="336">
        <v>126</v>
      </c>
      <c r="Y84" s="337">
        <f t="shared" si="6"/>
        <v>126</v>
      </c>
      <c r="Z84" s="36">
        <f t="shared" si="7"/>
        <v>2.2528800000000002</v>
      </c>
      <c r="AA84" s="56"/>
      <c r="AB84" s="57"/>
      <c r="AC84" s="130" t="s">
        <v>145</v>
      </c>
      <c r="AG84" s="67"/>
      <c r="AJ84" s="71" t="s">
        <v>72</v>
      </c>
      <c r="AK84" s="71">
        <v>1</v>
      </c>
      <c r="BB84" s="131" t="s">
        <v>82</v>
      </c>
      <c r="BM84" s="67">
        <f t="shared" si="8"/>
        <v>542.25360000000001</v>
      </c>
      <c r="BN84" s="67">
        <f t="shared" si="9"/>
        <v>542.25360000000001</v>
      </c>
      <c r="BO84" s="67">
        <f t="shared" si="10"/>
        <v>1.8</v>
      </c>
      <c r="BP84" s="67">
        <f t="shared" si="11"/>
        <v>1.8</v>
      </c>
    </row>
    <row r="85" spans="1:68" ht="27" customHeight="1" x14ac:dyDescent="0.25">
      <c r="A85" s="54" t="s">
        <v>170</v>
      </c>
      <c r="B85" s="54" t="s">
        <v>171</v>
      </c>
      <c r="C85" s="31">
        <v>4301135578</v>
      </c>
      <c r="D85" s="347">
        <v>4607111033444</v>
      </c>
      <c r="E85" s="348"/>
      <c r="F85" s="335">
        <v>0.3</v>
      </c>
      <c r="G85" s="32">
        <v>12</v>
      </c>
      <c r="H85" s="335">
        <v>3.6</v>
      </c>
      <c r="I85" s="335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9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5" s="355"/>
      <c r="R85" s="355"/>
      <c r="S85" s="355"/>
      <c r="T85" s="356"/>
      <c r="U85" s="34"/>
      <c r="V85" s="34"/>
      <c r="W85" s="35" t="s">
        <v>70</v>
      </c>
      <c r="X85" s="336">
        <v>126</v>
      </c>
      <c r="Y85" s="337">
        <f t="shared" si="6"/>
        <v>126</v>
      </c>
      <c r="Z85" s="36">
        <f t="shared" si="7"/>
        <v>2.2528800000000002</v>
      </c>
      <c r="AA85" s="56"/>
      <c r="AB85" s="57"/>
      <c r="AC85" s="132" t="s">
        <v>145</v>
      </c>
      <c r="AG85" s="67"/>
      <c r="AJ85" s="71" t="s">
        <v>72</v>
      </c>
      <c r="AK85" s="71">
        <v>1</v>
      </c>
      <c r="BB85" s="133" t="s">
        <v>82</v>
      </c>
      <c r="BM85" s="67">
        <f t="shared" si="8"/>
        <v>542.25360000000001</v>
      </c>
      <c r="BN85" s="67">
        <f t="shared" si="9"/>
        <v>542.25360000000001</v>
      </c>
      <c r="BO85" s="67">
        <f t="shared" si="10"/>
        <v>1.8</v>
      </c>
      <c r="BP85" s="67">
        <f t="shared" si="11"/>
        <v>1.8</v>
      </c>
    </row>
    <row r="86" spans="1:68" ht="27" hidden="1" customHeight="1" x14ac:dyDescent="0.25">
      <c r="A86" s="54" t="s">
        <v>172</v>
      </c>
      <c r="B86" s="54" t="s">
        <v>173</v>
      </c>
      <c r="C86" s="31">
        <v>4301135290</v>
      </c>
      <c r="D86" s="347">
        <v>4607111035028</v>
      </c>
      <c r="E86" s="348"/>
      <c r="F86" s="335">
        <v>0.48</v>
      </c>
      <c r="G86" s="32">
        <v>8</v>
      </c>
      <c r="H86" s="335">
        <v>3.84</v>
      </c>
      <c r="I86" s="335">
        <v>4.4488000000000003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6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355"/>
      <c r="R86" s="355"/>
      <c r="S86" s="355"/>
      <c r="T86" s="356"/>
      <c r="U86" s="34"/>
      <c r="V86" s="34"/>
      <c r="W86" s="35" t="s">
        <v>70</v>
      </c>
      <c r="X86" s="336">
        <v>0</v>
      </c>
      <c r="Y86" s="337">
        <f t="shared" si="6"/>
        <v>0</v>
      </c>
      <c r="Z86" s="36">
        <f t="shared" si="7"/>
        <v>0</v>
      </c>
      <c r="AA86" s="56"/>
      <c r="AB86" s="57"/>
      <c r="AC86" s="134" t="s">
        <v>161</v>
      </c>
      <c r="AG86" s="67"/>
      <c r="AJ86" s="71" t="s">
        <v>72</v>
      </c>
      <c r="AK86" s="71">
        <v>1</v>
      </c>
      <c r="BB86" s="135" t="s">
        <v>82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352"/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53"/>
      <c r="P87" s="340" t="s">
        <v>73</v>
      </c>
      <c r="Q87" s="341"/>
      <c r="R87" s="341"/>
      <c r="S87" s="341"/>
      <c r="T87" s="341"/>
      <c r="U87" s="341"/>
      <c r="V87" s="342"/>
      <c r="W87" s="37" t="s">
        <v>70</v>
      </c>
      <c r="X87" s="338">
        <f>IFERROR(SUM(X81:X86),"0")</f>
        <v>308</v>
      </c>
      <c r="Y87" s="338">
        <f>IFERROR(SUM(Y81:Y86),"0")</f>
        <v>308</v>
      </c>
      <c r="Z87" s="338">
        <f>IFERROR(IF(Z81="",0,Z81),"0")+IFERROR(IF(Z82="",0,Z82),"0")+IFERROR(IF(Z83="",0,Z83),"0")+IFERROR(IF(Z84="",0,Z84),"0")+IFERROR(IF(Z85="",0,Z85),"0")+IFERROR(IF(Z86="",0,Z86),"0")</f>
        <v>5.5070399999999999</v>
      </c>
      <c r="AA87" s="339"/>
      <c r="AB87" s="339"/>
      <c r="AC87" s="339"/>
    </row>
    <row r="88" spans="1:68" x14ac:dyDescent="0.2">
      <c r="A88" s="346"/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53"/>
      <c r="P88" s="340" t="s">
        <v>73</v>
      </c>
      <c r="Q88" s="341"/>
      <c r="R88" s="341"/>
      <c r="S88" s="341"/>
      <c r="T88" s="341"/>
      <c r="U88" s="341"/>
      <c r="V88" s="342"/>
      <c r="W88" s="37" t="s">
        <v>74</v>
      </c>
      <c r="X88" s="338">
        <f>IFERROR(SUMPRODUCT(X81:X86*H81:H86),"0")</f>
        <v>1125.5999999999999</v>
      </c>
      <c r="Y88" s="338">
        <f>IFERROR(SUMPRODUCT(Y81:Y86*H81:H86),"0")</f>
        <v>1125.5999999999999</v>
      </c>
      <c r="Z88" s="37"/>
      <c r="AA88" s="339"/>
      <c r="AB88" s="339"/>
      <c r="AC88" s="339"/>
    </row>
    <row r="89" spans="1:68" ht="16.5" hidden="1" customHeight="1" x14ac:dyDescent="0.25">
      <c r="A89" s="349" t="s">
        <v>174</v>
      </c>
      <c r="B89" s="346"/>
      <c r="C89" s="346"/>
      <c r="D89" s="346"/>
      <c r="E89" s="346"/>
      <c r="F89" s="346"/>
      <c r="G89" s="346"/>
      <c r="H89" s="346"/>
      <c r="I89" s="346"/>
      <c r="J89" s="346"/>
      <c r="K89" s="346"/>
      <c r="L89" s="346"/>
      <c r="M89" s="346"/>
      <c r="N89" s="346"/>
      <c r="O89" s="346"/>
      <c r="P89" s="346"/>
      <c r="Q89" s="346"/>
      <c r="R89" s="346"/>
      <c r="S89" s="346"/>
      <c r="T89" s="346"/>
      <c r="U89" s="346"/>
      <c r="V89" s="346"/>
      <c r="W89" s="346"/>
      <c r="X89" s="346"/>
      <c r="Y89" s="346"/>
      <c r="Z89" s="346"/>
      <c r="AA89" s="331"/>
      <c r="AB89" s="331"/>
      <c r="AC89" s="331"/>
    </row>
    <row r="90" spans="1:68" ht="14.25" hidden="1" customHeight="1" x14ac:dyDescent="0.25">
      <c r="A90" s="345" t="s">
        <v>98</v>
      </c>
      <c r="B90" s="346"/>
      <c r="C90" s="346"/>
      <c r="D90" s="346"/>
      <c r="E90" s="346"/>
      <c r="F90" s="346"/>
      <c r="G90" s="346"/>
      <c r="H90" s="346"/>
      <c r="I90" s="346"/>
      <c r="J90" s="346"/>
      <c r="K90" s="346"/>
      <c r="L90" s="346"/>
      <c r="M90" s="346"/>
      <c r="N90" s="346"/>
      <c r="O90" s="346"/>
      <c r="P90" s="346"/>
      <c r="Q90" s="346"/>
      <c r="R90" s="346"/>
      <c r="S90" s="346"/>
      <c r="T90" s="346"/>
      <c r="U90" s="346"/>
      <c r="V90" s="346"/>
      <c r="W90" s="346"/>
      <c r="X90" s="346"/>
      <c r="Y90" s="346"/>
      <c r="Z90" s="346"/>
      <c r="AA90" s="332"/>
      <c r="AB90" s="332"/>
      <c r="AC90" s="332"/>
    </row>
    <row r="91" spans="1:68" ht="27" hidden="1" customHeight="1" x14ac:dyDescent="0.25">
      <c r="A91" s="54" t="s">
        <v>175</v>
      </c>
      <c r="B91" s="54" t="s">
        <v>176</v>
      </c>
      <c r="C91" s="31">
        <v>4301190068</v>
      </c>
      <c r="D91" s="347">
        <v>4620207490365</v>
      </c>
      <c r="E91" s="348"/>
      <c r="F91" s="335">
        <v>7.0000000000000007E-2</v>
      </c>
      <c r="G91" s="32">
        <v>30</v>
      </c>
      <c r="H91" s="335">
        <v>2.1</v>
      </c>
      <c r="I91" s="335">
        <v>2.25</v>
      </c>
      <c r="J91" s="32">
        <v>100</v>
      </c>
      <c r="K91" s="32" t="s">
        <v>101</v>
      </c>
      <c r="L91" s="32" t="s">
        <v>68</v>
      </c>
      <c r="M91" s="33" t="s">
        <v>69</v>
      </c>
      <c r="N91" s="33"/>
      <c r="O91" s="32">
        <v>180</v>
      </c>
      <c r="P91" s="472" t="s">
        <v>177</v>
      </c>
      <c r="Q91" s="355"/>
      <c r="R91" s="355"/>
      <c r="S91" s="355"/>
      <c r="T91" s="356"/>
      <c r="U91" s="34"/>
      <c r="V91" s="34"/>
      <c r="W91" s="35" t="s">
        <v>70</v>
      </c>
      <c r="X91" s="336">
        <v>0</v>
      </c>
      <c r="Y91" s="337">
        <f>IFERROR(IF(X91="","",X91),"")</f>
        <v>0</v>
      </c>
      <c r="Z91" s="36">
        <f>IFERROR(IF(X91="","",X91*0.0095),"")</f>
        <v>0</v>
      </c>
      <c r="AA91" s="56"/>
      <c r="AB91" s="57"/>
      <c r="AC91" s="136" t="s">
        <v>178</v>
      </c>
      <c r="AG91" s="67"/>
      <c r="AJ91" s="71" t="s">
        <v>72</v>
      </c>
      <c r="AK91" s="71">
        <v>1</v>
      </c>
      <c r="BB91" s="137" t="s">
        <v>82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idden="1" x14ac:dyDescent="0.2">
      <c r="A92" s="352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40" t="s">
        <v>73</v>
      </c>
      <c r="Q92" s="341"/>
      <c r="R92" s="341"/>
      <c r="S92" s="341"/>
      <c r="T92" s="341"/>
      <c r="U92" s="341"/>
      <c r="V92" s="342"/>
      <c r="W92" s="37" t="s">
        <v>70</v>
      </c>
      <c r="X92" s="338">
        <f>IFERROR(SUM(X91:X91),"0")</f>
        <v>0</v>
      </c>
      <c r="Y92" s="338">
        <f>IFERROR(SUM(Y91:Y91),"0")</f>
        <v>0</v>
      </c>
      <c r="Z92" s="338">
        <f>IFERROR(IF(Z91="",0,Z91),"0")</f>
        <v>0</v>
      </c>
      <c r="AA92" s="339"/>
      <c r="AB92" s="339"/>
      <c r="AC92" s="339"/>
    </row>
    <row r="93" spans="1:68" hidden="1" x14ac:dyDescent="0.2">
      <c r="A93" s="346"/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53"/>
      <c r="P93" s="340" t="s">
        <v>73</v>
      </c>
      <c r="Q93" s="341"/>
      <c r="R93" s="341"/>
      <c r="S93" s="341"/>
      <c r="T93" s="341"/>
      <c r="U93" s="341"/>
      <c r="V93" s="342"/>
      <c r="W93" s="37" t="s">
        <v>74</v>
      </c>
      <c r="X93" s="338">
        <f>IFERROR(SUMPRODUCT(X91:X91*H91:H91),"0")</f>
        <v>0</v>
      </c>
      <c r="Y93" s="338">
        <f>IFERROR(SUMPRODUCT(Y91:Y91*H91:H91),"0")</f>
        <v>0</v>
      </c>
      <c r="Z93" s="37"/>
      <c r="AA93" s="339"/>
      <c r="AB93" s="339"/>
      <c r="AC93" s="339"/>
    </row>
    <row r="94" spans="1:68" ht="16.5" hidden="1" customHeight="1" x14ac:dyDescent="0.25">
      <c r="A94" s="349" t="s">
        <v>179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31"/>
      <c r="AB94" s="331"/>
      <c r="AC94" s="331"/>
    </row>
    <row r="95" spans="1:68" ht="14.25" hidden="1" customHeight="1" x14ac:dyDescent="0.25">
      <c r="A95" s="345" t="s">
        <v>180</v>
      </c>
      <c r="B95" s="346"/>
      <c r="C95" s="346"/>
      <c r="D95" s="346"/>
      <c r="E95" s="346"/>
      <c r="F95" s="346"/>
      <c r="G95" s="346"/>
      <c r="H95" s="346"/>
      <c r="I95" s="346"/>
      <c r="J95" s="346"/>
      <c r="K95" s="346"/>
      <c r="L95" s="346"/>
      <c r="M95" s="346"/>
      <c r="N95" s="346"/>
      <c r="O95" s="346"/>
      <c r="P95" s="346"/>
      <c r="Q95" s="346"/>
      <c r="R95" s="346"/>
      <c r="S95" s="346"/>
      <c r="T95" s="346"/>
      <c r="U95" s="346"/>
      <c r="V95" s="346"/>
      <c r="W95" s="346"/>
      <c r="X95" s="346"/>
      <c r="Y95" s="346"/>
      <c r="Z95" s="346"/>
      <c r="AA95" s="332"/>
      <c r="AB95" s="332"/>
      <c r="AC95" s="332"/>
    </row>
    <row r="96" spans="1:68" ht="27" customHeight="1" x14ac:dyDescent="0.25">
      <c r="A96" s="54" t="s">
        <v>181</v>
      </c>
      <c r="B96" s="54" t="s">
        <v>182</v>
      </c>
      <c r="C96" s="31">
        <v>4301136042</v>
      </c>
      <c r="D96" s="347">
        <v>4607025784012</v>
      </c>
      <c r="E96" s="348"/>
      <c r="F96" s="335">
        <v>0.09</v>
      </c>
      <c r="G96" s="32">
        <v>24</v>
      </c>
      <c r="H96" s="335">
        <v>2.16</v>
      </c>
      <c r="I96" s="335">
        <v>2.4912000000000001</v>
      </c>
      <c r="J96" s="32">
        <v>126</v>
      </c>
      <c r="K96" s="32" t="s">
        <v>80</v>
      </c>
      <c r="L96" s="32" t="s">
        <v>102</v>
      </c>
      <c r="M96" s="33" t="s">
        <v>69</v>
      </c>
      <c r="N96" s="33"/>
      <c r="O96" s="32">
        <v>180</v>
      </c>
      <c r="P96" s="47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355"/>
      <c r="R96" s="355"/>
      <c r="S96" s="355"/>
      <c r="T96" s="356"/>
      <c r="U96" s="34"/>
      <c r="V96" s="34"/>
      <c r="W96" s="35" t="s">
        <v>70</v>
      </c>
      <c r="X96" s="336">
        <v>14</v>
      </c>
      <c r="Y96" s="337">
        <f>IFERROR(IF(X96="","",X96),"")</f>
        <v>14</v>
      </c>
      <c r="Z96" s="36">
        <f>IFERROR(IF(X96="","",X96*0.00936),"")</f>
        <v>0.13103999999999999</v>
      </c>
      <c r="AA96" s="56"/>
      <c r="AB96" s="57"/>
      <c r="AC96" s="138" t="s">
        <v>183</v>
      </c>
      <c r="AG96" s="67"/>
      <c r="AJ96" s="71" t="s">
        <v>104</v>
      </c>
      <c r="AK96" s="71">
        <v>14</v>
      </c>
      <c r="BB96" s="139" t="s">
        <v>82</v>
      </c>
      <c r="BM96" s="67">
        <f>IFERROR(X96*I96,"0")</f>
        <v>34.876800000000003</v>
      </c>
      <c r="BN96" s="67">
        <f>IFERROR(Y96*I96,"0")</f>
        <v>34.876800000000003</v>
      </c>
      <c r="BO96" s="67">
        <f>IFERROR(X96/J96,"0")</f>
        <v>0.1111111111111111</v>
      </c>
      <c r="BP96" s="67">
        <f>IFERROR(Y96/J96,"0")</f>
        <v>0.1111111111111111</v>
      </c>
    </row>
    <row r="97" spans="1:68" ht="27" hidden="1" customHeight="1" x14ac:dyDescent="0.25">
      <c r="A97" s="54" t="s">
        <v>184</v>
      </c>
      <c r="B97" s="54" t="s">
        <v>185</v>
      </c>
      <c r="C97" s="31">
        <v>4301136040</v>
      </c>
      <c r="D97" s="347">
        <v>4607025784319</v>
      </c>
      <c r="E97" s="348"/>
      <c r="F97" s="335">
        <v>0.36</v>
      </c>
      <c r="G97" s="32">
        <v>10</v>
      </c>
      <c r="H97" s="335">
        <v>3.6</v>
      </c>
      <c r="I97" s="335">
        <v>4.2439999999999998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7" s="355"/>
      <c r="R97" s="355"/>
      <c r="S97" s="355"/>
      <c r="T97" s="356"/>
      <c r="U97" s="34"/>
      <c r="V97" s="34"/>
      <c r="W97" s="35" t="s">
        <v>70</v>
      </c>
      <c r="X97" s="336">
        <v>0</v>
      </c>
      <c r="Y97" s="337">
        <f>IFERROR(IF(X97="","",X97),"")</f>
        <v>0</v>
      </c>
      <c r="Z97" s="36">
        <f>IFERROR(IF(X97="","",X97*0.01788),"")</f>
        <v>0</v>
      </c>
      <c r="AA97" s="56"/>
      <c r="AB97" s="57"/>
      <c r="AC97" s="140" t="s">
        <v>186</v>
      </c>
      <c r="AG97" s="67"/>
      <c r="AJ97" s="71" t="s">
        <v>72</v>
      </c>
      <c r="AK97" s="71">
        <v>1</v>
      </c>
      <c r="BB97" s="141" t="s">
        <v>82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16.5" hidden="1" customHeight="1" x14ac:dyDescent="0.25">
      <c r="A98" s="54" t="s">
        <v>187</v>
      </c>
      <c r="B98" s="54" t="s">
        <v>188</v>
      </c>
      <c r="C98" s="31">
        <v>4301136039</v>
      </c>
      <c r="D98" s="347">
        <v>4607111035370</v>
      </c>
      <c r="E98" s="348"/>
      <c r="F98" s="335">
        <v>0.14000000000000001</v>
      </c>
      <c r="G98" s="32">
        <v>22</v>
      </c>
      <c r="H98" s="335">
        <v>3.08</v>
      </c>
      <c r="I98" s="335">
        <v>3.464</v>
      </c>
      <c r="J98" s="32">
        <v>84</v>
      </c>
      <c r="K98" s="32" t="s">
        <v>67</v>
      </c>
      <c r="L98" s="32" t="s">
        <v>68</v>
      </c>
      <c r="M98" s="33" t="s">
        <v>69</v>
      </c>
      <c r="N98" s="33"/>
      <c r="O98" s="32">
        <v>180</v>
      </c>
      <c r="P98" s="49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8" s="355"/>
      <c r="R98" s="355"/>
      <c r="S98" s="355"/>
      <c r="T98" s="356"/>
      <c r="U98" s="34"/>
      <c r="V98" s="34"/>
      <c r="W98" s="35" t="s">
        <v>70</v>
      </c>
      <c r="X98" s="336">
        <v>0</v>
      </c>
      <c r="Y98" s="337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189</v>
      </c>
      <c r="AG98" s="67"/>
      <c r="AJ98" s="71" t="s">
        <v>72</v>
      </c>
      <c r="AK98" s="71">
        <v>1</v>
      </c>
      <c r="BB98" s="143" t="s">
        <v>82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x14ac:dyDescent="0.2">
      <c r="A99" s="352"/>
      <c r="B99" s="346"/>
      <c r="C99" s="346"/>
      <c r="D99" s="346"/>
      <c r="E99" s="346"/>
      <c r="F99" s="346"/>
      <c r="G99" s="346"/>
      <c r="H99" s="346"/>
      <c r="I99" s="346"/>
      <c r="J99" s="346"/>
      <c r="K99" s="346"/>
      <c r="L99" s="346"/>
      <c r="M99" s="346"/>
      <c r="N99" s="346"/>
      <c r="O99" s="353"/>
      <c r="P99" s="340" t="s">
        <v>73</v>
      </c>
      <c r="Q99" s="341"/>
      <c r="R99" s="341"/>
      <c r="S99" s="341"/>
      <c r="T99" s="341"/>
      <c r="U99" s="341"/>
      <c r="V99" s="342"/>
      <c r="W99" s="37" t="s">
        <v>70</v>
      </c>
      <c r="X99" s="338">
        <f>IFERROR(SUM(X96:X98),"0")</f>
        <v>14</v>
      </c>
      <c r="Y99" s="338">
        <f>IFERROR(SUM(Y96:Y98),"0")</f>
        <v>14</v>
      </c>
      <c r="Z99" s="338">
        <f>IFERROR(IF(Z96="",0,Z96),"0")+IFERROR(IF(Z97="",0,Z97),"0")+IFERROR(IF(Z98="",0,Z98),"0")</f>
        <v>0.13103999999999999</v>
      </c>
      <c r="AA99" s="339"/>
      <c r="AB99" s="339"/>
      <c r="AC99" s="339"/>
    </row>
    <row r="100" spans="1:68" x14ac:dyDescent="0.2">
      <c r="A100" s="346"/>
      <c r="B100" s="346"/>
      <c r="C100" s="346"/>
      <c r="D100" s="346"/>
      <c r="E100" s="346"/>
      <c r="F100" s="346"/>
      <c r="G100" s="346"/>
      <c r="H100" s="346"/>
      <c r="I100" s="346"/>
      <c r="J100" s="346"/>
      <c r="K100" s="346"/>
      <c r="L100" s="346"/>
      <c r="M100" s="346"/>
      <c r="N100" s="346"/>
      <c r="O100" s="353"/>
      <c r="P100" s="340" t="s">
        <v>73</v>
      </c>
      <c r="Q100" s="341"/>
      <c r="R100" s="341"/>
      <c r="S100" s="341"/>
      <c r="T100" s="341"/>
      <c r="U100" s="341"/>
      <c r="V100" s="342"/>
      <c r="W100" s="37" t="s">
        <v>74</v>
      </c>
      <c r="X100" s="338">
        <f>IFERROR(SUMPRODUCT(X96:X98*H96:H98),"0")</f>
        <v>30.240000000000002</v>
      </c>
      <c r="Y100" s="338">
        <f>IFERROR(SUMPRODUCT(Y96:Y98*H96:H98),"0")</f>
        <v>30.240000000000002</v>
      </c>
      <c r="Z100" s="37"/>
      <c r="AA100" s="339"/>
      <c r="AB100" s="339"/>
      <c r="AC100" s="339"/>
    </row>
    <row r="101" spans="1:68" ht="16.5" hidden="1" customHeight="1" x14ac:dyDescent="0.25">
      <c r="A101" s="349" t="s">
        <v>190</v>
      </c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46"/>
      <c r="P101" s="346"/>
      <c r="Q101" s="346"/>
      <c r="R101" s="346"/>
      <c r="S101" s="346"/>
      <c r="T101" s="346"/>
      <c r="U101" s="346"/>
      <c r="V101" s="346"/>
      <c r="W101" s="346"/>
      <c r="X101" s="346"/>
      <c r="Y101" s="346"/>
      <c r="Z101" s="346"/>
      <c r="AA101" s="331"/>
      <c r="AB101" s="331"/>
      <c r="AC101" s="331"/>
    </row>
    <row r="102" spans="1:68" ht="14.25" hidden="1" customHeight="1" x14ac:dyDescent="0.25">
      <c r="A102" s="345" t="s">
        <v>64</v>
      </c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46"/>
      <c r="P102" s="346"/>
      <c r="Q102" s="346"/>
      <c r="R102" s="346"/>
      <c r="S102" s="346"/>
      <c r="T102" s="346"/>
      <c r="U102" s="346"/>
      <c r="V102" s="346"/>
      <c r="W102" s="346"/>
      <c r="X102" s="346"/>
      <c r="Y102" s="346"/>
      <c r="Z102" s="346"/>
      <c r="AA102" s="332"/>
      <c r="AB102" s="332"/>
      <c r="AC102" s="332"/>
    </row>
    <row r="103" spans="1:68" ht="27" customHeight="1" x14ac:dyDescent="0.25">
      <c r="A103" s="54" t="s">
        <v>191</v>
      </c>
      <c r="B103" s="54" t="s">
        <v>192</v>
      </c>
      <c r="C103" s="31">
        <v>4301071051</v>
      </c>
      <c r="D103" s="347">
        <v>4607111039262</v>
      </c>
      <c r="E103" s="348"/>
      <c r="F103" s="335">
        <v>0.4</v>
      </c>
      <c r="G103" s="32">
        <v>16</v>
      </c>
      <c r="H103" s="335">
        <v>6.4</v>
      </c>
      <c r="I103" s="335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40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355"/>
      <c r="R103" s="355"/>
      <c r="S103" s="355"/>
      <c r="T103" s="356"/>
      <c r="U103" s="34"/>
      <c r="V103" s="34"/>
      <c r="W103" s="35" t="s">
        <v>70</v>
      </c>
      <c r="X103" s="336">
        <v>60</v>
      </c>
      <c r="Y103" s="337">
        <f t="shared" ref="Y103:Y109" si="12">IFERROR(IF(X103="","",X103),"")</f>
        <v>60</v>
      </c>
      <c r="Z103" s="36">
        <f t="shared" ref="Z103:Z109" si="13">IFERROR(IF(X103="","",X103*0.0155),"")</f>
        <v>0.92999999999999994</v>
      </c>
      <c r="AA103" s="56"/>
      <c r="AB103" s="57"/>
      <c r="AC103" s="144" t="s">
        <v>138</v>
      </c>
      <c r="AG103" s="67"/>
      <c r="AJ103" s="71" t="s">
        <v>72</v>
      </c>
      <c r="AK103" s="71">
        <v>1</v>
      </c>
      <c r="BB103" s="145" t="s">
        <v>1</v>
      </c>
      <c r="BM103" s="67">
        <f t="shared" ref="BM103:BM109" si="14">IFERROR(X103*I103,"0")</f>
        <v>403.17599999999999</v>
      </c>
      <c r="BN103" s="67">
        <f t="shared" ref="BN103:BN109" si="15">IFERROR(Y103*I103,"0")</f>
        <v>403.17599999999999</v>
      </c>
      <c r="BO103" s="67">
        <f t="shared" ref="BO103:BO109" si="16">IFERROR(X103/J103,"0")</f>
        <v>0.7142857142857143</v>
      </c>
      <c r="BP103" s="67">
        <f t="shared" ref="BP103:BP109" si="17">IFERROR(Y103/J103,"0")</f>
        <v>0.7142857142857143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4301070976</v>
      </c>
      <c r="D104" s="347">
        <v>4607111034144</v>
      </c>
      <c r="E104" s="348"/>
      <c r="F104" s="335">
        <v>0.9</v>
      </c>
      <c r="G104" s="32">
        <v>8</v>
      </c>
      <c r="H104" s="335">
        <v>7.2</v>
      </c>
      <c r="I104" s="335">
        <v>7.4859999999999998</v>
      </c>
      <c r="J104" s="32">
        <v>84</v>
      </c>
      <c r="K104" s="32" t="s">
        <v>67</v>
      </c>
      <c r="L104" s="32" t="s">
        <v>113</v>
      </c>
      <c r="M104" s="33" t="s">
        <v>69</v>
      </c>
      <c r="N104" s="33"/>
      <c r="O104" s="32">
        <v>180</v>
      </c>
      <c r="P104" s="37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55"/>
      <c r="R104" s="355"/>
      <c r="S104" s="355"/>
      <c r="T104" s="356"/>
      <c r="U104" s="34"/>
      <c r="V104" s="34"/>
      <c r="W104" s="35" t="s">
        <v>70</v>
      </c>
      <c r="X104" s="336">
        <v>0</v>
      </c>
      <c r="Y104" s="337">
        <f t="shared" si="12"/>
        <v>0</v>
      </c>
      <c r="Z104" s="36">
        <f t="shared" si="13"/>
        <v>0</v>
      </c>
      <c r="AA104" s="56"/>
      <c r="AB104" s="57"/>
      <c r="AC104" s="146" t="s">
        <v>138</v>
      </c>
      <c r="AG104" s="67"/>
      <c r="AJ104" s="71" t="s">
        <v>114</v>
      </c>
      <c r="AK104" s="71">
        <v>84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195</v>
      </c>
      <c r="B105" s="54" t="s">
        <v>196</v>
      </c>
      <c r="C105" s="31">
        <v>4301071038</v>
      </c>
      <c r="D105" s="347">
        <v>4607111039248</v>
      </c>
      <c r="E105" s="348"/>
      <c r="F105" s="335">
        <v>0.7</v>
      </c>
      <c r="G105" s="32">
        <v>10</v>
      </c>
      <c r="H105" s="335">
        <v>7</v>
      </c>
      <c r="I105" s="335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355"/>
      <c r="R105" s="355"/>
      <c r="S105" s="355"/>
      <c r="T105" s="356"/>
      <c r="U105" s="34"/>
      <c r="V105" s="34"/>
      <c r="W105" s="35" t="s">
        <v>70</v>
      </c>
      <c r="X105" s="336">
        <v>156</v>
      </c>
      <c r="Y105" s="337">
        <f t="shared" si="12"/>
        <v>156</v>
      </c>
      <c r="Z105" s="36">
        <f t="shared" si="13"/>
        <v>2.4180000000000001</v>
      </c>
      <c r="AA105" s="56"/>
      <c r="AB105" s="57"/>
      <c r="AC105" s="148" t="s">
        <v>138</v>
      </c>
      <c r="AG105" s="67"/>
      <c r="AJ105" s="71" t="s">
        <v>72</v>
      </c>
      <c r="AK105" s="71">
        <v>1</v>
      </c>
      <c r="BB105" s="149" t="s">
        <v>1</v>
      </c>
      <c r="BM105" s="67">
        <f t="shared" si="14"/>
        <v>1138.8</v>
      </c>
      <c r="BN105" s="67">
        <f t="shared" si="15"/>
        <v>1138.8</v>
      </c>
      <c r="BO105" s="67">
        <f t="shared" si="16"/>
        <v>1.8571428571428572</v>
      </c>
      <c r="BP105" s="67">
        <f t="shared" si="17"/>
        <v>1.8571428571428572</v>
      </c>
    </row>
    <row r="106" spans="1:68" ht="27" hidden="1" customHeight="1" x14ac:dyDescent="0.25">
      <c r="A106" s="54" t="s">
        <v>197</v>
      </c>
      <c r="B106" s="54" t="s">
        <v>198</v>
      </c>
      <c r="C106" s="31">
        <v>4301070973</v>
      </c>
      <c r="D106" s="347">
        <v>4607111033987</v>
      </c>
      <c r="E106" s="348"/>
      <c r="F106" s="335">
        <v>0.43</v>
      </c>
      <c r="G106" s="32">
        <v>16</v>
      </c>
      <c r="H106" s="335">
        <v>6.88</v>
      </c>
      <c r="I106" s="335">
        <v>7.1996000000000002</v>
      </c>
      <c r="J106" s="32">
        <v>84</v>
      </c>
      <c r="K106" s="32" t="s">
        <v>67</v>
      </c>
      <c r="L106" s="32" t="s">
        <v>102</v>
      </c>
      <c r="M106" s="33" t="s">
        <v>69</v>
      </c>
      <c r="N106" s="33"/>
      <c r="O106" s="32">
        <v>180</v>
      </c>
      <c r="P106" s="501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55"/>
      <c r="R106" s="355"/>
      <c r="S106" s="355"/>
      <c r="T106" s="356"/>
      <c r="U106" s="34"/>
      <c r="V106" s="34"/>
      <c r="W106" s="35" t="s">
        <v>70</v>
      </c>
      <c r="X106" s="336">
        <v>0</v>
      </c>
      <c r="Y106" s="337">
        <f t="shared" si="12"/>
        <v>0</v>
      </c>
      <c r="Z106" s="36">
        <f t="shared" si="13"/>
        <v>0</v>
      </c>
      <c r="AA106" s="56"/>
      <c r="AB106" s="57"/>
      <c r="AC106" s="150" t="s">
        <v>199</v>
      </c>
      <c r="AG106" s="67"/>
      <c r="AJ106" s="71" t="s">
        <v>104</v>
      </c>
      <c r="AK106" s="71">
        <v>12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200</v>
      </c>
      <c r="B107" s="54" t="s">
        <v>201</v>
      </c>
      <c r="C107" s="31">
        <v>4301071049</v>
      </c>
      <c r="D107" s="347">
        <v>4607111039293</v>
      </c>
      <c r="E107" s="348"/>
      <c r="F107" s="335">
        <v>0.4</v>
      </c>
      <c r="G107" s="32">
        <v>16</v>
      </c>
      <c r="H107" s="335">
        <v>6.4</v>
      </c>
      <c r="I107" s="335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7" s="355"/>
      <c r="R107" s="355"/>
      <c r="S107" s="355"/>
      <c r="T107" s="356"/>
      <c r="U107" s="34"/>
      <c r="V107" s="34"/>
      <c r="W107" s="35" t="s">
        <v>70</v>
      </c>
      <c r="X107" s="336">
        <v>48</v>
      </c>
      <c r="Y107" s="337">
        <f t="shared" si="12"/>
        <v>48</v>
      </c>
      <c r="Z107" s="36">
        <f t="shared" si="13"/>
        <v>0.74399999999999999</v>
      </c>
      <c r="AA107" s="56"/>
      <c r="AB107" s="57"/>
      <c r="AC107" s="152" t="s">
        <v>138</v>
      </c>
      <c r="AG107" s="67"/>
      <c r="AJ107" s="71" t="s">
        <v>72</v>
      </c>
      <c r="AK107" s="71">
        <v>1</v>
      </c>
      <c r="BB107" s="153" t="s">
        <v>1</v>
      </c>
      <c r="BM107" s="67">
        <f t="shared" si="14"/>
        <v>322.54079999999999</v>
      </c>
      <c r="BN107" s="67">
        <f t="shared" si="15"/>
        <v>322.54079999999999</v>
      </c>
      <c r="BO107" s="67">
        <f t="shared" si="16"/>
        <v>0.5714285714285714</v>
      </c>
      <c r="BP107" s="67">
        <f t="shared" si="17"/>
        <v>0.5714285714285714</v>
      </c>
    </row>
    <row r="108" spans="1:68" ht="27" customHeight="1" x14ac:dyDescent="0.25">
      <c r="A108" s="54" t="s">
        <v>202</v>
      </c>
      <c r="B108" s="54" t="s">
        <v>203</v>
      </c>
      <c r="C108" s="31">
        <v>4301071039</v>
      </c>
      <c r="D108" s="347">
        <v>4607111039279</v>
      </c>
      <c r="E108" s="348"/>
      <c r="F108" s="335">
        <v>0.7</v>
      </c>
      <c r="G108" s="32">
        <v>10</v>
      </c>
      <c r="H108" s="335">
        <v>7</v>
      </c>
      <c r="I108" s="33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8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355"/>
      <c r="R108" s="355"/>
      <c r="S108" s="355"/>
      <c r="T108" s="356"/>
      <c r="U108" s="34"/>
      <c r="V108" s="34"/>
      <c r="W108" s="35" t="s">
        <v>70</v>
      </c>
      <c r="X108" s="336">
        <v>204</v>
      </c>
      <c r="Y108" s="337">
        <f t="shared" si="12"/>
        <v>204</v>
      </c>
      <c r="Z108" s="36">
        <f t="shared" si="13"/>
        <v>3.1619999999999999</v>
      </c>
      <c r="AA108" s="56"/>
      <c r="AB108" s="57"/>
      <c r="AC108" s="154" t="s">
        <v>138</v>
      </c>
      <c r="AG108" s="67"/>
      <c r="AJ108" s="71" t="s">
        <v>72</v>
      </c>
      <c r="AK108" s="71">
        <v>1</v>
      </c>
      <c r="BB108" s="155" t="s">
        <v>1</v>
      </c>
      <c r="BM108" s="67">
        <f t="shared" si="14"/>
        <v>1489.2</v>
      </c>
      <c r="BN108" s="67">
        <f t="shared" si="15"/>
        <v>1489.2</v>
      </c>
      <c r="BO108" s="67">
        <f t="shared" si="16"/>
        <v>2.4285714285714284</v>
      </c>
      <c r="BP108" s="67">
        <f t="shared" si="17"/>
        <v>2.4285714285714284</v>
      </c>
    </row>
    <row r="109" spans="1:68" ht="27" customHeight="1" x14ac:dyDescent="0.25">
      <c r="A109" s="54" t="s">
        <v>204</v>
      </c>
      <c r="B109" s="54" t="s">
        <v>205</v>
      </c>
      <c r="C109" s="31">
        <v>4301070958</v>
      </c>
      <c r="D109" s="347">
        <v>4607111038098</v>
      </c>
      <c r="E109" s="348"/>
      <c r="F109" s="335">
        <v>0.8</v>
      </c>
      <c r="G109" s="32">
        <v>8</v>
      </c>
      <c r="H109" s="335">
        <v>6.4</v>
      </c>
      <c r="I109" s="335">
        <v>6.6859999999999999</v>
      </c>
      <c r="J109" s="32">
        <v>84</v>
      </c>
      <c r="K109" s="32" t="s">
        <v>67</v>
      </c>
      <c r="L109" s="32" t="s">
        <v>102</v>
      </c>
      <c r="M109" s="33" t="s">
        <v>69</v>
      </c>
      <c r="N109" s="33"/>
      <c r="O109" s="32">
        <v>180</v>
      </c>
      <c r="P109" s="48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55"/>
      <c r="R109" s="355"/>
      <c r="S109" s="355"/>
      <c r="T109" s="356"/>
      <c r="U109" s="34"/>
      <c r="V109" s="34"/>
      <c r="W109" s="35" t="s">
        <v>70</v>
      </c>
      <c r="X109" s="336">
        <v>84</v>
      </c>
      <c r="Y109" s="337">
        <f t="shared" si="12"/>
        <v>84</v>
      </c>
      <c r="Z109" s="36">
        <f t="shared" si="13"/>
        <v>1.302</v>
      </c>
      <c r="AA109" s="56"/>
      <c r="AB109" s="57"/>
      <c r="AC109" s="156" t="s">
        <v>206</v>
      </c>
      <c r="AG109" s="67"/>
      <c r="AJ109" s="71" t="s">
        <v>104</v>
      </c>
      <c r="AK109" s="71">
        <v>12</v>
      </c>
      <c r="BB109" s="157" t="s">
        <v>1</v>
      </c>
      <c r="BM109" s="67">
        <f t="shared" si="14"/>
        <v>561.62400000000002</v>
      </c>
      <c r="BN109" s="67">
        <f t="shared" si="15"/>
        <v>561.62400000000002</v>
      </c>
      <c r="BO109" s="67">
        <f t="shared" si="16"/>
        <v>1</v>
      </c>
      <c r="BP109" s="67">
        <f t="shared" si="17"/>
        <v>1</v>
      </c>
    </row>
    <row r="110" spans="1:68" x14ac:dyDescent="0.2">
      <c r="A110" s="352"/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53"/>
      <c r="P110" s="340" t="s">
        <v>73</v>
      </c>
      <c r="Q110" s="341"/>
      <c r="R110" s="341"/>
      <c r="S110" s="341"/>
      <c r="T110" s="341"/>
      <c r="U110" s="341"/>
      <c r="V110" s="342"/>
      <c r="W110" s="37" t="s">
        <v>70</v>
      </c>
      <c r="X110" s="338">
        <f>IFERROR(SUM(X103:X109),"0")</f>
        <v>552</v>
      </c>
      <c r="Y110" s="338">
        <f>IFERROR(SUM(Y103:Y109),"0")</f>
        <v>552</v>
      </c>
      <c r="Z110" s="338">
        <f>IFERROR(IF(Z103="",0,Z103),"0")+IFERROR(IF(Z104="",0,Z104),"0")+IFERROR(IF(Z105="",0,Z105),"0")+IFERROR(IF(Z106="",0,Z106),"0")+IFERROR(IF(Z107="",0,Z107),"0")+IFERROR(IF(Z108="",0,Z108),"0")+IFERROR(IF(Z109="",0,Z109),"0")</f>
        <v>8.5559999999999992</v>
      </c>
      <c r="AA110" s="339"/>
      <c r="AB110" s="339"/>
      <c r="AC110" s="339"/>
    </row>
    <row r="111" spans="1:68" x14ac:dyDescent="0.2">
      <c r="A111" s="346"/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53"/>
      <c r="P111" s="340" t="s">
        <v>73</v>
      </c>
      <c r="Q111" s="341"/>
      <c r="R111" s="341"/>
      <c r="S111" s="341"/>
      <c r="T111" s="341"/>
      <c r="U111" s="341"/>
      <c r="V111" s="342"/>
      <c r="W111" s="37" t="s">
        <v>74</v>
      </c>
      <c r="X111" s="338">
        <f>IFERROR(SUMPRODUCT(X103:X109*H103:H109),"0")</f>
        <v>3748.7999999999997</v>
      </c>
      <c r="Y111" s="338">
        <f>IFERROR(SUMPRODUCT(Y103:Y109*H103:H109),"0")</f>
        <v>3748.7999999999997</v>
      </c>
      <c r="Z111" s="37"/>
      <c r="AA111" s="339"/>
      <c r="AB111" s="339"/>
      <c r="AC111" s="339"/>
    </row>
    <row r="112" spans="1:68" ht="16.5" hidden="1" customHeight="1" x14ac:dyDescent="0.25">
      <c r="A112" s="349" t="s">
        <v>207</v>
      </c>
      <c r="B112" s="346"/>
      <c r="C112" s="346"/>
      <c r="D112" s="346"/>
      <c r="E112" s="346"/>
      <c r="F112" s="346"/>
      <c r="G112" s="346"/>
      <c r="H112" s="346"/>
      <c r="I112" s="346"/>
      <c r="J112" s="346"/>
      <c r="K112" s="346"/>
      <c r="L112" s="346"/>
      <c r="M112" s="346"/>
      <c r="N112" s="346"/>
      <c r="O112" s="346"/>
      <c r="P112" s="346"/>
      <c r="Q112" s="346"/>
      <c r="R112" s="346"/>
      <c r="S112" s="346"/>
      <c r="T112" s="346"/>
      <c r="U112" s="346"/>
      <c r="V112" s="346"/>
      <c r="W112" s="346"/>
      <c r="X112" s="346"/>
      <c r="Y112" s="346"/>
      <c r="Z112" s="346"/>
      <c r="AA112" s="331"/>
      <c r="AB112" s="331"/>
      <c r="AC112" s="331"/>
    </row>
    <row r="113" spans="1:68" ht="14.25" hidden="1" customHeight="1" x14ac:dyDescent="0.25">
      <c r="A113" s="345" t="s">
        <v>142</v>
      </c>
      <c r="B113" s="346"/>
      <c r="C113" s="346"/>
      <c r="D113" s="346"/>
      <c r="E113" s="346"/>
      <c r="F113" s="346"/>
      <c r="G113" s="346"/>
      <c r="H113" s="346"/>
      <c r="I113" s="346"/>
      <c r="J113" s="346"/>
      <c r="K113" s="346"/>
      <c r="L113" s="346"/>
      <c r="M113" s="346"/>
      <c r="N113" s="346"/>
      <c r="O113" s="346"/>
      <c r="P113" s="346"/>
      <c r="Q113" s="346"/>
      <c r="R113" s="346"/>
      <c r="S113" s="346"/>
      <c r="T113" s="346"/>
      <c r="U113" s="346"/>
      <c r="V113" s="346"/>
      <c r="W113" s="346"/>
      <c r="X113" s="346"/>
      <c r="Y113" s="346"/>
      <c r="Z113" s="346"/>
      <c r="AA113" s="332"/>
      <c r="AB113" s="332"/>
      <c r="AC113" s="332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7">
        <v>4607111034014</v>
      </c>
      <c r="E114" s="348"/>
      <c r="F114" s="335">
        <v>0.25</v>
      </c>
      <c r="G114" s="32">
        <v>12</v>
      </c>
      <c r="H114" s="335">
        <v>3</v>
      </c>
      <c r="I114" s="335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50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55"/>
      <c r="R114" s="355"/>
      <c r="S114" s="355"/>
      <c r="T114" s="356"/>
      <c r="U114" s="34"/>
      <c r="V114" s="34"/>
      <c r="W114" s="35" t="s">
        <v>70</v>
      </c>
      <c r="X114" s="336">
        <v>126</v>
      </c>
      <c r="Y114" s="337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158" t="s">
        <v>210</v>
      </c>
      <c r="AG114" s="67"/>
      <c r="AJ114" s="71" t="s">
        <v>72</v>
      </c>
      <c r="AK114" s="71">
        <v>1</v>
      </c>
      <c r="BB114" s="159" t="s">
        <v>82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4301135538</v>
      </c>
      <c r="D115" s="347">
        <v>4607111034014</v>
      </c>
      <c r="E115" s="348"/>
      <c r="F115" s="335">
        <v>0.25</v>
      </c>
      <c r="G115" s="32">
        <v>6</v>
      </c>
      <c r="H115" s="335">
        <v>1.5</v>
      </c>
      <c r="I115" s="335">
        <v>1.9218</v>
      </c>
      <c r="J115" s="32">
        <v>140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55" t="str">
        <f>HYPERLINK("https://abi.ru/products/Замороженные/Горячая штучка/Чебупицца/Снеки/P004490/","Снеки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5" s="355"/>
      <c r="R115" s="355"/>
      <c r="S115" s="355"/>
      <c r="T115" s="356"/>
      <c r="U115" s="34"/>
      <c r="V115" s="34"/>
      <c r="W115" s="35" t="s">
        <v>70</v>
      </c>
      <c r="X115" s="336">
        <v>0</v>
      </c>
      <c r="Y115" s="337">
        <f>IFERROR(IF(X115="","",X115),"")</f>
        <v>0</v>
      </c>
      <c r="Z115" s="36">
        <f>IFERROR(IF(X115="","",X115*0.00941),"")</f>
        <v>0</v>
      </c>
      <c r="AA115" s="56"/>
      <c r="AB115" s="57"/>
      <c r="AC115" s="160" t="s">
        <v>210</v>
      </c>
      <c r="AG115" s="67"/>
      <c r="AJ115" s="71" t="s">
        <v>72</v>
      </c>
      <c r="AK115" s="71">
        <v>1</v>
      </c>
      <c r="BB115" s="161" t="s">
        <v>82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4301135532</v>
      </c>
      <c r="D116" s="347">
        <v>4607111033994</v>
      </c>
      <c r="E116" s="348"/>
      <c r="F116" s="335">
        <v>0.25</v>
      </c>
      <c r="G116" s="32">
        <v>12</v>
      </c>
      <c r="H116" s="335">
        <v>3</v>
      </c>
      <c r="I116" s="335">
        <v>3.7035999999999998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40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6" s="355"/>
      <c r="R116" s="355"/>
      <c r="S116" s="355"/>
      <c r="T116" s="356"/>
      <c r="U116" s="34"/>
      <c r="V116" s="34"/>
      <c r="W116" s="35" t="s">
        <v>70</v>
      </c>
      <c r="X116" s="336">
        <v>182</v>
      </c>
      <c r="Y116" s="337">
        <f>IFERROR(IF(X116="","",X116),"")</f>
        <v>182</v>
      </c>
      <c r="Z116" s="36">
        <f>IFERROR(IF(X116="","",X116*0.01788),"")</f>
        <v>3.2541600000000002</v>
      </c>
      <c r="AA116" s="56"/>
      <c r="AB116" s="57"/>
      <c r="AC116" s="162" t="s">
        <v>145</v>
      </c>
      <c r="AG116" s="67"/>
      <c r="AJ116" s="71" t="s">
        <v>72</v>
      </c>
      <c r="AK116" s="71">
        <v>1</v>
      </c>
      <c r="BB116" s="163" t="s">
        <v>82</v>
      </c>
      <c r="BM116" s="67">
        <f>IFERROR(X116*I116,"0")</f>
        <v>674.05520000000001</v>
      </c>
      <c r="BN116" s="67">
        <f>IFERROR(Y116*I116,"0")</f>
        <v>674.05520000000001</v>
      </c>
      <c r="BO116" s="67">
        <f>IFERROR(X116/J116,"0")</f>
        <v>2.6</v>
      </c>
      <c r="BP116" s="67">
        <f>IFERROR(Y116/J116,"0")</f>
        <v>2.6</v>
      </c>
    </row>
    <row r="117" spans="1:68" x14ac:dyDescent="0.2">
      <c r="A117" s="352"/>
      <c r="B117" s="346"/>
      <c r="C117" s="346"/>
      <c r="D117" s="346"/>
      <c r="E117" s="346"/>
      <c r="F117" s="346"/>
      <c r="G117" s="346"/>
      <c r="H117" s="346"/>
      <c r="I117" s="346"/>
      <c r="J117" s="346"/>
      <c r="K117" s="346"/>
      <c r="L117" s="346"/>
      <c r="M117" s="346"/>
      <c r="N117" s="346"/>
      <c r="O117" s="353"/>
      <c r="P117" s="340" t="s">
        <v>73</v>
      </c>
      <c r="Q117" s="341"/>
      <c r="R117" s="341"/>
      <c r="S117" s="341"/>
      <c r="T117" s="341"/>
      <c r="U117" s="341"/>
      <c r="V117" s="342"/>
      <c r="W117" s="37" t="s">
        <v>70</v>
      </c>
      <c r="X117" s="338">
        <f>IFERROR(SUM(X114:X116),"0")</f>
        <v>308</v>
      </c>
      <c r="Y117" s="338">
        <f>IFERROR(SUM(Y114:Y116),"0")</f>
        <v>308</v>
      </c>
      <c r="Z117" s="338">
        <f>IFERROR(IF(Z114="",0,Z114),"0")+IFERROR(IF(Z115="",0,Z115),"0")+IFERROR(IF(Z116="",0,Z116),"0")</f>
        <v>5.5070399999999999</v>
      </c>
      <c r="AA117" s="339"/>
      <c r="AB117" s="339"/>
      <c r="AC117" s="339"/>
    </row>
    <row r="118" spans="1:68" x14ac:dyDescent="0.2">
      <c r="A118" s="346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40" t="s">
        <v>73</v>
      </c>
      <c r="Q118" s="341"/>
      <c r="R118" s="341"/>
      <c r="S118" s="341"/>
      <c r="T118" s="341"/>
      <c r="U118" s="341"/>
      <c r="V118" s="342"/>
      <c r="W118" s="37" t="s">
        <v>74</v>
      </c>
      <c r="X118" s="338">
        <f>IFERROR(SUMPRODUCT(X114:X116*H114:H116),"0")</f>
        <v>924</v>
      </c>
      <c r="Y118" s="338">
        <f>IFERROR(SUMPRODUCT(Y114:Y116*H114:H116),"0")</f>
        <v>924</v>
      </c>
      <c r="Z118" s="37"/>
      <c r="AA118" s="339"/>
      <c r="AB118" s="339"/>
      <c r="AC118" s="339"/>
    </row>
    <row r="119" spans="1:68" ht="16.5" hidden="1" customHeight="1" x14ac:dyDescent="0.25">
      <c r="A119" s="349" t="s">
        <v>215</v>
      </c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46"/>
      <c r="P119" s="346"/>
      <c r="Q119" s="346"/>
      <c r="R119" s="346"/>
      <c r="S119" s="346"/>
      <c r="T119" s="346"/>
      <c r="U119" s="346"/>
      <c r="V119" s="346"/>
      <c r="W119" s="346"/>
      <c r="X119" s="346"/>
      <c r="Y119" s="346"/>
      <c r="Z119" s="346"/>
      <c r="AA119" s="331"/>
      <c r="AB119" s="331"/>
      <c r="AC119" s="331"/>
    </row>
    <row r="120" spans="1:68" ht="14.25" hidden="1" customHeight="1" x14ac:dyDescent="0.25">
      <c r="A120" s="345" t="s">
        <v>142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32"/>
      <c r="AB120" s="332"/>
      <c r="AC120" s="332"/>
    </row>
    <row r="121" spans="1:68" ht="27" customHeight="1" x14ac:dyDescent="0.25">
      <c r="A121" s="54" t="s">
        <v>216</v>
      </c>
      <c r="B121" s="54" t="s">
        <v>217</v>
      </c>
      <c r="C121" s="31">
        <v>4301135311</v>
      </c>
      <c r="D121" s="347">
        <v>4607111039095</v>
      </c>
      <c r="E121" s="348"/>
      <c r="F121" s="335">
        <v>0.25</v>
      </c>
      <c r="G121" s="32">
        <v>12</v>
      </c>
      <c r="H121" s="335">
        <v>3</v>
      </c>
      <c r="I121" s="335">
        <v>3.7480000000000002</v>
      </c>
      <c r="J121" s="32">
        <v>70</v>
      </c>
      <c r="K121" s="32" t="s">
        <v>80</v>
      </c>
      <c r="L121" s="32" t="s">
        <v>102</v>
      </c>
      <c r="M121" s="33" t="s">
        <v>69</v>
      </c>
      <c r="N121" s="33"/>
      <c r="O121" s="32">
        <v>180</v>
      </c>
      <c r="P121" s="5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1" s="355"/>
      <c r="R121" s="355"/>
      <c r="S121" s="355"/>
      <c r="T121" s="356"/>
      <c r="U121" s="34"/>
      <c r="V121" s="34"/>
      <c r="W121" s="35" t="s">
        <v>70</v>
      </c>
      <c r="X121" s="336">
        <v>28</v>
      </c>
      <c r="Y121" s="337">
        <f>IFERROR(IF(X121="","",X121),"")</f>
        <v>28</v>
      </c>
      <c r="Z121" s="36">
        <f>IFERROR(IF(X121="","",X121*0.01788),"")</f>
        <v>0.50063999999999997</v>
      </c>
      <c r="AA121" s="56"/>
      <c r="AB121" s="57"/>
      <c r="AC121" s="164" t="s">
        <v>218</v>
      </c>
      <c r="AG121" s="67"/>
      <c r="AJ121" s="71" t="s">
        <v>104</v>
      </c>
      <c r="AK121" s="71">
        <v>14</v>
      </c>
      <c r="BB121" s="165" t="s">
        <v>82</v>
      </c>
      <c r="BM121" s="67">
        <f>IFERROR(X121*I121,"0")</f>
        <v>104.944</v>
      </c>
      <c r="BN121" s="67">
        <f>IFERROR(Y121*I121,"0")</f>
        <v>104.944</v>
      </c>
      <c r="BO121" s="67">
        <f>IFERROR(X121/J121,"0")</f>
        <v>0.4</v>
      </c>
      <c r="BP121" s="67">
        <f>IFERROR(Y121/J121,"0")</f>
        <v>0.4</v>
      </c>
    </row>
    <row r="122" spans="1:68" ht="27" hidden="1" customHeight="1" x14ac:dyDescent="0.25">
      <c r="A122" s="54" t="s">
        <v>219</v>
      </c>
      <c r="B122" s="54" t="s">
        <v>220</v>
      </c>
      <c r="C122" s="31">
        <v>4301135300</v>
      </c>
      <c r="D122" s="347">
        <v>4607111039101</v>
      </c>
      <c r="E122" s="348"/>
      <c r="F122" s="335">
        <v>0.45</v>
      </c>
      <c r="G122" s="32">
        <v>8</v>
      </c>
      <c r="H122" s="335">
        <v>3.6</v>
      </c>
      <c r="I122" s="335">
        <v>4.26</v>
      </c>
      <c r="J122" s="32">
        <v>70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518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22" s="355"/>
      <c r="R122" s="355"/>
      <c r="S122" s="355"/>
      <c r="T122" s="356"/>
      <c r="U122" s="34"/>
      <c r="V122" s="34"/>
      <c r="W122" s="35" t="s">
        <v>70</v>
      </c>
      <c r="X122" s="336">
        <v>0</v>
      </c>
      <c r="Y122" s="337">
        <f>IFERROR(IF(X122="","",X122),"")</f>
        <v>0</v>
      </c>
      <c r="Z122" s="36">
        <f>IFERROR(IF(X122="","",X122*0.01788),"")</f>
        <v>0</v>
      </c>
      <c r="AA122" s="56"/>
      <c r="AB122" s="57"/>
      <c r="AC122" s="166" t="s">
        <v>218</v>
      </c>
      <c r="AG122" s="67"/>
      <c r="AJ122" s="71" t="s">
        <v>72</v>
      </c>
      <c r="AK122" s="71">
        <v>1</v>
      </c>
      <c r="BB122" s="167" t="s">
        <v>82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16.5" hidden="1" customHeight="1" x14ac:dyDescent="0.25">
      <c r="A123" s="54" t="s">
        <v>221</v>
      </c>
      <c r="B123" s="54" t="s">
        <v>222</v>
      </c>
      <c r="C123" s="31">
        <v>4301135282</v>
      </c>
      <c r="D123" s="347">
        <v>4607111034199</v>
      </c>
      <c r="E123" s="348"/>
      <c r="F123" s="335">
        <v>0.25</v>
      </c>
      <c r="G123" s="32">
        <v>12</v>
      </c>
      <c r="H123" s="335">
        <v>3</v>
      </c>
      <c r="I123" s="335">
        <v>3.7035999999999998</v>
      </c>
      <c r="J123" s="32">
        <v>70</v>
      </c>
      <c r="K123" s="32" t="s">
        <v>80</v>
      </c>
      <c r="L123" s="32" t="s">
        <v>113</v>
      </c>
      <c r="M123" s="33" t="s">
        <v>69</v>
      </c>
      <c r="N123" s="33"/>
      <c r="O123" s="32">
        <v>180</v>
      </c>
      <c r="P123" s="539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355"/>
      <c r="R123" s="355"/>
      <c r="S123" s="355"/>
      <c r="T123" s="356"/>
      <c r="U123" s="34"/>
      <c r="V123" s="34"/>
      <c r="W123" s="35" t="s">
        <v>70</v>
      </c>
      <c r="X123" s="336">
        <v>0</v>
      </c>
      <c r="Y123" s="33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223</v>
      </c>
      <c r="AG123" s="67"/>
      <c r="AJ123" s="71" t="s">
        <v>114</v>
      </c>
      <c r="AK123" s="71">
        <v>70</v>
      </c>
      <c r="BB123" s="16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16.5" customHeight="1" x14ac:dyDescent="0.25">
      <c r="A124" s="54" t="s">
        <v>224</v>
      </c>
      <c r="B124" s="54" t="s">
        <v>225</v>
      </c>
      <c r="C124" s="31">
        <v>4301135534</v>
      </c>
      <c r="D124" s="347">
        <v>4607111034199</v>
      </c>
      <c r="E124" s="348"/>
      <c r="F124" s="335">
        <v>0.25</v>
      </c>
      <c r="G124" s="32">
        <v>12</v>
      </c>
      <c r="H124" s="335">
        <v>3</v>
      </c>
      <c r="I124" s="335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5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4" s="355"/>
      <c r="R124" s="355"/>
      <c r="S124" s="355"/>
      <c r="T124" s="356"/>
      <c r="U124" s="34"/>
      <c r="V124" s="34"/>
      <c r="W124" s="35" t="s">
        <v>70</v>
      </c>
      <c r="X124" s="336">
        <v>84</v>
      </c>
      <c r="Y124" s="337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70" t="s">
        <v>223</v>
      </c>
      <c r="AG124" s="67"/>
      <c r="AJ124" s="71" t="s">
        <v>72</v>
      </c>
      <c r="AK124" s="71">
        <v>1</v>
      </c>
      <c r="BB124" s="171" t="s">
        <v>82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352"/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53"/>
      <c r="P125" s="340" t="s">
        <v>73</v>
      </c>
      <c r="Q125" s="341"/>
      <c r="R125" s="341"/>
      <c r="S125" s="341"/>
      <c r="T125" s="341"/>
      <c r="U125" s="341"/>
      <c r="V125" s="342"/>
      <c r="W125" s="37" t="s">
        <v>70</v>
      </c>
      <c r="X125" s="338">
        <f>IFERROR(SUM(X121:X124),"0")</f>
        <v>112</v>
      </c>
      <c r="Y125" s="338">
        <f>IFERROR(SUM(Y121:Y124),"0")</f>
        <v>112</v>
      </c>
      <c r="Z125" s="338">
        <f>IFERROR(IF(Z121="",0,Z121),"0")+IFERROR(IF(Z122="",0,Z122),"0")+IFERROR(IF(Z123="",0,Z123),"0")+IFERROR(IF(Z124="",0,Z124),"0")</f>
        <v>2.0025599999999999</v>
      </c>
      <c r="AA125" s="339"/>
      <c r="AB125" s="339"/>
      <c r="AC125" s="339"/>
    </row>
    <row r="126" spans="1:68" x14ac:dyDescent="0.2">
      <c r="A126" s="346"/>
      <c r="B126" s="346"/>
      <c r="C126" s="346"/>
      <c r="D126" s="346"/>
      <c r="E126" s="346"/>
      <c r="F126" s="346"/>
      <c r="G126" s="346"/>
      <c r="H126" s="346"/>
      <c r="I126" s="346"/>
      <c r="J126" s="346"/>
      <c r="K126" s="346"/>
      <c r="L126" s="346"/>
      <c r="M126" s="346"/>
      <c r="N126" s="346"/>
      <c r="O126" s="353"/>
      <c r="P126" s="340" t="s">
        <v>73</v>
      </c>
      <c r="Q126" s="341"/>
      <c r="R126" s="341"/>
      <c r="S126" s="341"/>
      <c r="T126" s="341"/>
      <c r="U126" s="341"/>
      <c r="V126" s="342"/>
      <c r="W126" s="37" t="s">
        <v>74</v>
      </c>
      <c r="X126" s="338">
        <f>IFERROR(SUMPRODUCT(X121:X124*H121:H124),"0")</f>
        <v>336</v>
      </c>
      <c r="Y126" s="338">
        <f>IFERROR(SUMPRODUCT(Y121:Y124*H121:H124),"0")</f>
        <v>336</v>
      </c>
      <c r="Z126" s="37"/>
      <c r="AA126" s="339"/>
      <c r="AB126" s="339"/>
      <c r="AC126" s="339"/>
    </row>
    <row r="127" spans="1:68" ht="16.5" hidden="1" customHeight="1" x14ac:dyDescent="0.25">
      <c r="A127" s="349" t="s">
        <v>226</v>
      </c>
      <c r="B127" s="346"/>
      <c r="C127" s="346"/>
      <c r="D127" s="346"/>
      <c r="E127" s="346"/>
      <c r="F127" s="346"/>
      <c r="G127" s="346"/>
      <c r="H127" s="346"/>
      <c r="I127" s="346"/>
      <c r="J127" s="346"/>
      <c r="K127" s="346"/>
      <c r="L127" s="346"/>
      <c r="M127" s="346"/>
      <c r="N127" s="346"/>
      <c r="O127" s="346"/>
      <c r="P127" s="346"/>
      <c r="Q127" s="346"/>
      <c r="R127" s="346"/>
      <c r="S127" s="346"/>
      <c r="T127" s="346"/>
      <c r="U127" s="346"/>
      <c r="V127" s="346"/>
      <c r="W127" s="346"/>
      <c r="X127" s="346"/>
      <c r="Y127" s="346"/>
      <c r="Z127" s="346"/>
      <c r="AA127" s="331"/>
      <c r="AB127" s="331"/>
      <c r="AC127" s="331"/>
    </row>
    <row r="128" spans="1:68" ht="14.25" hidden="1" customHeight="1" x14ac:dyDescent="0.25">
      <c r="A128" s="345" t="s">
        <v>142</v>
      </c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46"/>
      <c r="P128" s="346"/>
      <c r="Q128" s="346"/>
      <c r="R128" s="346"/>
      <c r="S128" s="346"/>
      <c r="T128" s="346"/>
      <c r="U128" s="346"/>
      <c r="V128" s="346"/>
      <c r="W128" s="346"/>
      <c r="X128" s="346"/>
      <c r="Y128" s="346"/>
      <c r="Z128" s="346"/>
      <c r="AA128" s="332"/>
      <c r="AB128" s="332"/>
      <c r="AC128" s="332"/>
    </row>
    <row r="129" spans="1:68" ht="27" customHeight="1" x14ac:dyDescent="0.25">
      <c r="A129" s="54" t="s">
        <v>227</v>
      </c>
      <c r="B129" s="54" t="s">
        <v>228</v>
      </c>
      <c r="C129" s="31">
        <v>4301135275</v>
      </c>
      <c r="D129" s="347">
        <v>4607111034380</v>
      </c>
      <c r="E129" s="348"/>
      <c r="F129" s="335">
        <v>0.25</v>
      </c>
      <c r="G129" s="32">
        <v>12</v>
      </c>
      <c r="H129" s="335">
        <v>3</v>
      </c>
      <c r="I129" s="335">
        <v>3.28</v>
      </c>
      <c r="J129" s="32">
        <v>70</v>
      </c>
      <c r="K129" s="32" t="s">
        <v>80</v>
      </c>
      <c r="L129" s="32" t="s">
        <v>102</v>
      </c>
      <c r="M129" s="33" t="s">
        <v>69</v>
      </c>
      <c r="N129" s="33"/>
      <c r="O129" s="32">
        <v>180</v>
      </c>
      <c r="P129" s="41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355"/>
      <c r="R129" s="355"/>
      <c r="S129" s="355"/>
      <c r="T129" s="356"/>
      <c r="U129" s="34"/>
      <c r="V129" s="34"/>
      <c r="W129" s="35" t="s">
        <v>70</v>
      </c>
      <c r="X129" s="336">
        <v>28</v>
      </c>
      <c r="Y129" s="337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229</v>
      </c>
      <c r="AG129" s="67"/>
      <c r="AJ129" s="71" t="s">
        <v>104</v>
      </c>
      <c r="AK129" s="71">
        <v>14</v>
      </c>
      <c r="BB129" s="173" t="s">
        <v>82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ht="27" customHeight="1" x14ac:dyDescent="0.25">
      <c r="A130" s="54" t="s">
        <v>230</v>
      </c>
      <c r="B130" s="54" t="s">
        <v>231</v>
      </c>
      <c r="C130" s="31">
        <v>4301135277</v>
      </c>
      <c r="D130" s="347">
        <v>4607111034397</v>
      </c>
      <c r="E130" s="348"/>
      <c r="F130" s="335">
        <v>0.25</v>
      </c>
      <c r="G130" s="32">
        <v>12</v>
      </c>
      <c r="H130" s="335">
        <v>3</v>
      </c>
      <c r="I130" s="335">
        <v>3.28</v>
      </c>
      <c r="J130" s="32">
        <v>70</v>
      </c>
      <c r="K130" s="32" t="s">
        <v>80</v>
      </c>
      <c r="L130" s="32" t="s">
        <v>113</v>
      </c>
      <c r="M130" s="33" t="s">
        <v>69</v>
      </c>
      <c r="N130" s="33"/>
      <c r="O130" s="32">
        <v>180</v>
      </c>
      <c r="P130" s="504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355"/>
      <c r="R130" s="355"/>
      <c r="S130" s="355"/>
      <c r="T130" s="356"/>
      <c r="U130" s="34"/>
      <c r="V130" s="34"/>
      <c r="W130" s="35" t="s">
        <v>70</v>
      </c>
      <c r="X130" s="336">
        <v>42</v>
      </c>
      <c r="Y130" s="337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174" t="s">
        <v>210</v>
      </c>
      <c r="AG130" s="67"/>
      <c r="AJ130" s="71" t="s">
        <v>114</v>
      </c>
      <c r="AK130" s="71">
        <v>70</v>
      </c>
      <c r="BB130" s="175" t="s">
        <v>82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352"/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53"/>
      <c r="P131" s="340" t="s">
        <v>73</v>
      </c>
      <c r="Q131" s="341"/>
      <c r="R131" s="341"/>
      <c r="S131" s="341"/>
      <c r="T131" s="341"/>
      <c r="U131" s="341"/>
      <c r="V131" s="342"/>
      <c r="W131" s="37" t="s">
        <v>70</v>
      </c>
      <c r="X131" s="338">
        <f>IFERROR(SUM(X129:X130),"0")</f>
        <v>70</v>
      </c>
      <c r="Y131" s="338">
        <f>IFERROR(SUM(Y129:Y130),"0")</f>
        <v>70</v>
      </c>
      <c r="Z131" s="338">
        <f>IFERROR(IF(Z129="",0,Z129),"0")+IFERROR(IF(Z130="",0,Z130),"0")</f>
        <v>1.2515999999999998</v>
      </c>
      <c r="AA131" s="339"/>
      <c r="AB131" s="339"/>
      <c r="AC131" s="339"/>
    </row>
    <row r="132" spans="1:68" x14ac:dyDescent="0.2">
      <c r="A132" s="346"/>
      <c r="B132" s="346"/>
      <c r="C132" s="346"/>
      <c r="D132" s="346"/>
      <c r="E132" s="346"/>
      <c r="F132" s="346"/>
      <c r="G132" s="346"/>
      <c r="H132" s="346"/>
      <c r="I132" s="346"/>
      <c r="J132" s="346"/>
      <c r="K132" s="346"/>
      <c r="L132" s="346"/>
      <c r="M132" s="346"/>
      <c r="N132" s="346"/>
      <c r="O132" s="353"/>
      <c r="P132" s="340" t="s">
        <v>73</v>
      </c>
      <c r="Q132" s="341"/>
      <c r="R132" s="341"/>
      <c r="S132" s="341"/>
      <c r="T132" s="341"/>
      <c r="U132" s="341"/>
      <c r="V132" s="342"/>
      <c r="W132" s="37" t="s">
        <v>74</v>
      </c>
      <c r="X132" s="338">
        <f>IFERROR(SUMPRODUCT(X129:X130*H129:H130),"0")</f>
        <v>210</v>
      </c>
      <c r="Y132" s="338">
        <f>IFERROR(SUMPRODUCT(Y129:Y130*H129:H130),"0")</f>
        <v>210</v>
      </c>
      <c r="Z132" s="37"/>
      <c r="AA132" s="339"/>
      <c r="AB132" s="339"/>
      <c r="AC132" s="339"/>
    </row>
    <row r="133" spans="1:68" ht="16.5" hidden="1" customHeight="1" x14ac:dyDescent="0.25">
      <c r="A133" s="349" t="s">
        <v>232</v>
      </c>
      <c r="B133" s="346"/>
      <c r="C133" s="346"/>
      <c r="D133" s="346"/>
      <c r="E133" s="346"/>
      <c r="F133" s="346"/>
      <c r="G133" s="346"/>
      <c r="H133" s="346"/>
      <c r="I133" s="346"/>
      <c r="J133" s="346"/>
      <c r="K133" s="346"/>
      <c r="L133" s="346"/>
      <c r="M133" s="346"/>
      <c r="N133" s="346"/>
      <c r="O133" s="346"/>
      <c r="P133" s="346"/>
      <c r="Q133" s="346"/>
      <c r="R133" s="346"/>
      <c r="S133" s="346"/>
      <c r="T133" s="346"/>
      <c r="U133" s="346"/>
      <c r="V133" s="346"/>
      <c r="W133" s="346"/>
      <c r="X133" s="346"/>
      <c r="Y133" s="346"/>
      <c r="Z133" s="346"/>
      <c r="AA133" s="331"/>
      <c r="AB133" s="331"/>
      <c r="AC133" s="331"/>
    </row>
    <row r="134" spans="1:68" ht="14.25" hidden="1" customHeight="1" x14ac:dyDescent="0.25">
      <c r="A134" s="345" t="s">
        <v>142</v>
      </c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46"/>
      <c r="P134" s="346"/>
      <c r="Q134" s="346"/>
      <c r="R134" s="346"/>
      <c r="S134" s="346"/>
      <c r="T134" s="346"/>
      <c r="U134" s="346"/>
      <c r="V134" s="346"/>
      <c r="W134" s="346"/>
      <c r="X134" s="346"/>
      <c r="Y134" s="346"/>
      <c r="Z134" s="346"/>
      <c r="AA134" s="332"/>
      <c r="AB134" s="332"/>
      <c r="AC134" s="332"/>
    </row>
    <row r="135" spans="1:68" ht="27" hidden="1" customHeight="1" x14ac:dyDescent="0.25">
      <c r="A135" s="54" t="s">
        <v>233</v>
      </c>
      <c r="B135" s="54" t="s">
        <v>234</v>
      </c>
      <c r="C135" s="31">
        <v>4301135279</v>
      </c>
      <c r="D135" s="347">
        <v>4607111035806</v>
      </c>
      <c r="E135" s="348"/>
      <c r="F135" s="335">
        <v>0.25</v>
      </c>
      <c r="G135" s="32">
        <v>12</v>
      </c>
      <c r="H135" s="335">
        <v>3</v>
      </c>
      <c r="I135" s="335">
        <v>3.7035999999999998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2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355"/>
      <c r="R135" s="355"/>
      <c r="S135" s="355"/>
      <c r="T135" s="356"/>
      <c r="U135" s="34"/>
      <c r="V135" s="34"/>
      <c r="W135" s="35" t="s">
        <v>70</v>
      </c>
      <c r="X135" s="336">
        <v>0</v>
      </c>
      <c r="Y135" s="337">
        <f>IFERROR(IF(X135="","",X135),"")</f>
        <v>0</v>
      </c>
      <c r="Z135" s="36">
        <f>IFERROR(IF(X135="","",X135*0.01788),"")</f>
        <v>0</v>
      </c>
      <c r="AA135" s="56"/>
      <c r="AB135" s="57"/>
      <c r="AC135" s="176" t="s">
        <v>235</v>
      </c>
      <c r="AG135" s="67"/>
      <c r="AJ135" s="71" t="s">
        <v>72</v>
      </c>
      <c r="AK135" s="71">
        <v>1</v>
      </c>
      <c r="BB135" s="17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236</v>
      </c>
      <c r="B136" s="54" t="s">
        <v>237</v>
      </c>
      <c r="C136" s="31">
        <v>4301135280</v>
      </c>
      <c r="D136" s="347">
        <v>4607111035806</v>
      </c>
      <c r="E136" s="348"/>
      <c r="F136" s="335">
        <v>0.25</v>
      </c>
      <c r="G136" s="32">
        <v>6</v>
      </c>
      <c r="H136" s="335">
        <v>1.5</v>
      </c>
      <c r="I136" s="335">
        <v>1.9218</v>
      </c>
      <c r="J136" s="32">
        <v>140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44" t="str">
        <f>HYPERLINK("https://abi.ru/products/Замороженные/Горячая штучка/Пекерсы/Снеки/P004108/","Снеки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6" s="355"/>
      <c r="R136" s="355"/>
      <c r="S136" s="355"/>
      <c r="T136" s="356"/>
      <c r="U136" s="34"/>
      <c r="V136" s="34"/>
      <c r="W136" s="35" t="s">
        <v>70</v>
      </c>
      <c r="X136" s="336">
        <v>0</v>
      </c>
      <c r="Y136" s="337">
        <f>IFERROR(IF(X136="","",X136),"")</f>
        <v>0</v>
      </c>
      <c r="Z136" s="36">
        <f>IFERROR(IF(X136="","",X136*0.00941),"")</f>
        <v>0</v>
      </c>
      <c r="AA136" s="56"/>
      <c r="AB136" s="57"/>
      <c r="AC136" s="178" t="s">
        <v>235</v>
      </c>
      <c r="AG136" s="67"/>
      <c r="AJ136" s="71" t="s">
        <v>72</v>
      </c>
      <c r="AK136" s="71">
        <v>1</v>
      </c>
      <c r="BB136" s="179" t="s">
        <v>82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238</v>
      </c>
      <c r="B137" s="54" t="s">
        <v>239</v>
      </c>
      <c r="C137" s="31">
        <v>4301135570</v>
      </c>
      <c r="D137" s="347">
        <v>4607111035806</v>
      </c>
      <c r="E137" s="348"/>
      <c r="F137" s="335">
        <v>0.25</v>
      </c>
      <c r="G137" s="32">
        <v>12</v>
      </c>
      <c r="H137" s="335">
        <v>3</v>
      </c>
      <c r="I137" s="335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31" t="s">
        <v>240</v>
      </c>
      <c r="Q137" s="355"/>
      <c r="R137" s="355"/>
      <c r="S137" s="355"/>
      <c r="T137" s="356"/>
      <c r="U137" s="34"/>
      <c r="V137" s="34"/>
      <c r="W137" s="35" t="s">
        <v>70</v>
      </c>
      <c r="X137" s="336">
        <v>0</v>
      </c>
      <c r="Y137" s="337">
        <f>IFERROR(IF(X137="","",X137),"")</f>
        <v>0</v>
      </c>
      <c r="Z137" s="36">
        <f>IFERROR(IF(X137="","",X137*0.01788),"")</f>
        <v>0</v>
      </c>
      <c r="AA137" s="56"/>
      <c r="AB137" s="57"/>
      <c r="AC137" s="180" t="s">
        <v>241</v>
      </c>
      <c r="AG137" s="67"/>
      <c r="AJ137" s="71" t="s">
        <v>72</v>
      </c>
      <c r="AK137" s="71">
        <v>1</v>
      </c>
      <c r="BB137" s="181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52"/>
      <c r="B138" s="346"/>
      <c r="C138" s="346"/>
      <c r="D138" s="346"/>
      <c r="E138" s="346"/>
      <c r="F138" s="346"/>
      <c r="G138" s="346"/>
      <c r="H138" s="346"/>
      <c r="I138" s="346"/>
      <c r="J138" s="346"/>
      <c r="K138" s="346"/>
      <c r="L138" s="346"/>
      <c r="M138" s="346"/>
      <c r="N138" s="346"/>
      <c r="O138" s="353"/>
      <c r="P138" s="340" t="s">
        <v>73</v>
      </c>
      <c r="Q138" s="341"/>
      <c r="R138" s="341"/>
      <c r="S138" s="341"/>
      <c r="T138" s="341"/>
      <c r="U138" s="341"/>
      <c r="V138" s="342"/>
      <c r="W138" s="37" t="s">
        <v>70</v>
      </c>
      <c r="X138" s="338">
        <f>IFERROR(SUM(X135:X137),"0")</f>
        <v>0</v>
      </c>
      <c r="Y138" s="338">
        <f>IFERROR(SUM(Y135:Y137),"0")</f>
        <v>0</v>
      </c>
      <c r="Z138" s="338">
        <f>IFERROR(IF(Z135="",0,Z135),"0")+IFERROR(IF(Z136="",0,Z136),"0")+IFERROR(IF(Z137="",0,Z137),"0")</f>
        <v>0</v>
      </c>
      <c r="AA138" s="339"/>
      <c r="AB138" s="339"/>
      <c r="AC138" s="339"/>
    </row>
    <row r="139" spans="1:68" hidden="1" x14ac:dyDescent="0.2">
      <c r="A139" s="346"/>
      <c r="B139" s="346"/>
      <c r="C139" s="346"/>
      <c r="D139" s="346"/>
      <c r="E139" s="346"/>
      <c r="F139" s="346"/>
      <c r="G139" s="346"/>
      <c r="H139" s="346"/>
      <c r="I139" s="346"/>
      <c r="J139" s="346"/>
      <c r="K139" s="346"/>
      <c r="L139" s="346"/>
      <c r="M139" s="346"/>
      <c r="N139" s="346"/>
      <c r="O139" s="353"/>
      <c r="P139" s="340" t="s">
        <v>73</v>
      </c>
      <c r="Q139" s="341"/>
      <c r="R139" s="341"/>
      <c r="S139" s="341"/>
      <c r="T139" s="341"/>
      <c r="U139" s="341"/>
      <c r="V139" s="342"/>
      <c r="W139" s="37" t="s">
        <v>74</v>
      </c>
      <c r="X139" s="338">
        <f>IFERROR(SUMPRODUCT(X135:X137*H135:H137),"0")</f>
        <v>0</v>
      </c>
      <c r="Y139" s="338">
        <f>IFERROR(SUMPRODUCT(Y135:Y137*H135:H137),"0")</f>
        <v>0</v>
      </c>
      <c r="Z139" s="37"/>
      <c r="AA139" s="339"/>
      <c r="AB139" s="339"/>
      <c r="AC139" s="339"/>
    </row>
    <row r="140" spans="1:68" ht="16.5" hidden="1" customHeight="1" x14ac:dyDescent="0.25">
      <c r="A140" s="349" t="s">
        <v>242</v>
      </c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46"/>
      <c r="P140" s="346"/>
      <c r="Q140" s="346"/>
      <c r="R140" s="346"/>
      <c r="S140" s="346"/>
      <c r="T140" s="346"/>
      <c r="U140" s="346"/>
      <c r="V140" s="346"/>
      <c r="W140" s="346"/>
      <c r="X140" s="346"/>
      <c r="Y140" s="346"/>
      <c r="Z140" s="346"/>
      <c r="AA140" s="331"/>
      <c r="AB140" s="331"/>
      <c r="AC140" s="331"/>
    </row>
    <row r="141" spans="1:68" ht="14.25" hidden="1" customHeight="1" x14ac:dyDescent="0.25">
      <c r="A141" s="345" t="s">
        <v>142</v>
      </c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46"/>
      <c r="P141" s="346"/>
      <c r="Q141" s="346"/>
      <c r="R141" s="346"/>
      <c r="S141" s="346"/>
      <c r="T141" s="346"/>
      <c r="U141" s="346"/>
      <c r="V141" s="346"/>
      <c r="W141" s="346"/>
      <c r="X141" s="346"/>
      <c r="Y141" s="346"/>
      <c r="Z141" s="346"/>
      <c r="AA141" s="332"/>
      <c r="AB141" s="332"/>
      <c r="AC141" s="332"/>
    </row>
    <row r="142" spans="1:68" ht="16.5" hidden="1" customHeight="1" x14ac:dyDescent="0.25">
      <c r="A142" s="54" t="s">
        <v>243</v>
      </c>
      <c r="B142" s="54" t="s">
        <v>244</v>
      </c>
      <c r="C142" s="31">
        <v>4301135596</v>
      </c>
      <c r="D142" s="347">
        <v>4607111039613</v>
      </c>
      <c r="E142" s="348"/>
      <c r="F142" s="335">
        <v>0.09</v>
      </c>
      <c r="G142" s="32">
        <v>30</v>
      </c>
      <c r="H142" s="335">
        <v>2.7</v>
      </c>
      <c r="I142" s="335">
        <v>3.09</v>
      </c>
      <c r="J142" s="32">
        <v>126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494" t="s">
        <v>245</v>
      </c>
      <c r="Q142" s="355"/>
      <c r="R142" s="355"/>
      <c r="S142" s="355"/>
      <c r="T142" s="356"/>
      <c r="U142" s="34"/>
      <c r="V142" s="34"/>
      <c r="W142" s="35" t="s">
        <v>70</v>
      </c>
      <c r="X142" s="336">
        <v>0</v>
      </c>
      <c r="Y142" s="337">
        <f>IFERROR(IF(X142="","",X142),"")</f>
        <v>0</v>
      </c>
      <c r="Z142" s="36">
        <f>IFERROR(IF(X142="","",X142*0.00936),"")</f>
        <v>0</v>
      </c>
      <c r="AA142" s="56"/>
      <c r="AB142" s="57"/>
      <c r="AC142" s="182" t="s">
        <v>218</v>
      </c>
      <c r="AG142" s="67"/>
      <c r="AJ142" s="71" t="s">
        <v>72</v>
      </c>
      <c r="AK142" s="71">
        <v>1</v>
      </c>
      <c r="BB142" s="183" t="s">
        <v>82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idden="1" x14ac:dyDescent="0.2">
      <c r="A143" s="352"/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53"/>
      <c r="P143" s="340" t="s">
        <v>73</v>
      </c>
      <c r="Q143" s="341"/>
      <c r="R143" s="341"/>
      <c r="S143" s="341"/>
      <c r="T143" s="341"/>
      <c r="U143" s="341"/>
      <c r="V143" s="342"/>
      <c r="W143" s="37" t="s">
        <v>70</v>
      </c>
      <c r="X143" s="338">
        <f>IFERROR(SUM(X142:X142),"0")</f>
        <v>0</v>
      </c>
      <c r="Y143" s="338">
        <f>IFERROR(SUM(Y142:Y142),"0")</f>
        <v>0</v>
      </c>
      <c r="Z143" s="338">
        <f>IFERROR(IF(Z142="",0,Z142),"0")</f>
        <v>0</v>
      </c>
      <c r="AA143" s="339"/>
      <c r="AB143" s="339"/>
      <c r="AC143" s="339"/>
    </row>
    <row r="144" spans="1:68" hidden="1" x14ac:dyDescent="0.2">
      <c r="A144" s="346"/>
      <c r="B144" s="346"/>
      <c r="C144" s="346"/>
      <c r="D144" s="346"/>
      <c r="E144" s="346"/>
      <c r="F144" s="346"/>
      <c r="G144" s="346"/>
      <c r="H144" s="346"/>
      <c r="I144" s="346"/>
      <c r="J144" s="346"/>
      <c r="K144" s="346"/>
      <c r="L144" s="346"/>
      <c r="M144" s="346"/>
      <c r="N144" s="346"/>
      <c r="O144" s="353"/>
      <c r="P144" s="340" t="s">
        <v>73</v>
      </c>
      <c r="Q144" s="341"/>
      <c r="R144" s="341"/>
      <c r="S144" s="341"/>
      <c r="T144" s="341"/>
      <c r="U144" s="341"/>
      <c r="V144" s="342"/>
      <c r="W144" s="37" t="s">
        <v>74</v>
      </c>
      <c r="X144" s="338">
        <f>IFERROR(SUMPRODUCT(X142:X142*H142:H142),"0")</f>
        <v>0</v>
      </c>
      <c r="Y144" s="338">
        <f>IFERROR(SUMPRODUCT(Y142:Y142*H142:H142),"0")</f>
        <v>0</v>
      </c>
      <c r="Z144" s="37"/>
      <c r="AA144" s="339"/>
      <c r="AB144" s="339"/>
      <c r="AC144" s="339"/>
    </row>
    <row r="145" spans="1:68" ht="16.5" hidden="1" customHeight="1" x14ac:dyDescent="0.25">
      <c r="A145" s="349" t="s">
        <v>246</v>
      </c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46"/>
      <c r="P145" s="346"/>
      <c r="Q145" s="346"/>
      <c r="R145" s="346"/>
      <c r="S145" s="346"/>
      <c r="T145" s="346"/>
      <c r="U145" s="346"/>
      <c r="V145" s="346"/>
      <c r="W145" s="346"/>
      <c r="X145" s="346"/>
      <c r="Y145" s="346"/>
      <c r="Z145" s="346"/>
      <c r="AA145" s="331"/>
      <c r="AB145" s="331"/>
      <c r="AC145" s="331"/>
    </row>
    <row r="146" spans="1:68" ht="14.25" hidden="1" customHeight="1" x14ac:dyDescent="0.25">
      <c r="A146" s="345" t="s">
        <v>247</v>
      </c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46"/>
      <c r="P146" s="346"/>
      <c r="Q146" s="346"/>
      <c r="R146" s="346"/>
      <c r="S146" s="346"/>
      <c r="T146" s="346"/>
      <c r="U146" s="346"/>
      <c r="V146" s="346"/>
      <c r="W146" s="346"/>
      <c r="X146" s="346"/>
      <c r="Y146" s="346"/>
      <c r="Z146" s="346"/>
      <c r="AA146" s="332"/>
      <c r="AB146" s="332"/>
      <c r="AC146" s="332"/>
    </row>
    <row r="147" spans="1:68" ht="27" hidden="1" customHeight="1" x14ac:dyDescent="0.25">
      <c r="A147" s="54" t="s">
        <v>248</v>
      </c>
      <c r="B147" s="54" t="s">
        <v>249</v>
      </c>
      <c r="C147" s="31">
        <v>4301071054</v>
      </c>
      <c r="D147" s="347">
        <v>4607111035639</v>
      </c>
      <c r="E147" s="348"/>
      <c r="F147" s="335">
        <v>0.2</v>
      </c>
      <c r="G147" s="32">
        <v>8</v>
      </c>
      <c r="H147" s="335">
        <v>1.6</v>
      </c>
      <c r="I147" s="335">
        <v>2.12</v>
      </c>
      <c r="J147" s="32">
        <v>72</v>
      </c>
      <c r="K147" s="32" t="s">
        <v>250</v>
      </c>
      <c r="L147" s="32" t="s">
        <v>68</v>
      </c>
      <c r="M147" s="33" t="s">
        <v>69</v>
      </c>
      <c r="N147" s="33"/>
      <c r="O147" s="32">
        <v>180</v>
      </c>
      <c r="P147" s="38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7" s="355"/>
      <c r="R147" s="355"/>
      <c r="S147" s="355"/>
      <c r="T147" s="356"/>
      <c r="U147" s="34"/>
      <c r="V147" s="34"/>
      <c r="W147" s="35" t="s">
        <v>70</v>
      </c>
      <c r="X147" s="336">
        <v>0</v>
      </c>
      <c r="Y147" s="337">
        <f>IFERROR(IF(X147="","",X147),"")</f>
        <v>0</v>
      </c>
      <c r="Z147" s="36">
        <f>IFERROR(IF(X147="","",X147*0.01157),"")</f>
        <v>0</v>
      </c>
      <c r="AA147" s="56"/>
      <c r="AB147" s="57"/>
      <c r="AC147" s="184" t="s">
        <v>251</v>
      </c>
      <c r="AG147" s="67"/>
      <c r="AJ147" s="71" t="s">
        <v>72</v>
      </c>
      <c r="AK147" s="71">
        <v>1</v>
      </c>
      <c r="BB147" s="18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t="27" hidden="1" customHeight="1" x14ac:dyDescent="0.25">
      <c r="A148" s="54" t="s">
        <v>252</v>
      </c>
      <c r="B148" s="54" t="s">
        <v>253</v>
      </c>
      <c r="C148" s="31">
        <v>4301135540</v>
      </c>
      <c r="D148" s="347">
        <v>4607111035646</v>
      </c>
      <c r="E148" s="348"/>
      <c r="F148" s="335">
        <v>0.2</v>
      </c>
      <c r="G148" s="32">
        <v>8</v>
      </c>
      <c r="H148" s="335">
        <v>1.6</v>
      </c>
      <c r="I148" s="335">
        <v>2.12</v>
      </c>
      <c r="J148" s="32">
        <v>72</v>
      </c>
      <c r="K148" s="32" t="s">
        <v>250</v>
      </c>
      <c r="L148" s="32" t="s">
        <v>68</v>
      </c>
      <c r="M148" s="33" t="s">
        <v>69</v>
      </c>
      <c r="N148" s="33"/>
      <c r="O148" s="32">
        <v>180</v>
      </c>
      <c r="P148" s="40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55"/>
      <c r="R148" s="355"/>
      <c r="S148" s="355"/>
      <c r="T148" s="356"/>
      <c r="U148" s="34"/>
      <c r="V148" s="34"/>
      <c r="W148" s="35" t="s">
        <v>70</v>
      </c>
      <c r="X148" s="336">
        <v>0</v>
      </c>
      <c r="Y148" s="337">
        <f>IFERROR(IF(X148="","",X148),"")</f>
        <v>0</v>
      </c>
      <c r="Z148" s="36">
        <f>IFERROR(IF(X148="","",X148*0.01157),"")</f>
        <v>0</v>
      </c>
      <c r="AA148" s="56"/>
      <c r="AB148" s="57"/>
      <c r="AC148" s="186" t="s">
        <v>251</v>
      </c>
      <c r="AG148" s="67"/>
      <c r="AJ148" s="71" t="s">
        <v>72</v>
      </c>
      <c r="AK148" s="71">
        <v>1</v>
      </c>
      <c r="BB148" s="187" t="s">
        <v>82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52"/>
      <c r="B149" s="346"/>
      <c r="C149" s="346"/>
      <c r="D149" s="346"/>
      <c r="E149" s="346"/>
      <c r="F149" s="346"/>
      <c r="G149" s="346"/>
      <c r="H149" s="346"/>
      <c r="I149" s="346"/>
      <c r="J149" s="346"/>
      <c r="K149" s="346"/>
      <c r="L149" s="346"/>
      <c r="M149" s="346"/>
      <c r="N149" s="346"/>
      <c r="O149" s="353"/>
      <c r="P149" s="340" t="s">
        <v>73</v>
      </c>
      <c r="Q149" s="341"/>
      <c r="R149" s="341"/>
      <c r="S149" s="341"/>
      <c r="T149" s="341"/>
      <c r="U149" s="341"/>
      <c r="V149" s="342"/>
      <c r="W149" s="37" t="s">
        <v>70</v>
      </c>
      <c r="X149" s="338">
        <f>IFERROR(SUM(X147:X148),"0")</f>
        <v>0</v>
      </c>
      <c r="Y149" s="338">
        <f>IFERROR(SUM(Y147:Y148),"0")</f>
        <v>0</v>
      </c>
      <c r="Z149" s="338">
        <f>IFERROR(IF(Z147="",0,Z147),"0")+IFERROR(IF(Z148="",0,Z148),"0")</f>
        <v>0</v>
      </c>
      <c r="AA149" s="339"/>
      <c r="AB149" s="339"/>
      <c r="AC149" s="339"/>
    </row>
    <row r="150" spans="1:68" hidden="1" x14ac:dyDescent="0.2">
      <c r="A150" s="346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40" t="s">
        <v>73</v>
      </c>
      <c r="Q150" s="341"/>
      <c r="R150" s="341"/>
      <c r="S150" s="341"/>
      <c r="T150" s="341"/>
      <c r="U150" s="341"/>
      <c r="V150" s="342"/>
      <c r="W150" s="37" t="s">
        <v>74</v>
      </c>
      <c r="X150" s="338">
        <f>IFERROR(SUMPRODUCT(X147:X148*H147:H148),"0")</f>
        <v>0</v>
      </c>
      <c r="Y150" s="338">
        <f>IFERROR(SUMPRODUCT(Y147:Y148*H147:H148),"0")</f>
        <v>0</v>
      </c>
      <c r="Z150" s="37"/>
      <c r="AA150" s="339"/>
      <c r="AB150" s="339"/>
      <c r="AC150" s="339"/>
    </row>
    <row r="151" spans="1:68" ht="16.5" hidden="1" customHeight="1" x14ac:dyDescent="0.25">
      <c r="A151" s="349" t="s">
        <v>254</v>
      </c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46"/>
      <c r="P151" s="346"/>
      <c r="Q151" s="346"/>
      <c r="R151" s="346"/>
      <c r="S151" s="346"/>
      <c r="T151" s="346"/>
      <c r="U151" s="346"/>
      <c r="V151" s="346"/>
      <c r="W151" s="346"/>
      <c r="X151" s="346"/>
      <c r="Y151" s="346"/>
      <c r="Z151" s="346"/>
      <c r="AA151" s="331"/>
      <c r="AB151" s="331"/>
      <c r="AC151" s="331"/>
    </row>
    <row r="152" spans="1:68" ht="14.25" hidden="1" customHeight="1" x14ac:dyDescent="0.25">
      <c r="A152" s="345" t="s">
        <v>142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32"/>
      <c r="AB152" s="332"/>
      <c r="AC152" s="332"/>
    </row>
    <row r="153" spans="1:68" ht="27" hidden="1" customHeight="1" x14ac:dyDescent="0.25">
      <c r="A153" s="54" t="s">
        <v>255</v>
      </c>
      <c r="B153" s="54" t="s">
        <v>256</v>
      </c>
      <c r="C153" s="31">
        <v>4301135281</v>
      </c>
      <c r="D153" s="347">
        <v>4607111036568</v>
      </c>
      <c r="E153" s="348"/>
      <c r="F153" s="335">
        <v>0.28000000000000003</v>
      </c>
      <c r="G153" s="32">
        <v>6</v>
      </c>
      <c r="H153" s="335">
        <v>1.68</v>
      </c>
      <c r="I153" s="335">
        <v>2.1017999999999999</v>
      </c>
      <c r="J153" s="32">
        <v>140</v>
      </c>
      <c r="K153" s="32" t="s">
        <v>80</v>
      </c>
      <c r="L153" s="32" t="s">
        <v>68</v>
      </c>
      <c r="M153" s="33" t="s">
        <v>69</v>
      </c>
      <c r="N153" s="33"/>
      <c r="O153" s="32">
        <v>180</v>
      </c>
      <c r="P153" s="46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3" s="355"/>
      <c r="R153" s="355"/>
      <c r="S153" s="355"/>
      <c r="T153" s="356"/>
      <c r="U153" s="34"/>
      <c r="V153" s="34"/>
      <c r="W153" s="35" t="s">
        <v>70</v>
      </c>
      <c r="X153" s="336">
        <v>0</v>
      </c>
      <c r="Y153" s="337">
        <f>IFERROR(IF(X153="","",X153),"")</f>
        <v>0</v>
      </c>
      <c r="Z153" s="36">
        <f>IFERROR(IF(X153="","",X153*0.00941),"")</f>
        <v>0</v>
      </c>
      <c r="AA153" s="56"/>
      <c r="AB153" s="57"/>
      <c r="AC153" s="188" t="s">
        <v>257</v>
      </c>
      <c r="AG153" s="67"/>
      <c r="AJ153" s="71" t="s">
        <v>72</v>
      </c>
      <c r="AK153" s="71">
        <v>1</v>
      </c>
      <c r="BB153" s="189" t="s">
        <v>82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52"/>
      <c r="B154" s="346"/>
      <c r="C154" s="346"/>
      <c r="D154" s="346"/>
      <c r="E154" s="346"/>
      <c r="F154" s="346"/>
      <c r="G154" s="346"/>
      <c r="H154" s="346"/>
      <c r="I154" s="346"/>
      <c r="J154" s="346"/>
      <c r="K154" s="346"/>
      <c r="L154" s="346"/>
      <c r="M154" s="346"/>
      <c r="N154" s="346"/>
      <c r="O154" s="353"/>
      <c r="P154" s="340" t="s">
        <v>73</v>
      </c>
      <c r="Q154" s="341"/>
      <c r="R154" s="341"/>
      <c r="S154" s="341"/>
      <c r="T154" s="341"/>
      <c r="U154" s="341"/>
      <c r="V154" s="342"/>
      <c r="W154" s="37" t="s">
        <v>70</v>
      </c>
      <c r="X154" s="338">
        <f>IFERROR(SUM(X153:X153),"0")</f>
        <v>0</v>
      </c>
      <c r="Y154" s="338">
        <f>IFERROR(SUM(Y153:Y153),"0")</f>
        <v>0</v>
      </c>
      <c r="Z154" s="338">
        <f>IFERROR(IF(Z153="",0,Z153),"0")</f>
        <v>0</v>
      </c>
      <c r="AA154" s="339"/>
      <c r="AB154" s="339"/>
      <c r="AC154" s="339"/>
    </row>
    <row r="155" spans="1:68" hidden="1" x14ac:dyDescent="0.2">
      <c r="A155" s="346"/>
      <c r="B155" s="346"/>
      <c r="C155" s="346"/>
      <c r="D155" s="346"/>
      <c r="E155" s="346"/>
      <c r="F155" s="346"/>
      <c r="G155" s="346"/>
      <c r="H155" s="346"/>
      <c r="I155" s="346"/>
      <c r="J155" s="346"/>
      <c r="K155" s="346"/>
      <c r="L155" s="346"/>
      <c r="M155" s="346"/>
      <c r="N155" s="346"/>
      <c r="O155" s="353"/>
      <c r="P155" s="340" t="s">
        <v>73</v>
      </c>
      <c r="Q155" s="341"/>
      <c r="R155" s="341"/>
      <c r="S155" s="341"/>
      <c r="T155" s="341"/>
      <c r="U155" s="341"/>
      <c r="V155" s="342"/>
      <c r="W155" s="37" t="s">
        <v>74</v>
      </c>
      <c r="X155" s="338">
        <f>IFERROR(SUMPRODUCT(X153:X153*H153:H153),"0")</f>
        <v>0</v>
      </c>
      <c r="Y155" s="338">
        <f>IFERROR(SUMPRODUCT(Y153:Y153*H153:H153),"0")</f>
        <v>0</v>
      </c>
      <c r="Z155" s="37"/>
      <c r="AA155" s="339"/>
      <c r="AB155" s="339"/>
      <c r="AC155" s="339"/>
    </row>
    <row r="156" spans="1:68" ht="27.75" hidden="1" customHeight="1" x14ac:dyDescent="0.2">
      <c r="A156" s="350" t="s">
        <v>258</v>
      </c>
      <c r="B156" s="351"/>
      <c r="C156" s="351"/>
      <c r="D156" s="351"/>
      <c r="E156" s="351"/>
      <c r="F156" s="351"/>
      <c r="G156" s="351"/>
      <c r="H156" s="351"/>
      <c r="I156" s="351"/>
      <c r="J156" s="351"/>
      <c r="K156" s="351"/>
      <c r="L156" s="351"/>
      <c r="M156" s="351"/>
      <c r="N156" s="351"/>
      <c r="O156" s="351"/>
      <c r="P156" s="351"/>
      <c r="Q156" s="351"/>
      <c r="R156" s="351"/>
      <c r="S156" s="351"/>
      <c r="T156" s="351"/>
      <c r="U156" s="351"/>
      <c r="V156" s="351"/>
      <c r="W156" s="351"/>
      <c r="X156" s="351"/>
      <c r="Y156" s="351"/>
      <c r="Z156" s="351"/>
      <c r="AA156" s="48"/>
      <c r="AB156" s="48"/>
      <c r="AC156" s="48"/>
    </row>
    <row r="157" spans="1:68" ht="16.5" hidden="1" customHeight="1" x14ac:dyDescent="0.25">
      <c r="A157" s="349" t="s">
        <v>259</v>
      </c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46"/>
      <c r="P157" s="346"/>
      <c r="Q157" s="346"/>
      <c r="R157" s="346"/>
      <c r="S157" s="346"/>
      <c r="T157" s="346"/>
      <c r="U157" s="346"/>
      <c r="V157" s="346"/>
      <c r="W157" s="346"/>
      <c r="X157" s="346"/>
      <c r="Y157" s="346"/>
      <c r="Z157" s="346"/>
      <c r="AA157" s="331"/>
      <c r="AB157" s="331"/>
      <c r="AC157" s="331"/>
    </row>
    <row r="158" spans="1:68" ht="14.25" hidden="1" customHeight="1" x14ac:dyDescent="0.25">
      <c r="A158" s="345" t="s">
        <v>142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32"/>
      <c r="AB158" s="332"/>
      <c r="AC158" s="332"/>
    </row>
    <row r="159" spans="1:68" ht="27" hidden="1" customHeight="1" x14ac:dyDescent="0.25">
      <c r="A159" s="54" t="s">
        <v>260</v>
      </c>
      <c r="B159" s="54" t="s">
        <v>261</v>
      </c>
      <c r="C159" s="31">
        <v>4301135317</v>
      </c>
      <c r="D159" s="347">
        <v>4607111039057</v>
      </c>
      <c r="E159" s="348"/>
      <c r="F159" s="335">
        <v>1.8</v>
      </c>
      <c r="G159" s="32">
        <v>1</v>
      </c>
      <c r="H159" s="335">
        <v>1.8</v>
      </c>
      <c r="I159" s="335">
        <v>1.9</v>
      </c>
      <c r="J159" s="32">
        <v>234</v>
      </c>
      <c r="K159" s="32" t="s">
        <v>137</v>
      </c>
      <c r="L159" s="32" t="s">
        <v>102</v>
      </c>
      <c r="M159" s="33" t="s">
        <v>69</v>
      </c>
      <c r="N159" s="33"/>
      <c r="O159" s="32">
        <v>180</v>
      </c>
      <c r="P159" s="469" t="s">
        <v>262</v>
      </c>
      <c r="Q159" s="355"/>
      <c r="R159" s="355"/>
      <c r="S159" s="355"/>
      <c r="T159" s="356"/>
      <c r="U159" s="34"/>
      <c r="V159" s="34"/>
      <c r="W159" s="35" t="s">
        <v>70</v>
      </c>
      <c r="X159" s="336">
        <v>0</v>
      </c>
      <c r="Y159" s="337">
        <f>IFERROR(IF(X159="","",X159),"")</f>
        <v>0</v>
      </c>
      <c r="Z159" s="36">
        <f>IFERROR(IF(X159="","",X159*0.00502),"")</f>
        <v>0</v>
      </c>
      <c r="AA159" s="56"/>
      <c r="AB159" s="57"/>
      <c r="AC159" s="190" t="s">
        <v>218</v>
      </c>
      <c r="AG159" s="67"/>
      <c r="AJ159" s="71" t="s">
        <v>104</v>
      </c>
      <c r="AK159" s="71">
        <v>18</v>
      </c>
      <c r="BB159" s="191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2"/>
      <c r="B160" s="346"/>
      <c r="C160" s="346"/>
      <c r="D160" s="346"/>
      <c r="E160" s="346"/>
      <c r="F160" s="346"/>
      <c r="G160" s="346"/>
      <c r="H160" s="346"/>
      <c r="I160" s="346"/>
      <c r="J160" s="346"/>
      <c r="K160" s="346"/>
      <c r="L160" s="346"/>
      <c r="M160" s="346"/>
      <c r="N160" s="346"/>
      <c r="O160" s="353"/>
      <c r="P160" s="340" t="s">
        <v>73</v>
      </c>
      <c r="Q160" s="341"/>
      <c r="R160" s="341"/>
      <c r="S160" s="341"/>
      <c r="T160" s="341"/>
      <c r="U160" s="341"/>
      <c r="V160" s="342"/>
      <c r="W160" s="37" t="s">
        <v>70</v>
      </c>
      <c r="X160" s="338">
        <f>IFERROR(SUM(X159:X159),"0")</f>
        <v>0</v>
      </c>
      <c r="Y160" s="338">
        <f>IFERROR(SUM(Y159:Y159),"0")</f>
        <v>0</v>
      </c>
      <c r="Z160" s="338">
        <f>IFERROR(IF(Z159="",0,Z159),"0")</f>
        <v>0</v>
      </c>
      <c r="AA160" s="339"/>
      <c r="AB160" s="339"/>
      <c r="AC160" s="339"/>
    </row>
    <row r="161" spans="1:68" hidden="1" x14ac:dyDescent="0.2">
      <c r="A161" s="346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40" t="s">
        <v>73</v>
      </c>
      <c r="Q161" s="341"/>
      <c r="R161" s="341"/>
      <c r="S161" s="341"/>
      <c r="T161" s="341"/>
      <c r="U161" s="341"/>
      <c r="V161" s="342"/>
      <c r="W161" s="37" t="s">
        <v>74</v>
      </c>
      <c r="X161" s="338">
        <f>IFERROR(SUMPRODUCT(X159:X159*H159:H159),"0")</f>
        <v>0</v>
      </c>
      <c r="Y161" s="338">
        <f>IFERROR(SUMPRODUCT(Y159:Y159*H159:H159),"0")</f>
        <v>0</v>
      </c>
      <c r="Z161" s="37"/>
      <c r="AA161" s="339"/>
      <c r="AB161" s="339"/>
      <c r="AC161" s="339"/>
    </row>
    <row r="162" spans="1:68" ht="16.5" hidden="1" customHeight="1" x14ac:dyDescent="0.25">
      <c r="A162" s="349" t="s">
        <v>263</v>
      </c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46"/>
      <c r="P162" s="346"/>
      <c r="Q162" s="346"/>
      <c r="R162" s="346"/>
      <c r="S162" s="346"/>
      <c r="T162" s="346"/>
      <c r="U162" s="346"/>
      <c r="V162" s="346"/>
      <c r="W162" s="346"/>
      <c r="X162" s="346"/>
      <c r="Y162" s="346"/>
      <c r="Z162" s="346"/>
      <c r="AA162" s="331"/>
      <c r="AB162" s="331"/>
      <c r="AC162" s="331"/>
    </row>
    <row r="163" spans="1:68" ht="14.25" hidden="1" customHeight="1" x14ac:dyDescent="0.25">
      <c r="A163" s="345" t="s">
        <v>64</v>
      </c>
      <c r="B163" s="346"/>
      <c r="C163" s="346"/>
      <c r="D163" s="346"/>
      <c r="E163" s="346"/>
      <c r="F163" s="346"/>
      <c r="G163" s="346"/>
      <c r="H163" s="346"/>
      <c r="I163" s="346"/>
      <c r="J163" s="346"/>
      <c r="K163" s="346"/>
      <c r="L163" s="346"/>
      <c r="M163" s="346"/>
      <c r="N163" s="346"/>
      <c r="O163" s="346"/>
      <c r="P163" s="346"/>
      <c r="Q163" s="346"/>
      <c r="R163" s="346"/>
      <c r="S163" s="346"/>
      <c r="T163" s="346"/>
      <c r="U163" s="346"/>
      <c r="V163" s="346"/>
      <c r="W163" s="346"/>
      <c r="X163" s="346"/>
      <c r="Y163" s="346"/>
      <c r="Z163" s="346"/>
      <c r="AA163" s="332"/>
      <c r="AB163" s="332"/>
      <c r="AC163" s="332"/>
    </row>
    <row r="164" spans="1:68" ht="16.5" hidden="1" customHeight="1" x14ac:dyDescent="0.25">
      <c r="A164" s="54" t="s">
        <v>264</v>
      </c>
      <c r="B164" s="54" t="s">
        <v>265</v>
      </c>
      <c r="C164" s="31">
        <v>4301071062</v>
      </c>
      <c r="D164" s="347">
        <v>4607111036384</v>
      </c>
      <c r="E164" s="348"/>
      <c r="F164" s="335">
        <v>5</v>
      </c>
      <c r="G164" s="32">
        <v>1</v>
      </c>
      <c r="H164" s="335">
        <v>5</v>
      </c>
      <c r="I164" s="335">
        <v>5.2106000000000003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180</v>
      </c>
      <c r="P164" s="503" t="s">
        <v>266</v>
      </c>
      <c r="Q164" s="355"/>
      <c r="R164" s="355"/>
      <c r="S164" s="355"/>
      <c r="T164" s="356"/>
      <c r="U164" s="34"/>
      <c r="V164" s="34"/>
      <c r="W164" s="35" t="s">
        <v>70</v>
      </c>
      <c r="X164" s="336">
        <v>0</v>
      </c>
      <c r="Y164" s="337">
        <f>IFERROR(IF(X164="","",X164),"")</f>
        <v>0</v>
      </c>
      <c r="Z164" s="36">
        <f>IFERROR(IF(X164="","",X164*0.00866),"")</f>
        <v>0</v>
      </c>
      <c r="AA164" s="56"/>
      <c r="AB164" s="57"/>
      <c r="AC164" s="192" t="s">
        <v>267</v>
      </c>
      <c r="AG164" s="67"/>
      <c r="AJ164" s="71" t="s">
        <v>72</v>
      </c>
      <c r="AK164" s="71">
        <v>1</v>
      </c>
      <c r="BB164" s="19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16.5" customHeight="1" x14ac:dyDescent="0.25">
      <c r="A165" s="54" t="s">
        <v>268</v>
      </c>
      <c r="B165" s="54" t="s">
        <v>269</v>
      </c>
      <c r="C165" s="31">
        <v>4301071056</v>
      </c>
      <c r="D165" s="347">
        <v>4640242180250</v>
      </c>
      <c r="E165" s="348"/>
      <c r="F165" s="335">
        <v>5</v>
      </c>
      <c r="G165" s="32">
        <v>1</v>
      </c>
      <c r="H165" s="335">
        <v>5</v>
      </c>
      <c r="I165" s="335">
        <v>5.2131999999999996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180</v>
      </c>
      <c r="P165" s="372" t="s">
        <v>270</v>
      </c>
      <c r="Q165" s="355"/>
      <c r="R165" s="355"/>
      <c r="S165" s="355"/>
      <c r="T165" s="356"/>
      <c r="U165" s="34"/>
      <c r="V165" s="34"/>
      <c r="W165" s="35" t="s">
        <v>70</v>
      </c>
      <c r="X165" s="336">
        <v>24</v>
      </c>
      <c r="Y165" s="337">
        <f>IFERROR(IF(X165="","",X165),"")</f>
        <v>24</v>
      </c>
      <c r="Z165" s="36">
        <f>IFERROR(IF(X165="","",X165*0.00866),"")</f>
        <v>0.20783999999999997</v>
      </c>
      <c r="AA165" s="56"/>
      <c r="AB165" s="57"/>
      <c r="AC165" s="194" t="s">
        <v>271</v>
      </c>
      <c r="AG165" s="67"/>
      <c r="AJ165" s="71" t="s">
        <v>72</v>
      </c>
      <c r="AK165" s="71">
        <v>1</v>
      </c>
      <c r="BB165" s="195" t="s">
        <v>1</v>
      </c>
      <c r="BM165" s="67">
        <f>IFERROR(X165*I165,"0")</f>
        <v>125.11679999999998</v>
      </c>
      <c r="BN165" s="67">
        <f>IFERROR(Y165*I165,"0")</f>
        <v>125.11679999999998</v>
      </c>
      <c r="BO165" s="67">
        <f>IFERROR(X165/J165,"0")</f>
        <v>0.16666666666666666</v>
      </c>
      <c r="BP165" s="67">
        <f>IFERROR(Y165/J165,"0")</f>
        <v>0.16666666666666666</v>
      </c>
    </row>
    <row r="166" spans="1:68" ht="27" customHeight="1" x14ac:dyDescent="0.25">
      <c r="A166" s="54" t="s">
        <v>272</v>
      </c>
      <c r="B166" s="54" t="s">
        <v>273</v>
      </c>
      <c r="C166" s="31">
        <v>4301071050</v>
      </c>
      <c r="D166" s="347">
        <v>4607111036216</v>
      </c>
      <c r="E166" s="348"/>
      <c r="F166" s="335">
        <v>5</v>
      </c>
      <c r="G166" s="32">
        <v>1</v>
      </c>
      <c r="H166" s="335">
        <v>5</v>
      </c>
      <c r="I166" s="335">
        <v>5.2131999999999996</v>
      </c>
      <c r="J166" s="32">
        <v>144</v>
      </c>
      <c r="K166" s="32" t="s">
        <v>67</v>
      </c>
      <c r="L166" s="32" t="s">
        <v>102</v>
      </c>
      <c r="M166" s="33" t="s">
        <v>69</v>
      </c>
      <c r="N166" s="33"/>
      <c r="O166" s="32">
        <v>180</v>
      </c>
      <c r="P166" s="404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6" s="355"/>
      <c r="R166" s="355"/>
      <c r="S166" s="355"/>
      <c r="T166" s="356"/>
      <c r="U166" s="34"/>
      <c r="V166" s="34"/>
      <c r="W166" s="35" t="s">
        <v>70</v>
      </c>
      <c r="X166" s="336">
        <v>60</v>
      </c>
      <c r="Y166" s="337">
        <f>IFERROR(IF(X166="","",X166),"")</f>
        <v>60</v>
      </c>
      <c r="Z166" s="36">
        <f>IFERROR(IF(X166="","",X166*0.00866),"")</f>
        <v>0.51959999999999995</v>
      </c>
      <c r="AA166" s="56"/>
      <c r="AB166" s="57"/>
      <c r="AC166" s="196" t="s">
        <v>274</v>
      </c>
      <c r="AG166" s="67"/>
      <c r="AJ166" s="71" t="s">
        <v>104</v>
      </c>
      <c r="AK166" s="71">
        <v>12</v>
      </c>
      <c r="BB166" s="197" t="s">
        <v>1</v>
      </c>
      <c r="BM166" s="67">
        <f>IFERROR(X166*I166,"0")</f>
        <v>312.79199999999997</v>
      </c>
      <c r="BN166" s="67">
        <f>IFERROR(Y166*I166,"0")</f>
        <v>312.79199999999997</v>
      </c>
      <c r="BO166" s="67">
        <f>IFERROR(X166/J166,"0")</f>
        <v>0.41666666666666669</v>
      </c>
      <c r="BP166" s="67">
        <f>IFERROR(Y166/J166,"0")</f>
        <v>0.41666666666666669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4301071061</v>
      </c>
      <c r="D167" s="347">
        <v>4607111036278</v>
      </c>
      <c r="E167" s="348"/>
      <c r="F167" s="335">
        <v>5</v>
      </c>
      <c r="G167" s="32">
        <v>1</v>
      </c>
      <c r="H167" s="335">
        <v>5</v>
      </c>
      <c r="I167" s="335">
        <v>5.2405999999999997</v>
      </c>
      <c r="J167" s="32">
        <v>84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9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7" s="355"/>
      <c r="R167" s="355"/>
      <c r="S167" s="355"/>
      <c r="T167" s="356"/>
      <c r="U167" s="34"/>
      <c r="V167" s="34"/>
      <c r="W167" s="35" t="s">
        <v>70</v>
      </c>
      <c r="X167" s="336">
        <v>0</v>
      </c>
      <c r="Y167" s="337">
        <f>IFERROR(IF(X167="","",X167),"")</f>
        <v>0</v>
      </c>
      <c r="Z167" s="36">
        <f>IFERROR(IF(X167="","",X167*0.0155),"")</f>
        <v>0</v>
      </c>
      <c r="AA167" s="56"/>
      <c r="AB167" s="57"/>
      <c r="AC167" s="198" t="s">
        <v>277</v>
      </c>
      <c r="AG167" s="67"/>
      <c r="AJ167" s="71" t="s">
        <v>72</v>
      </c>
      <c r="AK167" s="71">
        <v>1</v>
      </c>
      <c r="BB167" s="19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52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40" t="s">
        <v>73</v>
      </c>
      <c r="Q168" s="341"/>
      <c r="R168" s="341"/>
      <c r="S168" s="341"/>
      <c r="T168" s="341"/>
      <c r="U168" s="341"/>
      <c r="V168" s="342"/>
      <c r="W168" s="37" t="s">
        <v>70</v>
      </c>
      <c r="X168" s="338">
        <f>IFERROR(SUM(X164:X167),"0")</f>
        <v>84</v>
      </c>
      <c r="Y168" s="338">
        <f>IFERROR(SUM(Y164:Y167),"0")</f>
        <v>84</v>
      </c>
      <c r="Z168" s="338">
        <f>IFERROR(IF(Z164="",0,Z164),"0")+IFERROR(IF(Z165="",0,Z165),"0")+IFERROR(IF(Z166="",0,Z166),"0")+IFERROR(IF(Z167="",0,Z167),"0")</f>
        <v>0.72743999999999986</v>
      </c>
      <c r="AA168" s="339"/>
      <c r="AB168" s="339"/>
      <c r="AC168" s="339"/>
    </row>
    <row r="169" spans="1:68" x14ac:dyDescent="0.2">
      <c r="A169" s="346"/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53"/>
      <c r="P169" s="340" t="s">
        <v>73</v>
      </c>
      <c r="Q169" s="341"/>
      <c r="R169" s="341"/>
      <c r="S169" s="341"/>
      <c r="T169" s="341"/>
      <c r="U169" s="341"/>
      <c r="V169" s="342"/>
      <c r="W169" s="37" t="s">
        <v>74</v>
      </c>
      <c r="X169" s="338">
        <f>IFERROR(SUMPRODUCT(X164:X167*H164:H167),"0")</f>
        <v>420</v>
      </c>
      <c r="Y169" s="338">
        <f>IFERROR(SUMPRODUCT(Y164:Y167*H164:H167),"0")</f>
        <v>420</v>
      </c>
      <c r="Z169" s="37"/>
      <c r="AA169" s="339"/>
      <c r="AB169" s="339"/>
      <c r="AC169" s="339"/>
    </row>
    <row r="170" spans="1:68" ht="14.25" hidden="1" customHeight="1" x14ac:dyDescent="0.25">
      <c r="A170" s="345" t="s">
        <v>278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32"/>
      <c r="AB170" s="332"/>
      <c r="AC170" s="332"/>
    </row>
    <row r="171" spans="1:68" ht="27" hidden="1" customHeight="1" x14ac:dyDescent="0.25">
      <c r="A171" s="54" t="s">
        <v>279</v>
      </c>
      <c r="B171" s="54" t="s">
        <v>280</v>
      </c>
      <c r="C171" s="31">
        <v>4301080153</v>
      </c>
      <c r="D171" s="347">
        <v>4607111036827</v>
      </c>
      <c r="E171" s="348"/>
      <c r="F171" s="335">
        <v>1</v>
      </c>
      <c r="G171" s="32">
        <v>5</v>
      </c>
      <c r="H171" s="335">
        <v>5</v>
      </c>
      <c r="I171" s="335">
        <v>5.2</v>
      </c>
      <c r="J171" s="32">
        <v>144</v>
      </c>
      <c r="K171" s="32" t="s">
        <v>67</v>
      </c>
      <c r="L171" s="32" t="s">
        <v>68</v>
      </c>
      <c r="M171" s="33" t="s">
        <v>69</v>
      </c>
      <c r="N171" s="33"/>
      <c r="O171" s="32">
        <v>90</v>
      </c>
      <c r="P171" s="3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1" s="355"/>
      <c r="R171" s="355"/>
      <c r="S171" s="355"/>
      <c r="T171" s="356"/>
      <c r="U171" s="34"/>
      <c r="V171" s="34"/>
      <c r="W171" s="35" t="s">
        <v>70</v>
      </c>
      <c r="X171" s="336">
        <v>0</v>
      </c>
      <c r="Y171" s="337">
        <f>IFERROR(IF(X171="","",X171),"")</f>
        <v>0</v>
      </c>
      <c r="Z171" s="36">
        <f>IFERROR(IF(X171="","",X171*0.00866),"")</f>
        <v>0</v>
      </c>
      <c r="AA171" s="56"/>
      <c r="AB171" s="57"/>
      <c r="AC171" s="200" t="s">
        <v>281</v>
      </c>
      <c r="AG171" s="67"/>
      <c r="AJ171" s="71" t="s">
        <v>72</v>
      </c>
      <c r="AK171" s="71">
        <v>1</v>
      </c>
      <c r="BB171" s="201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4301080154</v>
      </c>
      <c r="D172" s="347">
        <v>4607111036834</v>
      </c>
      <c r="E172" s="348"/>
      <c r="F172" s="335">
        <v>1</v>
      </c>
      <c r="G172" s="32">
        <v>5</v>
      </c>
      <c r="H172" s="335">
        <v>5</v>
      </c>
      <c r="I172" s="335">
        <v>5.2530000000000001</v>
      </c>
      <c r="J172" s="32">
        <v>144</v>
      </c>
      <c r="K172" s="32" t="s">
        <v>67</v>
      </c>
      <c r="L172" s="32" t="s">
        <v>68</v>
      </c>
      <c r="M172" s="33" t="s">
        <v>69</v>
      </c>
      <c r="N172" s="33"/>
      <c r="O172" s="32">
        <v>90</v>
      </c>
      <c r="P172" s="36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2" s="355"/>
      <c r="R172" s="355"/>
      <c r="S172" s="355"/>
      <c r="T172" s="356"/>
      <c r="U172" s="34"/>
      <c r="V172" s="34"/>
      <c r="W172" s="35" t="s">
        <v>70</v>
      </c>
      <c r="X172" s="336">
        <v>0</v>
      </c>
      <c r="Y172" s="337">
        <f>IFERROR(IF(X172="","",X172),"")</f>
        <v>0</v>
      </c>
      <c r="Z172" s="36">
        <f>IFERROR(IF(X172="","",X172*0.00866),"")</f>
        <v>0</v>
      </c>
      <c r="AA172" s="56"/>
      <c r="AB172" s="57"/>
      <c r="AC172" s="202" t="s">
        <v>281</v>
      </c>
      <c r="AG172" s="67"/>
      <c r="AJ172" s="71" t="s">
        <v>72</v>
      </c>
      <c r="AK172" s="71">
        <v>1</v>
      </c>
      <c r="BB172" s="203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52"/>
      <c r="B173" s="346"/>
      <c r="C173" s="346"/>
      <c r="D173" s="346"/>
      <c r="E173" s="346"/>
      <c r="F173" s="346"/>
      <c r="G173" s="346"/>
      <c r="H173" s="346"/>
      <c r="I173" s="346"/>
      <c r="J173" s="346"/>
      <c r="K173" s="346"/>
      <c r="L173" s="346"/>
      <c r="M173" s="346"/>
      <c r="N173" s="346"/>
      <c r="O173" s="353"/>
      <c r="P173" s="340" t="s">
        <v>73</v>
      </c>
      <c r="Q173" s="341"/>
      <c r="R173" s="341"/>
      <c r="S173" s="341"/>
      <c r="T173" s="341"/>
      <c r="U173" s="341"/>
      <c r="V173" s="342"/>
      <c r="W173" s="37" t="s">
        <v>70</v>
      </c>
      <c r="X173" s="338">
        <f>IFERROR(SUM(X171:X172),"0")</f>
        <v>0</v>
      </c>
      <c r="Y173" s="338">
        <f>IFERROR(SUM(Y171:Y172),"0")</f>
        <v>0</v>
      </c>
      <c r="Z173" s="338">
        <f>IFERROR(IF(Z171="",0,Z171),"0")+IFERROR(IF(Z172="",0,Z172),"0")</f>
        <v>0</v>
      </c>
      <c r="AA173" s="339"/>
      <c r="AB173" s="339"/>
      <c r="AC173" s="339"/>
    </row>
    <row r="174" spans="1:68" hidden="1" x14ac:dyDescent="0.2">
      <c r="A174" s="346"/>
      <c r="B174" s="346"/>
      <c r="C174" s="346"/>
      <c r="D174" s="346"/>
      <c r="E174" s="346"/>
      <c r="F174" s="346"/>
      <c r="G174" s="346"/>
      <c r="H174" s="346"/>
      <c r="I174" s="346"/>
      <c r="J174" s="346"/>
      <c r="K174" s="346"/>
      <c r="L174" s="346"/>
      <c r="M174" s="346"/>
      <c r="N174" s="346"/>
      <c r="O174" s="353"/>
      <c r="P174" s="340" t="s">
        <v>73</v>
      </c>
      <c r="Q174" s="341"/>
      <c r="R174" s="341"/>
      <c r="S174" s="341"/>
      <c r="T174" s="341"/>
      <c r="U174" s="341"/>
      <c r="V174" s="342"/>
      <c r="W174" s="37" t="s">
        <v>74</v>
      </c>
      <c r="X174" s="338">
        <f>IFERROR(SUMPRODUCT(X171:X172*H171:H172),"0")</f>
        <v>0</v>
      </c>
      <c r="Y174" s="338">
        <f>IFERROR(SUMPRODUCT(Y171:Y172*H171:H172),"0")</f>
        <v>0</v>
      </c>
      <c r="Z174" s="37"/>
      <c r="AA174" s="339"/>
      <c r="AB174" s="339"/>
      <c r="AC174" s="339"/>
    </row>
    <row r="175" spans="1:68" ht="27.75" hidden="1" customHeight="1" x14ac:dyDescent="0.2">
      <c r="A175" s="350" t="s">
        <v>284</v>
      </c>
      <c r="B175" s="351"/>
      <c r="C175" s="351"/>
      <c r="D175" s="351"/>
      <c r="E175" s="351"/>
      <c r="F175" s="351"/>
      <c r="G175" s="351"/>
      <c r="H175" s="351"/>
      <c r="I175" s="351"/>
      <c r="J175" s="351"/>
      <c r="K175" s="351"/>
      <c r="L175" s="351"/>
      <c r="M175" s="351"/>
      <c r="N175" s="351"/>
      <c r="O175" s="351"/>
      <c r="P175" s="351"/>
      <c r="Q175" s="351"/>
      <c r="R175" s="351"/>
      <c r="S175" s="351"/>
      <c r="T175" s="351"/>
      <c r="U175" s="351"/>
      <c r="V175" s="351"/>
      <c r="W175" s="351"/>
      <c r="X175" s="351"/>
      <c r="Y175" s="351"/>
      <c r="Z175" s="351"/>
      <c r="AA175" s="48"/>
      <c r="AB175" s="48"/>
      <c r="AC175" s="48"/>
    </row>
    <row r="176" spans="1:68" ht="16.5" hidden="1" customHeight="1" x14ac:dyDescent="0.25">
      <c r="A176" s="349" t="s">
        <v>285</v>
      </c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46"/>
      <c r="P176" s="346"/>
      <c r="Q176" s="346"/>
      <c r="R176" s="346"/>
      <c r="S176" s="346"/>
      <c r="T176" s="346"/>
      <c r="U176" s="346"/>
      <c r="V176" s="346"/>
      <c r="W176" s="346"/>
      <c r="X176" s="346"/>
      <c r="Y176" s="346"/>
      <c r="Z176" s="346"/>
      <c r="AA176" s="331"/>
      <c r="AB176" s="331"/>
      <c r="AC176" s="331"/>
    </row>
    <row r="177" spans="1:68" ht="14.25" hidden="1" customHeight="1" x14ac:dyDescent="0.25">
      <c r="A177" s="345" t="s">
        <v>77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32"/>
      <c r="AB177" s="332"/>
      <c r="AC177" s="332"/>
    </row>
    <row r="178" spans="1:68" ht="27" customHeight="1" x14ac:dyDescent="0.25">
      <c r="A178" s="54" t="s">
        <v>286</v>
      </c>
      <c r="B178" s="54" t="s">
        <v>287</v>
      </c>
      <c r="C178" s="31">
        <v>4301132097</v>
      </c>
      <c r="D178" s="347">
        <v>4607111035721</v>
      </c>
      <c r="E178" s="348"/>
      <c r="F178" s="335">
        <v>0.25</v>
      </c>
      <c r="G178" s="32">
        <v>12</v>
      </c>
      <c r="H178" s="335">
        <v>3</v>
      </c>
      <c r="I178" s="335">
        <v>3.3879999999999999</v>
      </c>
      <c r="J178" s="32">
        <v>70</v>
      </c>
      <c r="K178" s="32" t="s">
        <v>80</v>
      </c>
      <c r="L178" s="32" t="s">
        <v>113</v>
      </c>
      <c r="M178" s="33" t="s">
        <v>69</v>
      </c>
      <c r="N178" s="33"/>
      <c r="O178" s="32">
        <v>365</v>
      </c>
      <c r="P178" s="47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8" s="355"/>
      <c r="R178" s="355"/>
      <c r="S178" s="355"/>
      <c r="T178" s="356"/>
      <c r="U178" s="34"/>
      <c r="V178" s="34"/>
      <c r="W178" s="35" t="s">
        <v>70</v>
      </c>
      <c r="X178" s="336">
        <v>98</v>
      </c>
      <c r="Y178" s="337">
        <f>IFERROR(IF(X178="","",X178),"")</f>
        <v>98</v>
      </c>
      <c r="Z178" s="36">
        <f>IFERROR(IF(X178="","",X178*0.01788),"")</f>
        <v>1.75224</v>
      </c>
      <c r="AA178" s="56"/>
      <c r="AB178" s="57"/>
      <c r="AC178" s="204" t="s">
        <v>288</v>
      </c>
      <c r="AG178" s="67"/>
      <c r="AJ178" s="71" t="s">
        <v>114</v>
      </c>
      <c r="AK178" s="71">
        <v>70</v>
      </c>
      <c r="BB178" s="205" t="s">
        <v>82</v>
      </c>
      <c r="BM178" s="67">
        <f>IFERROR(X178*I178,"0")</f>
        <v>332.024</v>
      </c>
      <c r="BN178" s="67">
        <f>IFERROR(Y178*I178,"0")</f>
        <v>332.024</v>
      </c>
      <c r="BO178" s="67">
        <f>IFERROR(X178/J178,"0")</f>
        <v>1.4</v>
      </c>
      <c r="BP178" s="67">
        <f>IFERROR(Y178/J178,"0")</f>
        <v>1.4</v>
      </c>
    </row>
    <row r="179" spans="1:68" ht="27" customHeight="1" x14ac:dyDescent="0.25">
      <c r="A179" s="54" t="s">
        <v>289</v>
      </c>
      <c r="B179" s="54" t="s">
        <v>290</v>
      </c>
      <c r="C179" s="31">
        <v>4301132100</v>
      </c>
      <c r="D179" s="347">
        <v>4607111035691</v>
      </c>
      <c r="E179" s="348"/>
      <c r="F179" s="335">
        <v>0.25</v>
      </c>
      <c r="G179" s="32">
        <v>12</v>
      </c>
      <c r="H179" s="335">
        <v>3</v>
      </c>
      <c r="I179" s="335">
        <v>3.3879999999999999</v>
      </c>
      <c r="J179" s="32">
        <v>70</v>
      </c>
      <c r="K179" s="32" t="s">
        <v>80</v>
      </c>
      <c r="L179" s="32" t="s">
        <v>113</v>
      </c>
      <c r="M179" s="33" t="s">
        <v>69</v>
      </c>
      <c r="N179" s="33"/>
      <c r="O179" s="32">
        <v>365</v>
      </c>
      <c r="P179" s="46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9" s="355"/>
      <c r="R179" s="355"/>
      <c r="S179" s="355"/>
      <c r="T179" s="356"/>
      <c r="U179" s="34"/>
      <c r="V179" s="34"/>
      <c r="W179" s="35" t="s">
        <v>70</v>
      </c>
      <c r="X179" s="336">
        <v>98</v>
      </c>
      <c r="Y179" s="337">
        <f>IFERROR(IF(X179="","",X179),"")</f>
        <v>98</v>
      </c>
      <c r="Z179" s="36">
        <f>IFERROR(IF(X179="","",X179*0.01788),"")</f>
        <v>1.75224</v>
      </c>
      <c r="AA179" s="56"/>
      <c r="AB179" s="57"/>
      <c r="AC179" s="206" t="s">
        <v>291</v>
      </c>
      <c r="AG179" s="67"/>
      <c r="AJ179" s="71" t="s">
        <v>114</v>
      </c>
      <c r="AK179" s="71">
        <v>70</v>
      </c>
      <c r="BB179" s="207" t="s">
        <v>82</v>
      </c>
      <c r="BM179" s="67">
        <f>IFERROR(X179*I179,"0")</f>
        <v>332.024</v>
      </c>
      <c r="BN179" s="67">
        <f>IFERROR(Y179*I179,"0")</f>
        <v>332.024</v>
      </c>
      <c r="BO179" s="67">
        <f>IFERROR(X179/J179,"0")</f>
        <v>1.4</v>
      </c>
      <c r="BP179" s="67">
        <f>IFERROR(Y179/J179,"0")</f>
        <v>1.4</v>
      </c>
    </row>
    <row r="180" spans="1:68" ht="27" customHeight="1" x14ac:dyDescent="0.25">
      <c r="A180" s="54" t="s">
        <v>292</v>
      </c>
      <c r="B180" s="54" t="s">
        <v>293</v>
      </c>
      <c r="C180" s="31">
        <v>4301132079</v>
      </c>
      <c r="D180" s="347">
        <v>4607111038487</v>
      </c>
      <c r="E180" s="348"/>
      <c r="F180" s="335">
        <v>0.25</v>
      </c>
      <c r="G180" s="32">
        <v>12</v>
      </c>
      <c r="H180" s="335">
        <v>3</v>
      </c>
      <c r="I180" s="335">
        <v>3.7360000000000002</v>
      </c>
      <c r="J180" s="32">
        <v>70</v>
      </c>
      <c r="K180" s="32" t="s">
        <v>80</v>
      </c>
      <c r="L180" s="32" t="s">
        <v>102</v>
      </c>
      <c r="M180" s="33" t="s">
        <v>69</v>
      </c>
      <c r="N180" s="33"/>
      <c r="O180" s="32">
        <v>180</v>
      </c>
      <c r="P180" s="47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0" s="355"/>
      <c r="R180" s="355"/>
      <c r="S180" s="355"/>
      <c r="T180" s="356"/>
      <c r="U180" s="34"/>
      <c r="V180" s="34"/>
      <c r="W180" s="35" t="s">
        <v>70</v>
      </c>
      <c r="X180" s="336">
        <v>70</v>
      </c>
      <c r="Y180" s="337">
        <f>IFERROR(IF(X180="","",X180),"")</f>
        <v>70</v>
      </c>
      <c r="Z180" s="36">
        <f>IFERROR(IF(X180="","",X180*0.01788),"")</f>
        <v>1.2516</v>
      </c>
      <c r="AA180" s="56"/>
      <c r="AB180" s="57"/>
      <c r="AC180" s="208" t="s">
        <v>294</v>
      </c>
      <c r="AG180" s="67"/>
      <c r="AJ180" s="71" t="s">
        <v>104</v>
      </c>
      <c r="AK180" s="71">
        <v>14</v>
      </c>
      <c r="BB180" s="209" t="s">
        <v>82</v>
      </c>
      <c r="BM180" s="67">
        <f>IFERROR(X180*I180,"0")</f>
        <v>261.52000000000004</v>
      </c>
      <c r="BN180" s="67">
        <f>IFERROR(Y180*I180,"0")</f>
        <v>261.52000000000004</v>
      </c>
      <c r="BO180" s="67">
        <f>IFERROR(X180/J180,"0")</f>
        <v>1</v>
      </c>
      <c r="BP180" s="67">
        <f>IFERROR(Y180/J180,"0")</f>
        <v>1</v>
      </c>
    </row>
    <row r="181" spans="1:68" ht="27" hidden="1" customHeight="1" x14ac:dyDescent="0.25">
      <c r="A181" s="54" t="s">
        <v>295</v>
      </c>
      <c r="B181" s="54" t="s">
        <v>296</v>
      </c>
      <c r="C181" s="31">
        <v>4301132157</v>
      </c>
      <c r="D181" s="347">
        <v>4607111038487</v>
      </c>
      <c r="E181" s="348"/>
      <c r="F181" s="335">
        <v>0.25</v>
      </c>
      <c r="G181" s="32">
        <v>6</v>
      </c>
      <c r="H181" s="335">
        <v>1.5</v>
      </c>
      <c r="I181" s="335">
        <v>1.9379999999999999</v>
      </c>
      <c r="J181" s="32">
        <v>140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538" t="str">
        <f>HYPERLINK("https://abi.ru/products/Замороженные/Вязанка/Сливушка/Наггетсы/P004495/","Наггетсы «с куриным филе и сыром» Фикс.вес 0,25 ТМ «Вязанка»")</f>
        <v>Наггетсы «с куриным филе и сыром» Фикс.вес 0,25 ТМ «Вязанка»</v>
      </c>
      <c r="Q181" s="355"/>
      <c r="R181" s="355"/>
      <c r="S181" s="355"/>
      <c r="T181" s="356"/>
      <c r="U181" s="34"/>
      <c r="V181" s="34"/>
      <c r="W181" s="35" t="s">
        <v>70</v>
      </c>
      <c r="X181" s="336">
        <v>0</v>
      </c>
      <c r="Y181" s="337">
        <f>IFERROR(IF(X181="","",X181),"")</f>
        <v>0</v>
      </c>
      <c r="Z181" s="36">
        <f>IFERROR(IF(X181="","",X181*0.00941),"")</f>
        <v>0</v>
      </c>
      <c r="AA181" s="56"/>
      <c r="AB181" s="57"/>
      <c r="AC181" s="210" t="s">
        <v>297</v>
      </c>
      <c r="AG181" s="67"/>
      <c r="AJ181" s="71" t="s">
        <v>72</v>
      </c>
      <c r="AK181" s="71">
        <v>1</v>
      </c>
      <c r="BB181" s="21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52"/>
      <c r="B182" s="346"/>
      <c r="C182" s="346"/>
      <c r="D182" s="346"/>
      <c r="E182" s="346"/>
      <c r="F182" s="346"/>
      <c r="G182" s="346"/>
      <c r="H182" s="346"/>
      <c r="I182" s="346"/>
      <c r="J182" s="346"/>
      <c r="K182" s="346"/>
      <c r="L182" s="346"/>
      <c r="M182" s="346"/>
      <c r="N182" s="346"/>
      <c r="O182" s="353"/>
      <c r="P182" s="340" t="s">
        <v>73</v>
      </c>
      <c r="Q182" s="341"/>
      <c r="R182" s="341"/>
      <c r="S182" s="341"/>
      <c r="T182" s="341"/>
      <c r="U182" s="341"/>
      <c r="V182" s="342"/>
      <c r="W182" s="37" t="s">
        <v>70</v>
      </c>
      <c r="X182" s="338">
        <f>IFERROR(SUM(X178:X181),"0")</f>
        <v>266</v>
      </c>
      <c r="Y182" s="338">
        <f>IFERROR(SUM(Y178:Y181),"0")</f>
        <v>266</v>
      </c>
      <c r="Z182" s="338">
        <f>IFERROR(IF(Z178="",0,Z178),"0")+IFERROR(IF(Z179="",0,Z179),"0")+IFERROR(IF(Z180="",0,Z180),"0")+IFERROR(IF(Z181="",0,Z181),"0")</f>
        <v>4.7560799999999999</v>
      </c>
      <c r="AA182" s="339"/>
      <c r="AB182" s="339"/>
      <c r="AC182" s="339"/>
    </row>
    <row r="183" spans="1:68" x14ac:dyDescent="0.2">
      <c r="A183" s="346"/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53"/>
      <c r="P183" s="340" t="s">
        <v>73</v>
      </c>
      <c r="Q183" s="341"/>
      <c r="R183" s="341"/>
      <c r="S183" s="341"/>
      <c r="T183" s="341"/>
      <c r="U183" s="341"/>
      <c r="V183" s="342"/>
      <c r="W183" s="37" t="s">
        <v>74</v>
      </c>
      <c r="X183" s="338">
        <f>IFERROR(SUMPRODUCT(X178:X181*H178:H181),"0")</f>
        <v>798</v>
      </c>
      <c r="Y183" s="338">
        <f>IFERROR(SUMPRODUCT(Y178:Y181*H178:H181),"0")</f>
        <v>798</v>
      </c>
      <c r="Z183" s="37"/>
      <c r="AA183" s="339"/>
      <c r="AB183" s="339"/>
      <c r="AC183" s="339"/>
    </row>
    <row r="184" spans="1:68" ht="14.25" hidden="1" customHeight="1" x14ac:dyDescent="0.25">
      <c r="A184" s="345" t="s">
        <v>298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32"/>
      <c r="AB184" s="332"/>
      <c r="AC184" s="332"/>
    </row>
    <row r="185" spans="1:68" ht="27" hidden="1" customHeight="1" x14ac:dyDescent="0.25">
      <c r="A185" s="54" t="s">
        <v>299</v>
      </c>
      <c r="B185" s="54" t="s">
        <v>300</v>
      </c>
      <c r="C185" s="31">
        <v>4301051855</v>
      </c>
      <c r="D185" s="347">
        <v>4680115885875</v>
      </c>
      <c r="E185" s="348"/>
      <c r="F185" s="335">
        <v>1</v>
      </c>
      <c r="G185" s="32">
        <v>9</v>
      </c>
      <c r="H185" s="335">
        <v>9</v>
      </c>
      <c r="I185" s="335">
        <v>9.48</v>
      </c>
      <c r="J185" s="32">
        <v>56</v>
      </c>
      <c r="K185" s="32" t="s">
        <v>301</v>
      </c>
      <c r="L185" s="32" t="s">
        <v>68</v>
      </c>
      <c r="M185" s="33" t="s">
        <v>302</v>
      </c>
      <c r="N185" s="33"/>
      <c r="O185" s="32">
        <v>365</v>
      </c>
      <c r="P185" s="443" t="s">
        <v>303</v>
      </c>
      <c r="Q185" s="355"/>
      <c r="R185" s="355"/>
      <c r="S185" s="355"/>
      <c r="T185" s="356"/>
      <c r="U185" s="34"/>
      <c r="V185" s="34"/>
      <c r="W185" s="35" t="s">
        <v>70</v>
      </c>
      <c r="X185" s="336">
        <v>0</v>
      </c>
      <c r="Y185" s="337">
        <f>IFERROR(IF(X185="","",X185),"")</f>
        <v>0</v>
      </c>
      <c r="Z185" s="36">
        <f>IFERROR(IF(X185="","",X185*0.02175),"")</f>
        <v>0</v>
      </c>
      <c r="AA185" s="56"/>
      <c r="AB185" s="57"/>
      <c r="AC185" s="212" t="s">
        <v>304</v>
      </c>
      <c r="AG185" s="67"/>
      <c r="AJ185" s="71" t="s">
        <v>72</v>
      </c>
      <c r="AK185" s="71">
        <v>1</v>
      </c>
      <c r="BB185" s="213" t="s">
        <v>305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2"/>
      <c r="B186" s="346"/>
      <c r="C186" s="346"/>
      <c r="D186" s="346"/>
      <c r="E186" s="346"/>
      <c r="F186" s="346"/>
      <c r="G186" s="346"/>
      <c r="H186" s="346"/>
      <c r="I186" s="346"/>
      <c r="J186" s="346"/>
      <c r="K186" s="346"/>
      <c r="L186" s="346"/>
      <c r="M186" s="346"/>
      <c r="N186" s="346"/>
      <c r="O186" s="353"/>
      <c r="P186" s="340" t="s">
        <v>73</v>
      </c>
      <c r="Q186" s="341"/>
      <c r="R186" s="341"/>
      <c r="S186" s="341"/>
      <c r="T186" s="341"/>
      <c r="U186" s="341"/>
      <c r="V186" s="342"/>
      <c r="W186" s="37" t="s">
        <v>70</v>
      </c>
      <c r="X186" s="338">
        <f>IFERROR(SUM(X185:X185),"0")</f>
        <v>0</v>
      </c>
      <c r="Y186" s="338">
        <f>IFERROR(SUM(Y185:Y185),"0")</f>
        <v>0</v>
      </c>
      <c r="Z186" s="338">
        <f>IFERROR(IF(Z185="",0,Z185),"0")</f>
        <v>0</v>
      </c>
      <c r="AA186" s="339"/>
      <c r="AB186" s="339"/>
      <c r="AC186" s="339"/>
    </row>
    <row r="187" spans="1:68" hidden="1" x14ac:dyDescent="0.2">
      <c r="A187" s="346"/>
      <c r="B187" s="346"/>
      <c r="C187" s="346"/>
      <c r="D187" s="346"/>
      <c r="E187" s="346"/>
      <c r="F187" s="346"/>
      <c r="G187" s="346"/>
      <c r="H187" s="346"/>
      <c r="I187" s="346"/>
      <c r="J187" s="346"/>
      <c r="K187" s="346"/>
      <c r="L187" s="346"/>
      <c r="M187" s="346"/>
      <c r="N187" s="346"/>
      <c r="O187" s="353"/>
      <c r="P187" s="340" t="s">
        <v>73</v>
      </c>
      <c r="Q187" s="341"/>
      <c r="R187" s="341"/>
      <c r="S187" s="341"/>
      <c r="T187" s="341"/>
      <c r="U187" s="341"/>
      <c r="V187" s="342"/>
      <c r="W187" s="37" t="s">
        <v>74</v>
      </c>
      <c r="X187" s="338">
        <f>IFERROR(SUMPRODUCT(X185:X185*H185:H185),"0")</f>
        <v>0</v>
      </c>
      <c r="Y187" s="338">
        <f>IFERROR(SUMPRODUCT(Y185:Y185*H185:H185),"0")</f>
        <v>0</v>
      </c>
      <c r="Z187" s="37"/>
      <c r="AA187" s="339"/>
      <c r="AB187" s="339"/>
      <c r="AC187" s="339"/>
    </row>
    <row r="188" spans="1:68" ht="27.75" hidden="1" customHeight="1" x14ac:dyDescent="0.2">
      <c r="A188" s="350" t="s">
        <v>306</v>
      </c>
      <c r="B188" s="351"/>
      <c r="C188" s="351"/>
      <c r="D188" s="351"/>
      <c r="E188" s="351"/>
      <c r="F188" s="351"/>
      <c r="G188" s="351"/>
      <c r="H188" s="351"/>
      <c r="I188" s="351"/>
      <c r="J188" s="351"/>
      <c r="K188" s="351"/>
      <c r="L188" s="351"/>
      <c r="M188" s="351"/>
      <c r="N188" s="351"/>
      <c r="O188" s="351"/>
      <c r="P188" s="351"/>
      <c r="Q188" s="351"/>
      <c r="R188" s="351"/>
      <c r="S188" s="351"/>
      <c r="T188" s="351"/>
      <c r="U188" s="351"/>
      <c r="V188" s="351"/>
      <c r="W188" s="351"/>
      <c r="X188" s="351"/>
      <c r="Y188" s="351"/>
      <c r="Z188" s="351"/>
      <c r="AA188" s="48"/>
      <c r="AB188" s="48"/>
      <c r="AC188" s="48"/>
    </row>
    <row r="189" spans="1:68" ht="16.5" hidden="1" customHeight="1" x14ac:dyDescent="0.25">
      <c r="A189" s="349" t="s">
        <v>307</v>
      </c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46"/>
      <c r="P189" s="346"/>
      <c r="Q189" s="346"/>
      <c r="R189" s="346"/>
      <c r="S189" s="346"/>
      <c r="T189" s="346"/>
      <c r="U189" s="346"/>
      <c r="V189" s="346"/>
      <c r="W189" s="346"/>
      <c r="X189" s="346"/>
      <c r="Y189" s="346"/>
      <c r="Z189" s="346"/>
      <c r="AA189" s="331"/>
      <c r="AB189" s="331"/>
      <c r="AC189" s="331"/>
    </row>
    <row r="190" spans="1:68" ht="14.25" hidden="1" customHeight="1" x14ac:dyDescent="0.25">
      <c r="A190" s="345" t="s">
        <v>142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32"/>
      <c r="AB190" s="332"/>
      <c r="AC190" s="332"/>
    </row>
    <row r="191" spans="1:68" ht="27" hidden="1" customHeight="1" x14ac:dyDescent="0.25">
      <c r="A191" s="54" t="s">
        <v>308</v>
      </c>
      <c r="B191" s="54" t="s">
        <v>309</v>
      </c>
      <c r="C191" s="31">
        <v>4301135681</v>
      </c>
      <c r="D191" s="347">
        <v>4620207490143</v>
      </c>
      <c r="E191" s="348"/>
      <c r="F191" s="335">
        <v>0.22</v>
      </c>
      <c r="G191" s="32">
        <v>12</v>
      </c>
      <c r="H191" s="335">
        <v>2.64</v>
      </c>
      <c r="I191" s="335">
        <v>3.3435999999999999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526" t="s">
        <v>310</v>
      </c>
      <c r="Q191" s="355"/>
      <c r="R191" s="355"/>
      <c r="S191" s="355"/>
      <c r="T191" s="356"/>
      <c r="U191" s="34"/>
      <c r="V191" s="34"/>
      <c r="W191" s="35" t="s">
        <v>70</v>
      </c>
      <c r="X191" s="336">
        <v>0</v>
      </c>
      <c r="Y191" s="337">
        <f>IFERROR(IF(X191="","",X191),"")</f>
        <v>0</v>
      </c>
      <c r="Z191" s="36">
        <f>IFERROR(IF(X191="","",X191*0.01788),"")</f>
        <v>0</v>
      </c>
      <c r="AA191" s="56"/>
      <c r="AB191" s="57" t="s">
        <v>311</v>
      </c>
      <c r="AC191" s="214" t="s">
        <v>312</v>
      </c>
      <c r="AG191" s="67"/>
      <c r="AJ191" s="71" t="s">
        <v>72</v>
      </c>
      <c r="AK191" s="71">
        <v>1</v>
      </c>
      <c r="BB191" s="215" t="s">
        <v>82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313</v>
      </c>
      <c r="B192" s="54" t="s">
        <v>314</v>
      </c>
      <c r="C192" s="31">
        <v>4301135707</v>
      </c>
      <c r="D192" s="347">
        <v>4620207490198</v>
      </c>
      <c r="E192" s="348"/>
      <c r="F192" s="335">
        <v>0.2</v>
      </c>
      <c r="G192" s="32">
        <v>12</v>
      </c>
      <c r="H192" s="335">
        <v>2.4</v>
      </c>
      <c r="I192" s="335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5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2" s="355"/>
      <c r="R192" s="355"/>
      <c r="S192" s="355"/>
      <c r="T192" s="356"/>
      <c r="U192" s="34"/>
      <c r="V192" s="34"/>
      <c r="W192" s="35" t="s">
        <v>70</v>
      </c>
      <c r="X192" s="336">
        <v>0</v>
      </c>
      <c r="Y192" s="337">
        <f>IFERROR(IF(X192="","",X192),"")</f>
        <v>0</v>
      </c>
      <c r="Z192" s="36">
        <f>IFERROR(IF(X192="","",X192*0.01788),"")</f>
        <v>0</v>
      </c>
      <c r="AA192" s="56"/>
      <c r="AB192" s="57"/>
      <c r="AC192" s="216" t="s">
        <v>315</v>
      </c>
      <c r="AG192" s="67"/>
      <c r="AJ192" s="71" t="s">
        <v>72</v>
      </c>
      <c r="AK192" s="71">
        <v>1</v>
      </c>
      <c r="BB192" s="217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4301135719</v>
      </c>
      <c r="D193" s="347">
        <v>4620207490235</v>
      </c>
      <c r="E193" s="348"/>
      <c r="F193" s="335">
        <v>0.2</v>
      </c>
      <c r="G193" s="32">
        <v>12</v>
      </c>
      <c r="H193" s="335">
        <v>2.4</v>
      </c>
      <c r="I193" s="335">
        <v>3.1036000000000001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8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3" s="355"/>
      <c r="R193" s="355"/>
      <c r="S193" s="355"/>
      <c r="T193" s="356"/>
      <c r="U193" s="34"/>
      <c r="V193" s="34"/>
      <c r="W193" s="35" t="s">
        <v>70</v>
      </c>
      <c r="X193" s="336">
        <v>28</v>
      </c>
      <c r="Y193" s="337">
        <f>IFERROR(IF(X193="","",X193),"")</f>
        <v>28</v>
      </c>
      <c r="Z193" s="36">
        <f>IFERROR(IF(X193="","",X193*0.01788),"")</f>
        <v>0.50063999999999997</v>
      </c>
      <c r="AA193" s="56"/>
      <c r="AB193" s="57"/>
      <c r="AC193" s="218" t="s">
        <v>318</v>
      </c>
      <c r="AG193" s="67"/>
      <c r="AJ193" s="71" t="s">
        <v>72</v>
      </c>
      <c r="AK193" s="71">
        <v>1</v>
      </c>
      <c r="BB193" s="219" t="s">
        <v>82</v>
      </c>
      <c r="BM193" s="67">
        <f>IFERROR(X193*I193,"0")</f>
        <v>86.900800000000004</v>
      </c>
      <c r="BN193" s="67">
        <f>IFERROR(Y193*I193,"0")</f>
        <v>86.900800000000004</v>
      </c>
      <c r="BO193" s="67">
        <f>IFERROR(X193/J193,"0")</f>
        <v>0.4</v>
      </c>
      <c r="BP193" s="67">
        <f>IFERROR(Y193/J193,"0")</f>
        <v>0.4</v>
      </c>
    </row>
    <row r="194" spans="1:68" ht="27" hidden="1" customHeight="1" x14ac:dyDescent="0.25">
      <c r="A194" s="54" t="s">
        <v>319</v>
      </c>
      <c r="B194" s="54" t="s">
        <v>320</v>
      </c>
      <c r="C194" s="31">
        <v>4301135697</v>
      </c>
      <c r="D194" s="347">
        <v>4620207490259</v>
      </c>
      <c r="E194" s="348"/>
      <c r="F194" s="335">
        <v>0.2</v>
      </c>
      <c r="G194" s="32">
        <v>12</v>
      </c>
      <c r="H194" s="335">
        <v>2.4</v>
      </c>
      <c r="I194" s="335">
        <v>3.1036000000000001</v>
      </c>
      <c r="J194" s="32">
        <v>70</v>
      </c>
      <c r="K194" s="32" t="s">
        <v>80</v>
      </c>
      <c r="L194" s="32" t="s">
        <v>68</v>
      </c>
      <c r="M194" s="33" t="s">
        <v>69</v>
      </c>
      <c r="N194" s="33"/>
      <c r="O194" s="32">
        <v>180</v>
      </c>
      <c r="P194" s="41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4" s="355"/>
      <c r="R194" s="355"/>
      <c r="S194" s="355"/>
      <c r="T194" s="356"/>
      <c r="U194" s="34"/>
      <c r="V194" s="34"/>
      <c r="W194" s="35" t="s">
        <v>70</v>
      </c>
      <c r="X194" s="336">
        <v>0</v>
      </c>
      <c r="Y194" s="337">
        <f>IFERROR(IF(X194="","",X194),"")</f>
        <v>0</v>
      </c>
      <c r="Z194" s="36">
        <f>IFERROR(IF(X194="","",X194*0.01788),"")</f>
        <v>0</v>
      </c>
      <c r="AA194" s="56"/>
      <c r="AB194" s="57"/>
      <c r="AC194" s="220" t="s">
        <v>315</v>
      </c>
      <c r="AG194" s="67"/>
      <c r="AJ194" s="71" t="s">
        <v>72</v>
      </c>
      <c r="AK194" s="71">
        <v>1</v>
      </c>
      <c r="BB194" s="221" t="s">
        <v>82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x14ac:dyDescent="0.2">
      <c r="A195" s="352"/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53"/>
      <c r="P195" s="340" t="s">
        <v>73</v>
      </c>
      <c r="Q195" s="341"/>
      <c r="R195" s="341"/>
      <c r="S195" s="341"/>
      <c r="T195" s="341"/>
      <c r="U195" s="341"/>
      <c r="V195" s="342"/>
      <c r="W195" s="37" t="s">
        <v>70</v>
      </c>
      <c r="X195" s="338">
        <f>IFERROR(SUM(X191:X194),"0")</f>
        <v>28</v>
      </c>
      <c r="Y195" s="338">
        <f>IFERROR(SUM(Y191:Y194),"0")</f>
        <v>28</v>
      </c>
      <c r="Z195" s="338">
        <f>IFERROR(IF(Z191="",0,Z191),"0")+IFERROR(IF(Z192="",0,Z192),"0")+IFERROR(IF(Z193="",0,Z193),"0")+IFERROR(IF(Z194="",0,Z194),"0")</f>
        <v>0.50063999999999997</v>
      </c>
      <c r="AA195" s="339"/>
      <c r="AB195" s="339"/>
      <c r="AC195" s="339"/>
    </row>
    <row r="196" spans="1:68" x14ac:dyDescent="0.2">
      <c r="A196" s="346"/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53"/>
      <c r="P196" s="340" t="s">
        <v>73</v>
      </c>
      <c r="Q196" s="341"/>
      <c r="R196" s="341"/>
      <c r="S196" s="341"/>
      <c r="T196" s="341"/>
      <c r="U196" s="341"/>
      <c r="V196" s="342"/>
      <c r="W196" s="37" t="s">
        <v>74</v>
      </c>
      <c r="X196" s="338">
        <f>IFERROR(SUMPRODUCT(X191:X194*H191:H194),"0")</f>
        <v>67.2</v>
      </c>
      <c r="Y196" s="338">
        <f>IFERROR(SUMPRODUCT(Y191:Y194*H191:H194),"0")</f>
        <v>67.2</v>
      </c>
      <c r="Z196" s="37"/>
      <c r="AA196" s="339"/>
      <c r="AB196" s="339"/>
      <c r="AC196" s="339"/>
    </row>
    <row r="197" spans="1:68" ht="16.5" hidden="1" customHeight="1" x14ac:dyDescent="0.25">
      <c r="A197" s="349" t="s">
        <v>321</v>
      </c>
      <c r="B197" s="346"/>
      <c r="C197" s="346"/>
      <c r="D197" s="346"/>
      <c r="E197" s="346"/>
      <c r="F197" s="346"/>
      <c r="G197" s="346"/>
      <c r="H197" s="346"/>
      <c r="I197" s="346"/>
      <c r="J197" s="346"/>
      <c r="K197" s="346"/>
      <c r="L197" s="346"/>
      <c r="M197" s="346"/>
      <c r="N197" s="346"/>
      <c r="O197" s="346"/>
      <c r="P197" s="346"/>
      <c r="Q197" s="346"/>
      <c r="R197" s="346"/>
      <c r="S197" s="346"/>
      <c r="T197" s="346"/>
      <c r="U197" s="346"/>
      <c r="V197" s="346"/>
      <c r="W197" s="346"/>
      <c r="X197" s="346"/>
      <c r="Y197" s="346"/>
      <c r="Z197" s="346"/>
      <c r="AA197" s="331"/>
      <c r="AB197" s="331"/>
      <c r="AC197" s="331"/>
    </row>
    <row r="198" spans="1:68" ht="14.25" hidden="1" customHeight="1" x14ac:dyDescent="0.25">
      <c r="A198" s="345" t="s">
        <v>64</v>
      </c>
      <c r="B198" s="346"/>
      <c r="C198" s="346"/>
      <c r="D198" s="346"/>
      <c r="E198" s="346"/>
      <c r="F198" s="346"/>
      <c r="G198" s="346"/>
      <c r="H198" s="346"/>
      <c r="I198" s="346"/>
      <c r="J198" s="346"/>
      <c r="K198" s="346"/>
      <c r="L198" s="346"/>
      <c r="M198" s="346"/>
      <c r="N198" s="346"/>
      <c r="O198" s="346"/>
      <c r="P198" s="346"/>
      <c r="Q198" s="346"/>
      <c r="R198" s="346"/>
      <c r="S198" s="346"/>
      <c r="T198" s="346"/>
      <c r="U198" s="346"/>
      <c r="V198" s="346"/>
      <c r="W198" s="346"/>
      <c r="X198" s="346"/>
      <c r="Y198" s="346"/>
      <c r="Z198" s="346"/>
      <c r="AA198" s="332"/>
      <c r="AB198" s="332"/>
      <c r="AC198" s="332"/>
    </row>
    <row r="199" spans="1:68" ht="16.5" customHeight="1" x14ac:dyDescent="0.25">
      <c r="A199" s="54" t="s">
        <v>322</v>
      </c>
      <c r="B199" s="54" t="s">
        <v>323</v>
      </c>
      <c r="C199" s="31">
        <v>4301070948</v>
      </c>
      <c r="D199" s="347">
        <v>4607111037022</v>
      </c>
      <c r="E199" s="348"/>
      <c r="F199" s="335">
        <v>0.7</v>
      </c>
      <c r="G199" s="32">
        <v>8</v>
      </c>
      <c r="H199" s="335">
        <v>5.6</v>
      </c>
      <c r="I199" s="335">
        <v>5.87</v>
      </c>
      <c r="J199" s="32">
        <v>84</v>
      </c>
      <c r="K199" s="32" t="s">
        <v>67</v>
      </c>
      <c r="L199" s="32" t="s">
        <v>113</v>
      </c>
      <c r="M199" s="33" t="s">
        <v>69</v>
      </c>
      <c r="N199" s="33"/>
      <c r="O199" s="32">
        <v>180</v>
      </c>
      <c r="P199" s="54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9" s="355"/>
      <c r="R199" s="355"/>
      <c r="S199" s="355"/>
      <c r="T199" s="356"/>
      <c r="U199" s="34"/>
      <c r="V199" s="34"/>
      <c r="W199" s="35" t="s">
        <v>70</v>
      </c>
      <c r="X199" s="336">
        <v>96</v>
      </c>
      <c r="Y199" s="337">
        <f>IFERROR(IF(X199="","",X199),"")</f>
        <v>96</v>
      </c>
      <c r="Z199" s="36">
        <f>IFERROR(IF(X199="","",X199*0.0155),"")</f>
        <v>1.488</v>
      </c>
      <c r="AA199" s="56"/>
      <c r="AB199" s="57"/>
      <c r="AC199" s="222" t="s">
        <v>324</v>
      </c>
      <c r="AG199" s="67"/>
      <c r="AJ199" s="71" t="s">
        <v>114</v>
      </c>
      <c r="AK199" s="71">
        <v>84</v>
      </c>
      <c r="BB199" s="223" t="s">
        <v>1</v>
      </c>
      <c r="BM199" s="67">
        <f>IFERROR(X199*I199,"0")</f>
        <v>563.52</v>
      </c>
      <c r="BN199" s="67">
        <f>IFERROR(Y199*I199,"0")</f>
        <v>563.52</v>
      </c>
      <c r="BO199" s="67">
        <f>IFERROR(X199/J199,"0")</f>
        <v>1.1428571428571428</v>
      </c>
      <c r="BP199" s="67">
        <f>IFERROR(Y199/J199,"0")</f>
        <v>1.1428571428571428</v>
      </c>
    </row>
    <row r="200" spans="1:68" ht="27" hidden="1" customHeight="1" x14ac:dyDescent="0.25">
      <c r="A200" s="54" t="s">
        <v>325</v>
      </c>
      <c r="B200" s="54" t="s">
        <v>326</v>
      </c>
      <c r="C200" s="31">
        <v>4301070990</v>
      </c>
      <c r="D200" s="347">
        <v>4607111038494</v>
      </c>
      <c r="E200" s="348"/>
      <c r="F200" s="335">
        <v>0.7</v>
      </c>
      <c r="G200" s="32">
        <v>8</v>
      </c>
      <c r="H200" s="335">
        <v>5.6</v>
      </c>
      <c r="I200" s="335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4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0" s="355"/>
      <c r="R200" s="355"/>
      <c r="S200" s="355"/>
      <c r="T200" s="356"/>
      <c r="U200" s="34"/>
      <c r="V200" s="34"/>
      <c r="W200" s="35" t="s">
        <v>70</v>
      </c>
      <c r="X200" s="336">
        <v>0</v>
      </c>
      <c r="Y200" s="33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327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328</v>
      </c>
      <c r="B201" s="54" t="s">
        <v>329</v>
      </c>
      <c r="C201" s="31">
        <v>4301070966</v>
      </c>
      <c r="D201" s="347">
        <v>4607111038135</v>
      </c>
      <c r="E201" s="348"/>
      <c r="F201" s="335">
        <v>0.7</v>
      </c>
      <c r="G201" s="32">
        <v>8</v>
      </c>
      <c r="H201" s="335">
        <v>5.6</v>
      </c>
      <c r="I201" s="335">
        <v>5.87</v>
      </c>
      <c r="J201" s="32">
        <v>84</v>
      </c>
      <c r="K201" s="32" t="s">
        <v>67</v>
      </c>
      <c r="L201" s="32" t="s">
        <v>102</v>
      </c>
      <c r="M201" s="33" t="s">
        <v>69</v>
      </c>
      <c r="N201" s="33"/>
      <c r="O201" s="32">
        <v>180</v>
      </c>
      <c r="P201" s="50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1" s="355"/>
      <c r="R201" s="355"/>
      <c r="S201" s="355"/>
      <c r="T201" s="356"/>
      <c r="U201" s="34"/>
      <c r="V201" s="34"/>
      <c r="W201" s="35" t="s">
        <v>70</v>
      </c>
      <c r="X201" s="336">
        <v>0</v>
      </c>
      <c r="Y201" s="33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330</v>
      </c>
      <c r="AG201" s="67"/>
      <c r="AJ201" s="71" t="s">
        <v>104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352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40" t="s">
        <v>73</v>
      </c>
      <c r="Q202" s="341"/>
      <c r="R202" s="341"/>
      <c r="S202" s="341"/>
      <c r="T202" s="341"/>
      <c r="U202" s="341"/>
      <c r="V202" s="342"/>
      <c r="W202" s="37" t="s">
        <v>70</v>
      </c>
      <c r="X202" s="338">
        <f>IFERROR(SUM(X199:X201),"0")</f>
        <v>96</v>
      </c>
      <c r="Y202" s="338">
        <f>IFERROR(SUM(Y199:Y201),"0")</f>
        <v>96</v>
      </c>
      <c r="Z202" s="338">
        <f>IFERROR(IF(Z199="",0,Z199),"0")+IFERROR(IF(Z200="",0,Z200),"0")+IFERROR(IF(Z201="",0,Z201),"0")</f>
        <v>1.488</v>
      </c>
      <c r="AA202" s="339"/>
      <c r="AB202" s="339"/>
      <c r="AC202" s="339"/>
    </row>
    <row r="203" spans="1:68" x14ac:dyDescent="0.2">
      <c r="A203" s="346"/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53"/>
      <c r="P203" s="340" t="s">
        <v>73</v>
      </c>
      <c r="Q203" s="341"/>
      <c r="R203" s="341"/>
      <c r="S203" s="341"/>
      <c r="T203" s="341"/>
      <c r="U203" s="341"/>
      <c r="V203" s="342"/>
      <c r="W203" s="37" t="s">
        <v>74</v>
      </c>
      <c r="X203" s="338">
        <f>IFERROR(SUMPRODUCT(X199:X201*H199:H201),"0")</f>
        <v>537.59999999999991</v>
      </c>
      <c r="Y203" s="338">
        <f>IFERROR(SUMPRODUCT(Y199:Y201*H199:H201),"0")</f>
        <v>537.59999999999991</v>
      </c>
      <c r="Z203" s="37"/>
      <c r="AA203" s="339"/>
      <c r="AB203" s="339"/>
      <c r="AC203" s="339"/>
    </row>
    <row r="204" spans="1:68" ht="16.5" hidden="1" customHeight="1" x14ac:dyDescent="0.25">
      <c r="A204" s="349" t="s">
        <v>331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31"/>
      <c r="AB204" s="331"/>
      <c r="AC204" s="331"/>
    </row>
    <row r="205" spans="1:68" ht="14.25" hidden="1" customHeight="1" x14ac:dyDescent="0.25">
      <c r="A205" s="345" t="s">
        <v>64</v>
      </c>
      <c r="B205" s="346"/>
      <c r="C205" s="346"/>
      <c r="D205" s="346"/>
      <c r="E205" s="346"/>
      <c r="F205" s="346"/>
      <c r="G205" s="346"/>
      <c r="H205" s="346"/>
      <c r="I205" s="346"/>
      <c r="J205" s="346"/>
      <c r="K205" s="346"/>
      <c r="L205" s="346"/>
      <c r="M205" s="346"/>
      <c r="N205" s="346"/>
      <c r="O205" s="346"/>
      <c r="P205" s="346"/>
      <c r="Q205" s="346"/>
      <c r="R205" s="346"/>
      <c r="S205" s="346"/>
      <c r="T205" s="346"/>
      <c r="U205" s="346"/>
      <c r="V205" s="346"/>
      <c r="W205" s="346"/>
      <c r="X205" s="346"/>
      <c r="Y205" s="346"/>
      <c r="Z205" s="346"/>
      <c r="AA205" s="332"/>
      <c r="AB205" s="332"/>
      <c r="AC205" s="332"/>
    </row>
    <row r="206" spans="1:68" ht="27" hidden="1" customHeight="1" x14ac:dyDescent="0.25">
      <c r="A206" s="54" t="s">
        <v>332</v>
      </c>
      <c r="B206" s="54" t="s">
        <v>333</v>
      </c>
      <c r="C206" s="31">
        <v>4301070996</v>
      </c>
      <c r="D206" s="347">
        <v>4607111038654</v>
      </c>
      <c r="E206" s="348"/>
      <c r="F206" s="335">
        <v>0.4</v>
      </c>
      <c r="G206" s="32">
        <v>16</v>
      </c>
      <c r="H206" s="335">
        <v>6.4</v>
      </c>
      <c r="I206" s="335">
        <v>6.63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6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6" s="355"/>
      <c r="R206" s="355"/>
      <c r="S206" s="355"/>
      <c r="T206" s="356"/>
      <c r="U206" s="34"/>
      <c r="V206" s="34"/>
      <c r="W206" s="35" t="s">
        <v>70</v>
      </c>
      <c r="X206" s="336">
        <v>0</v>
      </c>
      <c r="Y206" s="337">
        <f t="shared" ref="Y206:Y211" si="18">IFERROR(IF(X206="","",X206),"")</f>
        <v>0</v>
      </c>
      <c r="Z206" s="36">
        <f t="shared" ref="Z206:Z211" si="19">IFERROR(IF(X206="","",X206*0.0155),"")</f>
        <v>0</v>
      </c>
      <c r="AA206" s="56"/>
      <c r="AB206" s="57"/>
      <c r="AC206" s="228" t="s">
        <v>334</v>
      </c>
      <c r="AG206" s="67"/>
      <c r="AJ206" s="71" t="s">
        <v>72</v>
      </c>
      <c r="AK206" s="71">
        <v>1</v>
      </c>
      <c r="BB206" s="229" t="s">
        <v>1</v>
      </c>
      <c r="BM206" s="67">
        <f t="shared" ref="BM206:BM211" si="20">IFERROR(X206*I206,"0")</f>
        <v>0</v>
      </c>
      <c r="BN206" s="67">
        <f t="shared" ref="BN206:BN211" si="21">IFERROR(Y206*I206,"0")</f>
        <v>0</v>
      </c>
      <c r="BO206" s="67">
        <f t="shared" ref="BO206:BO211" si="22">IFERROR(X206/J206,"0")</f>
        <v>0</v>
      </c>
      <c r="BP206" s="67">
        <f t="shared" ref="BP206:BP211" si="23">IFERROR(Y206/J206,"0")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4301070997</v>
      </c>
      <c r="D207" s="347">
        <v>4607111038586</v>
      </c>
      <c r="E207" s="348"/>
      <c r="F207" s="335">
        <v>0.7</v>
      </c>
      <c r="G207" s="32">
        <v>8</v>
      </c>
      <c r="H207" s="335">
        <v>5.6</v>
      </c>
      <c r="I207" s="335">
        <v>5.83</v>
      </c>
      <c r="J207" s="32">
        <v>84</v>
      </c>
      <c r="K207" s="32" t="s">
        <v>67</v>
      </c>
      <c r="L207" s="32" t="s">
        <v>102</v>
      </c>
      <c r="M207" s="33" t="s">
        <v>69</v>
      </c>
      <c r="N207" s="33"/>
      <c r="O207" s="32">
        <v>180</v>
      </c>
      <c r="P207" s="42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7" s="355"/>
      <c r="R207" s="355"/>
      <c r="S207" s="355"/>
      <c r="T207" s="356"/>
      <c r="U207" s="34"/>
      <c r="V207" s="34"/>
      <c r="W207" s="35" t="s">
        <v>70</v>
      </c>
      <c r="X207" s="336">
        <v>12</v>
      </c>
      <c r="Y207" s="337">
        <f t="shared" si="18"/>
        <v>12</v>
      </c>
      <c r="Z207" s="36">
        <f t="shared" si="19"/>
        <v>0.186</v>
      </c>
      <c r="AA207" s="56"/>
      <c r="AB207" s="57"/>
      <c r="AC207" s="230" t="s">
        <v>334</v>
      </c>
      <c r="AG207" s="67"/>
      <c r="AJ207" s="71" t="s">
        <v>104</v>
      </c>
      <c r="AK207" s="71">
        <v>12</v>
      </c>
      <c r="BB207" s="231" t="s">
        <v>1</v>
      </c>
      <c r="BM207" s="67">
        <f t="shared" si="20"/>
        <v>69.960000000000008</v>
      </c>
      <c r="BN207" s="67">
        <f t="shared" si="21"/>
        <v>69.960000000000008</v>
      </c>
      <c r="BO207" s="67">
        <f t="shared" si="22"/>
        <v>0.14285714285714285</v>
      </c>
      <c r="BP207" s="67">
        <f t="shared" si="23"/>
        <v>0.14285714285714285</v>
      </c>
    </row>
    <row r="208" spans="1:68" ht="27" hidden="1" customHeight="1" x14ac:dyDescent="0.25">
      <c r="A208" s="54" t="s">
        <v>337</v>
      </c>
      <c r="B208" s="54" t="s">
        <v>338</v>
      </c>
      <c r="C208" s="31">
        <v>4301070962</v>
      </c>
      <c r="D208" s="347">
        <v>4607111038609</v>
      </c>
      <c r="E208" s="348"/>
      <c r="F208" s="335">
        <v>0.4</v>
      </c>
      <c r="G208" s="32">
        <v>16</v>
      </c>
      <c r="H208" s="335">
        <v>6.4</v>
      </c>
      <c r="I208" s="335">
        <v>6.71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8" s="355"/>
      <c r="R208" s="355"/>
      <c r="S208" s="355"/>
      <c r="T208" s="356"/>
      <c r="U208" s="34"/>
      <c r="V208" s="34"/>
      <c r="W208" s="35" t="s">
        <v>70</v>
      </c>
      <c r="X208" s="336">
        <v>0</v>
      </c>
      <c r="Y208" s="337">
        <f t="shared" si="18"/>
        <v>0</v>
      </c>
      <c r="Z208" s="36">
        <f t="shared" si="19"/>
        <v>0</v>
      </c>
      <c r="AA208" s="56"/>
      <c r="AB208" s="57"/>
      <c r="AC208" s="232" t="s">
        <v>339</v>
      </c>
      <c r="AG208" s="67"/>
      <c r="AJ208" s="71" t="s">
        <v>72</v>
      </c>
      <c r="AK208" s="71">
        <v>1</v>
      </c>
      <c r="BB208" s="233" t="s">
        <v>1</v>
      </c>
      <c r="BM208" s="67">
        <f t="shared" si="20"/>
        <v>0</v>
      </c>
      <c r="BN208" s="67">
        <f t="shared" si="21"/>
        <v>0</v>
      </c>
      <c r="BO208" s="67">
        <f t="shared" si="22"/>
        <v>0</v>
      </c>
      <c r="BP208" s="67">
        <f t="shared" si="23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4301070963</v>
      </c>
      <c r="D209" s="347">
        <v>4607111038630</v>
      </c>
      <c r="E209" s="348"/>
      <c r="F209" s="335">
        <v>0.7</v>
      </c>
      <c r="G209" s="32">
        <v>8</v>
      </c>
      <c r="H209" s="335">
        <v>5.6</v>
      </c>
      <c r="I209" s="335">
        <v>5.87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8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9" s="355"/>
      <c r="R209" s="355"/>
      <c r="S209" s="355"/>
      <c r="T209" s="356"/>
      <c r="U209" s="34"/>
      <c r="V209" s="34"/>
      <c r="W209" s="35" t="s">
        <v>70</v>
      </c>
      <c r="X209" s="336">
        <v>0</v>
      </c>
      <c r="Y209" s="337">
        <f t="shared" si="18"/>
        <v>0</v>
      </c>
      <c r="Z209" s="36">
        <f t="shared" si="19"/>
        <v>0</v>
      </c>
      <c r="AA209" s="56"/>
      <c r="AB209" s="57"/>
      <c r="AC209" s="234" t="s">
        <v>339</v>
      </c>
      <c r="AG209" s="67"/>
      <c r="AJ209" s="71" t="s">
        <v>72</v>
      </c>
      <c r="AK209" s="71">
        <v>1</v>
      </c>
      <c r="BB209" s="235" t="s">
        <v>1</v>
      </c>
      <c r="BM209" s="67">
        <f t="shared" si="20"/>
        <v>0</v>
      </c>
      <c r="BN209" s="67">
        <f t="shared" si="21"/>
        <v>0</v>
      </c>
      <c r="BO209" s="67">
        <f t="shared" si="22"/>
        <v>0</v>
      </c>
      <c r="BP209" s="67">
        <f t="shared" si="23"/>
        <v>0</v>
      </c>
    </row>
    <row r="210" spans="1:68" ht="27" hidden="1" customHeight="1" x14ac:dyDescent="0.25">
      <c r="A210" s="54" t="s">
        <v>342</v>
      </c>
      <c r="B210" s="54" t="s">
        <v>343</v>
      </c>
      <c r="C210" s="31">
        <v>4301070959</v>
      </c>
      <c r="D210" s="347">
        <v>4607111038616</v>
      </c>
      <c r="E210" s="348"/>
      <c r="F210" s="335">
        <v>0.4</v>
      </c>
      <c r="G210" s="32">
        <v>16</v>
      </c>
      <c r="H210" s="335">
        <v>6.4</v>
      </c>
      <c r="I210" s="335">
        <v>6.71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4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0" s="355"/>
      <c r="R210" s="355"/>
      <c r="S210" s="355"/>
      <c r="T210" s="356"/>
      <c r="U210" s="34"/>
      <c r="V210" s="34"/>
      <c r="W210" s="35" t="s">
        <v>70</v>
      </c>
      <c r="X210" s="336">
        <v>0</v>
      </c>
      <c r="Y210" s="337">
        <f t="shared" si="18"/>
        <v>0</v>
      </c>
      <c r="Z210" s="36">
        <f t="shared" si="19"/>
        <v>0</v>
      </c>
      <c r="AA210" s="56"/>
      <c r="AB210" s="57"/>
      <c r="AC210" s="236" t="s">
        <v>334</v>
      </c>
      <c r="AG210" s="67"/>
      <c r="AJ210" s="71" t="s">
        <v>72</v>
      </c>
      <c r="AK210" s="71">
        <v>1</v>
      </c>
      <c r="BB210" s="237" t="s">
        <v>1</v>
      </c>
      <c r="BM210" s="67">
        <f t="shared" si="20"/>
        <v>0</v>
      </c>
      <c r="BN210" s="67">
        <f t="shared" si="21"/>
        <v>0</v>
      </c>
      <c r="BO210" s="67">
        <f t="shared" si="22"/>
        <v>0</v>
      </c>
      <c r="BP210" s="67">
        <f t="shared" si="23"/>
        <v>0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4301070960</v>
      </c>
      <c r="D211" s="347">
        <v>4607111038623</v>
      </c>
      <c r="E211" s="348"/>
      <c r="F211" s="335">
        <v>0.7</v>
      </c>
      <c r="G211" s="32">
        <v>8</v>
      </c>
      <c r="H211" s="335">
        <v>5.6</v>
      </c>
      <c r="I211" s="335">
        <v>5.87</v>
      </c>
      <c r="J211" s="32">
        <v>84</v>
      </c>
      <c r="K211" s="32" t="s">
        <v>67</v>
      </c>
      <c r="L211" s="32" t="s">
        <v>102</v>
      </c>
      <c r="M211" s="33" t="s">
        <v>69</v>
      </c>
      <c r="N211" s="33"/>
      <c r="O211" s="32">
        <v>180</v>
      </c>
      <c r="P211" s="45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1" s="355"/>
      <c r="R211" s="355"/>
      <c r="S211" s="355"/>
      <c r="T211" s="356"/>
      <c r="U211" s="34"/>
      <c r="V211" s="34"/>
      <c r="W211" s="35" t="s">
        <v>70</v>
      </c>
      <c r="X211" s="336">
        <v>0</v>
      </c>
      <c r="Y211" s="337">
        <f t="shared" si="18"/>
        <v>0</v>
      </c>
      <c r="Z211" s="36">
        <f t="shared" si="19"/>
        <v>0</v>
      </c>
      <c r="AA211" s="56"/>
      <c r="AB211" s="57"/>
      <c r="AC211" s="238" t="s">
        <v>334</v>
      </c>
      <c r="AG211" s="67"/>
      <c r="AJ211" s="71" t="s">
        <v>104</v>
      </c>
      <c r="AK211" s="71">
        <v>12</v>
      </c>
      <c r="BB211" s="239" t="s">
        <v>1</v>
      </c>
      <c r="BM211" s="67">
        <f t="shared" si="20"/>
        <v>0</v>
      </c>
      <c r="BN211" s="67">
        <f t="shared" si="21"/>
        <v>0</v>
      </c>
      <c r="BO211" s="67">
        <f t="shared" si="22"/>
        <v>0</v>
      </c>
      <c r="BP211" s="67">
        <f t="shared" si="23"/>
        <v>0</v>
      </c>
    </row>
    <row r="212" spans="1:68" x14ac:dyDescent="0.2">
      <c r="A212" s="352"/>
      <c r="B212" s="346"/>
      <c r="C212" s="346"/>
      <c r="D212" s="346"/>
      <c r="E212" s="346"/>
      <c r="F212" s="346"/>
      <c r="G212" s="346"/>
      <c r="H212" s="346"/>
      <c r="I212" s="346"/>
      <c r="J212" s="346"/>
      <c r="K212" s="346"/>
      <c r="L212" s="346"/>
      <c r="M212" s="346"/>
      <c r="N212" s="346"/>
      <c r="O212" s="353"/>
      <c r="P212" s="340" t="s">
        <v>73</v>
      </c>
      <c r="Q212" s="341"/>
      <c r="R212" s="341"/>
      <c r="S212" s="341"/>
      <c r="T212" s="341"/>
      <c r="U212" s="341"/>
      <c r="V212" s="342"/>
      <c r="W212" s="37" t="s">
        <v>70</v>
      </c>
      <c r="X212" s="338">
        <f>IFERROR(SUM(X206:X211),"0")</f>
        <v>12</v>
      </c>
      <c r="Y212" s="338">
        <f>IFERROR(SUM(Y206:Y211),"0")</f>
        <v>12</v>
      </c>
      <c r="Z212" s="338">
        <f>IFERROR(IF(Z206="",0,Z206),"0")+IFERROR(IF(Z207="",0,Z207),"0")+IFERROR(IF(Z208="",0,Z208),"0")+IFERROR(IF(Z209="",0,Z209),"0")+IFERROR(IF(Z210="",0,Z210),"0")+IFERROR(IF(Z211="",0,Z211),"0")</f>
        <v>0.186</v>
      </c>
      <c r="AA212" s="339"/>
      <c r="AB212" s="339"/>
      <c r="AC212" s="339"/>
    </row>
    <row r="213" spans="1:68" x14ac:dyDescent="0.2">
      <c r="A213" s="346"/>
      <c r="B213" s="346"/>
      <c r="C213" s="346"/>
      <c r="D213" s="346"/>
      <c r="E213" s="346"/>
      <c r="F213" s="346"/>
      <c r="G213" s="346"/>
      <c r="H213" s="346"/>
      <c r="I213" s="346"/>
      <c r="J213" s="346"/>
      <c r="K213" s="346"/>
      <c r="L213" s="346"/>
      <c r="M213" s="346"/>
      <c r="N213" s="346"/>
      <c r="O213" s="353"/>
      <c r="P213" s="340" t="s">
        <v>73</v>
      </c>
      <c r="Q213" s="341"/>
      <c r="R213" s="341"/>
      <c r="S213" s="341"/>
      <c r="T213" s="341"/>
      <c r="U213" s="341"/>
      <c r="V213" s="342"/>
      <c r="W213" s="37" t="s">
        <v>74</v>
      </c>
      <c r="X213" s="338">
        <f>IFERROR(SUMPRODUCT(X206:X211*H206:H211),"0")</f>
        <v>67.199999999999989</v>
      </c>
      <c r="Y213" s="338">
        <f>IFERROR(SUMPRODUCT(Y206:Y211*H206:H211),"0")</f>
        <v>67.199999999999989</v>
      </c>
      <c r="Z213" s="37"/>
      <c r="AA213" s="339"/>
      <c r="AB213" s="339"/>
      <c r="AC213" s="339"/>
    </row>
    <row r="214" spans="1:68" ht="16.5" hidden="1" customHeight="1" x14ac:dyDescent="0.25">
      <c r="A214" s="349" t="s">
        <v>346</v>
      </c>
      <c r="B214" s="346"/>
      <c r="C214" s="346"/>
      <c r="D214" s="346"/>
      <c r="E214" s="346"/>
      <c r="F214" s="346"/>
      <c r="G214" s="346"/>
      <c r="H214" s="346"/>
      <c r="I214" s="346"/>
      <c r="J214" s="346"/>
      <c r="K214" s="346"/>
      <c r="L214" s="346"/>
      <c r="M214" s="346"/>
      <c r="N214" s="346"/>
      <c r="O214" s="346"/>
      <c r="P214" s="346"/>
      <c r="Q214" s="346"/>
      <c r="R214" s="346"/>
      <c r="S214" s="346"/>
      <c r="T214" s="346"/>
      <c r="U214" s="346"/>
      <c r="V214" s="346"/>
      <c r="W214" s="346"/>
      <c r="X214" s="346"/>
      <c r="Y214" s="346"/>
      <c r="Z214" s="346"/>
      <c r="AA214" s="331"/>
      <c r="AB214" s="331"/>
      <c r="AC214" s="331"/>
    </row>
    <row r="215" spans="1:68" ht="14.25" hidden="1" customHeight="1" x14ac:dyDescent="0.25">
      <c r="A215" s="345" t="s">
        <v>64</v>
      </c>
      <c r="B215" s="346"/>
      <c r="C215" s="346"/>
      <c r="D215" s="346"/>
      <c r="E215" s="346"/>
      <c r="F215" s="346"/>
      <c r="G215" s="346"/>
      <c r="H215" s="346"/>
      <c r="I215" s="346"/>
      <c r="J215" s="346"/>
      <c r="K215" s="346"/>
      <c r="L215" s="346"/>
      <c r="M215" s="346"/>
      <c r="N215" s="346"/>
      <c r="O215" s="346"/>
      <c r="P215" s="346"/>
      <c r="Q215" s="346"/>
      <c r="R215" s="346"/>
      <c r="S215" s="346"/>
      <c r="T215" s="346"/>
      <c r="U215" s="346"/>
      <c r="V215" s="346"/>
      <c r="W215" s="346"/>
      <c r="X215" s="346"/>
      <c r="Y215" s="346"/>
      <c r="Z215" s="346"/>
      <c r="AA215" s="332"/>
      <c r="AB215" s="332"/>
      <c r="AC215" s="332"/>
    </row>
    <row r="216" spans="1:68" ht="27" hidden="1" customHeight="1" x14ac:dyDescent="0.25">
      <c r="A216" s="54" t="s">
        <v>347</v>
      </c>
      <c r="B216" s="54" t="s">
        <v>348</v>
      </c>
      <c r="C216" s="31">
        <v>4301070915</v>
      </c>
      <c r="D216" s="347">
        <v>4607111035882</v>
      </c>
      <c r="E216" s="348"/>
      <c r="F216" s="335">
        <v>0.43</v>
      </c>
      <c r="G216" s="32">
        <v>16</v>
      </c>
      <c r="H216" s="335">
        <v>6.88</v>
      </c>
      <c r="I216" s="335">
        <v>7.19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5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6" s="355"/>
      <c r="R216" s="355"/>
      <c r="S216" s="355"/>
      <c r="T216" s="356"/>
      <c r="U216" s="34"/>
      <c r="V216" s="34"/>
      <c r="W216" s="35" t="s">
        <v>70</v>
      </c>
      <c r="X216" s="336">
        <v>0</v>
      </c>
      <c r="Y216" s="33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349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350</v>
      </c>
      <c r="B217" s="54" t="s">
        <v>351</v>
      </c>
      <c r="C217" s="31">
        <v>4301070921</v>
      </c>
      <c r="D217" s="347">
        <v>4607111035905</v>
      </c>
      <c r="E217" s="348"/>
      <c r="F217" s="335">
        <v>0.9</v>
      </c>
      <c r="G217" s="32">
        <v>8</v>
      </c>
      <c r="H217" s="335">
        <v>7.2</v>
      </c>
      <c r="I217" s="335">
        <v>7.47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7" s="355"/>
      <c r="R217" s="355"/>
      <c r="S217" s="355"/>
      <c r="T217" s="356"/>
      <c r="U217" s="34"/>
      <c r="V217" s="34"/>
      <c r="W217" s="35" t="s">
        <v>70</v>
      </c>
      <c r="X217" s="336">
        <v>0</v>
      </c>
      <c r="Y217" s="337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349</v>
      </c>
      <c r="AG217" s="67"/>
      <c r="AJ217" s="71" t="s">
        <v>72</v>
      </c>
      <c r="AK217" s="71">
        <v>1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352</v>
      </c>
      <c r="B218" s="54" t="s">
        <v>353</v>
      </c>
      <c r="C218" s="31">
        <v>4301070917</v>
      </c>
      <c r="D218" s="347">
        <v>4607111035912</v>
      </c>
      <c r="E218" s="348"/>
      <c r="F218" s="335">
        <v>0.43</v>
      </c>
      <c r="G218" s="32">
        <v>16</v>
      </c>
      <c r="H218" s="335">
        <v>6.88</v>
      </c>
      <c r="I218" s="335">
        <v>7.19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8" s="355"/>
      <c r="R218" s="355"/>
      <c r="S218" s="355"/>
      <c r="T218" s="356"/>
      <c r="U218" s="34"/>
      <c r="V218" s="34"/>
      <c r="W218" s="35" t="s">
        <v>70</v>
      </c>
      <c r="X218" s="336">
        <v>0</v>
      </c>
      <c r="Y218" s="337">
        <f>IFERROR(IF(X218="","",X218),"")</f>
        <v>0</v>
      </c>
      <c r="Z218" s="36">
        <f>IFERROR(IF(X218="","",X218*0.0155),"")</f>
        <v>0</v>
      </c>
      <c r="AA218" s="56"/>
      <c r="AB218" s="57"/>
      <c r="AC218" s="244" t="s">
        <v>354</v>
      </c>
      <c r="AG218" s="67"/>
      <c r="AJ218" s="71" t="s">
        <v>72</v>
      </c>
      <c r="AK218" s="71">
        <v>1</v>
      </c>
      <c r="BB218" s="245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355</v>
      </c>
      <c r="B219" s="54" t="s">
        <v>356</v>
      </c>
      <c r="C219" s="31">
        <v>4301070920</v>
      </c>
      <c r="D219" s="347">
        <v>4607111035929</v>
      </c>
      <c r="E219" s="348"/>
      <c r="F219" s="335">
        <v>0.9</v>
      </c>
      <c r="G219" s="32">
        <v>8</v>
      </c>
      <c r="H219" s="335">
        <v>7.2</v>
      </c>
      <c r="I219" s="335">
        <v>7.47</v>
      </c>
      <c r="J219" s="32">
        <v>84</v>
      </c>
      <c r="K219" s="32" t="s">
        <v>67</v>
      </c>
      <c r="L219" s="32" t="s">
        <v>102</v>
      </c>
      <c r="M219" s="33" t="s">
        <v>69</v>
      </c>
      <c r="N219" s="33"/>
      <c r="O219" s="32">
        <v>180</v>
      </c>
      <c r="P219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9" s="355"/>
      <c r="R219" s="355"/>
      <c r="S219" s="355"/>
      <c r="T219" s="356"/>
      <c r="U219" s="34"/>
      <c r="V219" s="34"/>
      <c r="W219" s="35" t="s">
        <v>70</v>
      </c>
      <c r="X219" s="336">
        <v>0</v>
      </c>
      <c r="Y219" s="337">
        <f>IFERROR(IF(X219="","",X219),"")</f>
        <v>0</v>
      </c>
      <c r="Z219" s="36">
        <f>IFERROR(IF(X219="","",X219*0.0155),"")</f>
        <v>0</v>
      </c>
      <c r="AA219" s="56"/>
      <c r="AB219" s="57"/>
      <c r="AC219" s="246" t="s">
        <v>354</v>
      </c>
      <c r="AG219" s="67"/>
      <c r="AJ219" s="71" t="s">
        <v>104</v>
      </c>
      <c r="AK219" s="71">
        <v>12</v>
      </c>
      <c r="BB219" s="247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52"/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53"/>
      <c r="P220" s="340" t="s">
        <v>73</v>
      </c>
      <c r="Q220" s="341"/>
      <c r="R220" s="341"/>
      <c r="S220" s="341"/>
      <c r="T220" s="341"/>
      <c r="U220" s="341"/>
      <c r="V220" s="342"/>
      <c r="W220" s="37" t="s">
        <v>70</v>
      </c>
      <c r="X220" s="338">
        <f>IFERROR(SUM(X216:X219),"0")</f>
        <v>0</v>
      </c>
      <c r="Y220" s="338">
        <f>IFERROR(SUM(Y216:Y219),"0")</f>
        <v>0</v>
      </c>
      <c r="Z220" s="338">
        <f>IFERROR(IF(Z216="",0,Z216),"0")+IFERROR(IF(Z217="",0,Z217),"0")+IFERROR(IF(Z218="",0,Z218),"0")+IFERROR(IF(Z219="",0,Z219),"0")</f>
        <v>0</v>
      </c>
      <c r="AA220" s="339"/>
      <c r="AB220" s="339"/>
      <c r="AC220" s="339"/>
    </row>
    <row r="221" spans="1:68" hidden="1" x14ac:dyDescent="0.2">
      <c r="A221" s="346"/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53"/>
      <c r="P221" s="340" t="s">
        <v>73</v>
      </c>
      <c r="Q221" s="341"/>
      <c r="R221" s="341"/>
      <c r="S221" s="341"/>
      <c r="T221" s="341"/>
      <c r="U221" s="341"/>
      <c r="V221" s="342"/>
      <c r="W221" s="37" t="s">
        <v>74</v>
      </c>
      <c r="X221" s="338">
        <f>IFERROR(SUMPRODUCT(X216:X219*H216:H219),"0")</f>
        <v>0</v>
      </c>
      <c r="Y221" s="338">
        <f>IFERROR(SUMPRODUCT(Y216:Y219*H216:H219),"0")</f>
        <v>0</v>
      </c>
      <c r="Z221" s="37"/>
      <c r="AA221" s="339"/>
      <c r="AB221" s="339"/>
      <c r="AC221" s="339"/>
    </row>
    <row r="222" spans="1:68" ht="16.5" hidden="1" customHeight="1" x14ac:dyDescent="0.25">
      <c r="A222" s="349" t="s">
        <v>357</v>
      </c>
      <c r="B222" s="346"/>
      <c r="C222" s="346"/>
      <c r="D222" s="346"/>
      <c r="E222" s="346"/>
      <c r="F222" s="346"/>
      <c r="G222" s="346"/>
      <c r="H222" s="346"/>
      <c r="I222" s="346"/>
      <c r="J222" s="346"/>
      <c r="K222" s="346"/>
      <c r="L222" s="346"/>
      <c r="M222" s="346"/>
      <c r="N222" s="346"/>
      <c r="O222" s="346"/>
      <c r="P222" s="346"/>
      <c r="Q222" s="346"/>
      <c r="R222" s="346"/>
      <c r="S222" s="346"/>
      <c r="T222" s="346"/>
      <c r="U222" s="346"/>
      <c r="V222" s="346"/>
      <c r="W222" s="346"/>
      <c r="X222" s="346"/>
      <c r="Y222" s="346"/>
      <c r="Z222" s="346"/>
      <c r="AA222" s="331"/>
      <c r="AB222" s="331"/>
      <c r="AC222" s="331"/>
    </row>
    <row r="223" spans="1:68" ht="14.25" hidden="1" customHeight="1" x14ac:dyDescent="0.25">
      <c r="A223" s="345" t="s">
        <v>64</v>
      </c>
      <c r="B223" s="346"/>
      <c r="C223" s="346"/>
      <c r="D223" s="346"/>
      <c r="E223" s="346"/>
      <c r="F223" s="346"/>
      <c r="G223" s="346"/>
      <c r="H223" s="346"/>
      <c r="I223" s="346"/>
      <c r="J223" s="346"/>
      <c r="K223" s="346"/>
      <c r="L223" s="346"/>
      <c r="M223" s="346"/>
      <c r="N223" s="346"/>
      <c r="O223" s="346"/>
      <c r="P223" s="346"/>
      <c r="Q223" s="346"/>
      <c r="R223" s="346"/>
      <c r="S223" s="346"/>
      <c r="T223" s="346"/>
      <c r="U223" s="346"/>
      <c r="V223" s="346"/>
      <c r="W223" s="346"/>
      <c r="X223" s="346"/>
      <c r="Y223" s="346"/>
      <c r="Z223" s="346"/>
      <c r="AA223" s="332"/>
      <c r="AB223" s="332"/>
      <c r="AC223" s="332"/>
    </row>
    <row r="224" spans="1:68" ht="16.5" hidden="1" customHeight="1" x14ac:dyDescent="0.25">
      <c r="A224" s="54" t="s">
        <v>358</v>
      </c>
      <c r="B224" s="54" t="s">
        <v>359</v>
      </c>
      <c r="C224" s="31">
        <v>4301070912</v>
      </c>
      <c r="D224" s="347">
        <v>4607111037213</v>
      </c>
      <c r="E224" s="348"/>
      <c r="F224" s="335">
        <v>0.4</v>
      </c>
      <c r="G224" s="32">
        <v>8</v>
      </c>
      <c r="H224" s="335">
        <v>3.2</v>
      </c>
      <c r="I224" s="335">
        <v>3.44</v>
      </c>
      <c r="J224" s="32">
        <v>144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58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4" s="355"/>
      <c r="R224" s="355"/>
      <c r="S224" s="355"/>
      <c r="T224" s="356"/>
      <c r="U224" s="34"/>
      <c r="V224" s="34"/>
      <c r="W224" s="35" t="s">
        <v>70</v>
      </c>
      <c r="X224" s="336">
        <v>0</v>
      </c>
      <c r="Y224" s="337">
        <f>IFERROR(IF(X224="","",X224),"")</f>
        <v>0</v>
      </c>
      <c r="Z224" s="36">
        <f>IFERROR(IF(X224="","",X224*0.00866),"")</f>
        <v>0</v>
      </c>
      <c r="AA224" s="56"/>
      <c r="AB224" s="57"/>
      <c r="AC224" s="248" t="s">
        <v>360</v>
      </c>
      <c r="AG224" s="67"/>
      <c r="AJ224" s="71" t="s">
        <v>72</v>
      </c>
      <c r="AK224" s="71">
        <v>1</v>
      </c>
      <c r="BB224" s="24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52"/>
      <c r="B225" s="346"/>
      <c r="C225" s="346"/>
      <c r="D225" s="346"/>
      <c r="E225" s="346"/>
      <c r="F225" s="346"/>
      <c r="G225" s="346"/>
      <c r="H225" s="346"/>
      <c r="I225" s="346"/>
      <c r="J225" s="346"/>
      <c r="K225" s="346"/>
      <c r="L225" s="346"/>
      <c r="M225" s="346"/>
      <c r="N225" s="346"/>
      <c r="O225" s="353"/>
      <c r="P225" s="340" t="s">
        <v>73</v>
      </c>
      <c r="Q225" s="341"/>
      <c r="R225" s="341"/>
      <c r="S225" s="341"/>
      <c r="T225" s="341"/>
      <c r="U225" s="341"/>
      <c r="V225" s="342"/>
      <c r="W225" s="37" t="s">
        <v>70</v>
      </c>
      <c r="X225" s="338">
        <f>IFERROR(SUM(X224:X224),"0")</f>
        <v>0</v>
      </c>
      <c r="Y225" s="338">
        <f>IFERROR(SUM(Y224:Y224),"0")</f>
        <v>0</v>
      </c>
      <c r="Z225" s="338">
        <f>IFERROR(IF(Z224="",0,Z224),"0")</f>
        <v>0</v>
      </c>
      <c r="AA225" s="339"/>
      <c r="AB225" s="339"/>
      <c r="AC225" s="339"/>
    </row>
    <row r="226" spans="1:68" hidden="1" x14ac:dyDescent="0.2">
      <c r="A226" s="346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40" t="s">
        <v>73</v>
      </c>
      <c r="Q226" s="341"/>
      <c r="R226" s="341"/>
      <c r="S226" s="341"/>
      <c r="T226" s="341"/>
      <c r="U226" s="341"/>
      <c r="V226" s="342"/>
      <c r="W226" s="37" t="s">
        <v>74</v>
      </c>
      <c r="X226" s="338">
        <f>IFERROR(SUMPRODUCT(X224:X224*H224:H224),"0")</f>
        <v>0</v>
      </c>
      <c r="Y226" s="338">
        <f>IFERROR(SUMPRODUCT(Y224:Y224*H224:H224),"0")</f>
        <v>0</v>
      </c>
      <c r="Z226" s="37"/>
      <c r="AA226" s="339"/>
      <c r="AB226" s="339"/>
      <c r="AC226" s="339"/>
    </row>
    <row r="227" spans="1:68" ht="16.5" hidden="1" customHeight="1" x14ac:dyDescent="0.25">
      <c r="A227" s="349" t="s">
        <v>361</v>
      </c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46"/>
      <c r="P227" s="346"/>
      <c r="Q227" s="346"/>
      <c r="R227" s="346"/>
      <c r="S227" s="346"/>
      <c r="T227" s="346"/>
      <c r="U227" s="346"/>
      <c r="V227" s="346"/>
      <c r="W227" s="346"/>
      <c r="X227" s="346"/>
      <c r="Y227" s="346"/>
      <c r="Z227" s="346"/>
      <c r="AA227" s="331"/>
      <c r="AB227" s="331"/>
      <c r="AC227" s="331"/>
    </row>
    <row r="228" spans="1:68" ht="14.25" hidden="1" customHeight="1" x14ac:dyDescent="0.25">
      <c r="A228" s="345" t="s">
        <v>298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32"/>
      <c r="AB228" s="332"/>
      <c r="AC228" s="332"/>
    </row>
    <row r="229" spans="1:68" ht="27" hidden="1" customHeight="1" x14ac:dyDescent="0.25">
      <c r="A229" s="54" t="s">
        <v>362</v>
      </c>
      <c r="B229" s="54" t="s">
        <v>363</v>
      </c>
      <c r="C229" s="31">
        <v>4301051320</v>
      </c>
      <c r="D229" s="347">
        <v>4680115881334</v>
      </c>
      <c r="E229" s="348"/>
      <c r="F229" s="335">
        <v>0.33</v>
      </c>
      <c r="G229" s="32">
        <v>6</v>
      </c>
      <c r="H229" s="335">
        <v>1.98</v>
      </c>
      <c r="I229" s="335">
        <v>2.25</v>
      </c>
      <c r="J229" s="32">
        <v>182</v>
      </c>
      <c r="K229" s="32" t="s">
        <v>80</v>
      </c>
      <c r="L229" s="32" t="s">
        <v>68</v>
      </c>
      <c r="M229" s="33" t="s">
        <v>302</v>
      </c>
      <c r="N229" s="33"/>
      <c r="O229" s="32">
        <v>365</v>
      </c>
      <c r="P229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9" s="355"/>
      <c r="R229" s="355"/>
      <c r="S229" s="355"/>
      <c r="T229" s="356"/>
      <c r="U229" s="34"/>
      <c r="V229" s="34"/>
      <c r="W229" s="35" t="s">
        <v>70</v>
      </c>
      <c r="X229" s="336">
        <v>0</v>
      </c>
      <c r="Y229" s="337">
        <f>IFERROR(IF(X229="","",X229),"")</f>
        <v>0</v>
      </c>
      <c r="Z229" s="36">
        <f>IFERROR(IF(X229="","",X229*0.00651),"")</f>
        <v>0</v>
      </c>
      <c r="AA229" s="56"/>
      <c r="AB229" s="57"/>
      <c r="AC229" s="250" t="s">
        <v>364</v>
      </c>
      <c r="AG229" s="67"/>
      <c r="AJ229" s="71" t="s">
        <v>72</v>
      </c>
      <c r="AK229" s="71">
        <v>1</v>
      </c>
      <c r="BB229" s="251" t="s">
        <v>305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52"/>
      <c r="B230" s="346"/>
      <c r="C230" s="346"/>
      <c r="D230" s="346"/>
      <c r="E230" s="346"/>
      <c r="F230" s="346"/>
      <c r="G230" s="346"/>
      <c r="H230" s="346"/>
      <c r="I230" s="346"/>
      <c r="J230" s="346"/>
      <c r="K230" s="346"/>
      <c r="L230" s="346"/>
      <c r="M230" s="346"/>
      <c r="N230" s="346"/>
      <c r="O230" s="353"/>
      <c r="P230" s="340" t="s">
        <v>73</v>
      </c>
      <c r="Q230" s="341"/>
      <c r="R230" s="341"/>
      <c r="S230" s="341"/>
      <c r="T230" s="341"/>
      <c r="U230" s="341"/>
      <c r="V230" s="342"/>
      <c r="W230" s="37" t="s">
        <v>70</v>
      </c>
      <c r="X230" s="338">
        <f>IFERROR(SUM(X229:X229),"0")</f>
        <v>0</v>
      </c>
      <c r="Y230" s="338">
        <f>IFERROR(SUM(Y229:Y229),"0")</f>
        <v>0</v>
      </c>
      <c r="Z230" s="338">
        <f>IFERROR(IF(Z229="",0,Z229),"0")</f>
        <v>0</v>
      </c>
      <c r="AA230" s="339"/>
      <c r="AB230" s="339"/>
      <c r="AC230" s="339"/>
    </row>
    <row r="231" spans="1:68" hidden="1" x14ac:dyDescent="0.2">
      <c r="A231" s="346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40" t="s">
        <v>73</v>
      </c>
      <c r="Q231" s="341"/>
      <c r="R231" s="341"/>
      <c r="S231" s="341"/>
      <c r="T231" s="341"/>
      <c r="U231" s="341"/>
      <c r="V231" s="342"/>
      <c r="W231" s="37" t="s">
        <v>74</v>
      </c>
      <c r="X231" s="338">
        <f>IFERROR(SUMPRODUCT(X229:X229*H229:H229),"0")</f>
        <v>0</v>
      </c>
      <c r="Y231" s="338">
        <f>IFERROR(SUMPRODUCT(Y229:Y229*H229:H229),"0")</f>
        <v>0</v>
      </c>
      <c r="Z231" s="37"/>
      <c r="AA231" s="339"/>
      <c r="AB231" s="339"/>
      <c r="AC231" s="339"/>
    </row>
    <row r="232" spans="1:68" ht="16.5" hidden="1" customHeight="1" x14ac:dyDescent="0.25">
      <c r="A232" s="349" t="s">
        <v>365</v>
      </c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46"/>
      <c r="P232" s="346"/>
      <c r="Q232" s="346"/>
      <c r="R232" s="346"/>
      <c r="S232" s="346"/>
      <c r="T232" s="346"/>
      <c r="U232" s="346"/>
      <c r="V232" s="346"/>
      <c r="W232" s="346"/>
      <c r="X232" s="346"/>
      <c r="Y232" s="346"/>
      <c r="Z232" s="346"/>
      <c r="AA232" s="331"/>
      <c r="AB232" s="331"/>
      <c r="AC232" s="331"/>
    </row>
    <row r="233" spans="1:68" ht="14.25" hidden="1" customHeight="1" x14ac:dyDescent="0.25">
      <c r="A233" s="345" t="s">
        <v>64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32"/>
      <c r="AB233" s="332"/>
      <c r="AC233" s="332"/>
    </row>
    <row r="234" spans="1:68" ht="16.5" hidden="1" customHeight="1" x14ac:dyDescent="0.25">
      <c r="A234" s="54" t="s">
        <v>366</v>
      </c>
      <c r="B234" s="54" t="s">
        <v>367</v>
      </c>
      <c r="C234" s="31">
        <v>4301071063</v>
      </c>
      <c r="D234" s="347">
        <v>4607111039019</v>
      </c>
      <c r="E234" s="348"/>
      <c r="F234" s="335">
        <v>0.43</v>
      </c>
      <c r="G234" s="32">
        <v>16</v>
      </c>
      <c r="H234" s="335">
        <v>6.88</v>
      </c>
      <c r="I234" s="335">
        <v>7.2060000000000004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8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4" s="355"/>
      <c r="R234" s="355"/>
      <c r="S234" s="355"/>
      <c r="T234" s="356"/>
      <c r="U234" s="34"/>
      <c r="V234" s="34"/>
      <c r="W234" s="35" t="s">
        <v>70</v>
      </c>
      <c r="X234" s="336">
        <v>0</v>
      </c>
      <c r="Y234" s="337">
        <f>IFERROR(IF(X234="","",X234),"")</f>
        <v>0</v>
      </c>
      <c r="Z234" s="36">
        <f>IFERROR(IF(X234="","",X234*0.0155),"")</f>
        <v>0</v>
      </c>
      <c r="AA234" s="56"/>
      <c r="AB234" s="57"/>
      <c r="AC234" s="252" t="s">
        <v>368</v>
      </c>
      <c r="AG234" s="67"/>
      <c r="AJ234" s="71" t="s">
        <v>72</v>
      </c>
      <c r="AK234" s="71">
        <v>1</v>
      </c>
      <c r="BB234" s="253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16.5" hidden="1" customHeight="1" x14ac:dyDescent="0.25">
      <c r="A235" s="54" t="s">
        <v>369</v>
      </c>
      <c r="B235" s="54" t="s">
        <v>370</v>
      </c>
      <c r="C235" s="31">
        <v>4301071000</v>
      </c>
      <c r="D235" s="347">
        <v>4607111038708</v>
      </c>
      <c r="E235" s="348"/>
      <c r="F235" s="335">
        <v>0.8</v>
      </c>
      <c r="G235" s="32">
        <v>8</v>
      </c>
      <c r="H235" s="335">
        <v>6.4</v>
      </c>
      <c r="I235" s="335">
        <v>6.67</v>
      </c>
      <c r="J235" s="32">
        <v>84</v>
      </c>
      <c r="K235" s="32" t="s">
        <v>67</v>
      </c>
      <c r="L235" s="32" t="s">
        <v>102</v>
      </c>
      <c r="M235" s="33" t="s">
        <v>69</v>
      </c>
      <c r="N235" s="33"/>
      <c r="O235" s="32">
        <v>180</v>
      </c>
      <c r="P235" s="46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5" s="355"/>
      <c r="R235" s="355"/>
      <c r="S235" s="355"/>
      <c r="T235" s="356"/>
      <c r="U235" s="34"/>
      <c r="V235" s="34"/>
      <c r="W235" s="35" t="s">
        <v>70</v>
      </c>
      <c r="X235" s="336">
        <v>0</v>
      </c>
      <c r="Y235" s="337">
        <f>IFERROR(IF(X235="","",X235),"")</f>
        <v>0</v>
      </c>
      <c r="Z235" s="36">
        <f>IFERROR(IF(X235="","",X235*0.0155),"")</f>
        <v>0</v>
      </c>
      <c r="AA235" s="56"/>
      <c r="AB235" s="57"/>
      <c r="AC235" s="254" t="s">
        <v>368</v>
      </c>
      <c r="AG235" s="67"/>
      <c r="AJ235" s="71" t="s">
        <v>104</v>
      </c>
      <c r="AK235" s="71">
        <v>12</v>
      </c>
      <c r="BB235" s="25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52"/>
      <c r="B236" s="346"/>
      <c r="C236" s="346"/>
      <c r="D236" s="346"/>
      <c r="E236" s="346"/>
      <c r="F236" s="346"/>
      <c r="G236" s="346"/>
      <c r="H236" s="346"/>
      <c r="I236" s="346"/>
      <c r="J236" s="346"/>
      <c r="K236" s="346"/>
      <c r="L236" s="346"/>
      <c r="M236" s="346"/>
      <c r="N236" s="346"/>
      <c r="O236" s="353"/>
      <c r="P236" s="340" t="s">
        <v>73</v>
      </c>
      <c r="Q236" s="341"/>
      <c r="R236" s="341"/>
      <c r="S236" s="341"/>
      <c r="T236" s="341"/>
      <c r="U236" s="341"/>
      <c r="V236" s="342"/>
      <c r="W236" s="37" t="s">
        <v>70</v>
      </c>
      <c r="X236" s="338">
        <f>IFERROR(SUM(X234:X235),"0")</f>
        <v>0</v>
      </c>
      <c r="Y236" s="338">
        <f>IFERROR(SUM(Y234:Y235),"0")</f>
        <v>0</v>
      </c>
      <c r="Z236" s="338">
        <f>IFERROR(IF(Z234="",0,Z234),"0")+IFERROR(IF(Z235="",0,Z235),"0")</f>
        <v>0</v>
      </c>
      <c r="AA236" s="339"/>
      <c r="AB236" s="339"/>
      <c r="AC236" s="339"/>
    </row>
    <row r="237" spans="1:68" hidden="1" x14ac:dyDescent="0.2">
      <c r="A237" s="346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40" t="s">
        <v>73</v>
      </c>
      <c r="Q237" s="341"/>
      <c r="R237" s="341"/>
      <c r="S237" s="341"/>
      <c r="T237" s="341"/>
      <c r="U237" s="341"/>
      <c r="V237" s="342"/>
      <c r="W237" s="37" t="s">
        <v>74</v>
      </c>
      <c r="X237" s="338">
        <f>IFERROR(SUMPRODUCT(X234:X235*H234:H235),"0")</f>
        <v>0</v>
      </c>
      <c r="Y237" s="338">
        <f>IFERROR(SUMPRODUCT(Y234:Y235*H234:H235),"0")</f>
        <v>0</v>
      </c>
      <c r="Z237" s="37"/>
      <c r="AA237" s="339"/>
      <c r="AB237" s="339"/>
      <c r="AC237" s="339"/>
    </row>
    <row r="238" spans="1:68" ht="27.75" hidden="1" customHeight="1" x14ac:dyDescent="0.2">
      <c r="A238" s="350" t="s">
        <v>371</v>
      </c>
      <c r="B238" s="351"/>
      <c r="C238" s="351"/>
      <c r="D238" s="351"/>
      <c r="E238" s="351"/>
      <c r="F238" s="351"/>
      <c r="G238" s="351"/>
      <c r="H238" s="351"/>
      <c r="I238" s="351"/>
      <c r="J238" s="351"/>
      <c r="K238" s="351"/>
      <c r="L238" s="351"/>
      <c r="M238" s="351"/>
      <c r="N238" s="351"/>
      <c r="O238" s="351"/>
      <c r="P238" s="351"/>
      <c r="Q238" s="351"/>
      <c r="R238" s="351"/>
      <c r="S238" s="351"/>
      <c r="T238" s="351"/>
      <c r="U238" s="351"/>
      <c r="V238" s="351"/>
      <c r="W238" s="351"/>
      <c r="X238" s="351"/>
      <c r="Y238" s="351"/>
      <c r="Z238" s="351"/>
      <c r="AA238" s="48"/>
      <c r="AB238" s="48"/>
      <c r="AC238" s="48"/>
    </row>
    <row r="239" spans="1:68" ht="16.5" hidden="1" customHeight="1" x14ac:dyDescent="0.25">
      <c r="A239" s="349" t="s">
        <v>372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31"/>
      <c r="AB239" s="331"/>
      <c r="AC239" s="331"/>
    </row>
    <row r="240" spans="1:68" ht="14.25" hidden="1" customHeight="1" x14ac:dyDescent="0.25">
      <c r="A240" s="345" t="s">
        <v>64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32"/>
      <c r="AB240" s="332"/>
      <c r="AC240" s="332"/>
    </row>
    <row r="241" spans="1:68" ht="27" hidden="1" customHeight="1" x14ac:dyDescent="0.25">
      <c r="A241" s="54" t="s">
        <v>373</v>
      </c>
      <c r="B241" s="54" t="s">
        <v>374</v>
      </c>
      <c r="C241" s="31">
        <v>4301071036</v>
      </c>
      <c r="D241" s="347">
        <v>4607111036162</v>
      </c>
      <c r="E241" s="348"/>
      <c r="F241" s="335">
        <v>0.8</v>
      </c>
      <c r="G241" s="32">
        <v>8</v>
      </c>
      <c r="H241" s="335">
        <v>6.4</v>
      </c>
      <c r="I241" s="335">
        <v>6.6811999999999996</v>
      </c>
      <c r="J241" s="32">
        <v>84</v>
      </c>
      <c r="K241" s="32" t="s">
        <v>67</v>
      </c>
      <c r="L241" s="32" t="s">
        <v>68</v>
      </c>
      <c r="M241" s="33" t="s">
        <v>69</v>
      </c>
      <c r="N241" s="33"/>
      <c r="O241" s="32">
        <v>90</v>
      </c>
      <c r="P241" s="51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1" s="355"/>
      <c r="R241" s="355"/>
      <c r="S241" s="355"/>
      <c r="T241" s="356"/>
      <c r="U241" s="34"/>
      <c r="V241" s="34"/>
      <c r="W241" s="35" t="s">
        <v>70</v>
      </c>
      <c r="X241" s="336">
        <v>0</v>
      </c>
      <c r="Y241" s="337">
        <f>IFERROR(IF(X241="","",X241),"")</f>
        <v>0</v>
      </c>
      <c r="Z241" s="36">
        <f>IFERROR(IF(X241="","",X241*0.0155),"")</f>
        <v>0</v>
      </c>
      <c r="AA241" s="56"/>
      <c r="AB241" s="57"/>
      <c r="AC241" s="256" t="s">
        <v>375</v>
      </c>
      <c r="AG241" s="67"/>
      <c r="AJ241" s="71" t="s">
        <v>72</v>
      </c>
      <c r="AK241" s="71">
        <v>1</v>
      </c>
      <c r="BB241" s="257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40" t="s">
        <v>73</v>
      </c>
      <c r="Q242" s="341"/>
      <c r="R242" s="341"/>
      <c r="S242" s="341"/>
      <c r="T242" s="341"/>
      <c r="U242" s="341"/>
      <c r="V242" s="342"/>
      <c r="W242" s="37" t="s">
        <v>70</v>
      </c>
      <c r="X242" s="338">
        <f>IFERROR(SUM(X241:X241),"0")</f>
        <v>0</v>
      </c>
      <c r="Y242" s="338">
        <f>IFERROR(SUM(Y241:Y241),"0")</f>
        <v>0</v>
      </c>
      <c r="Z242" s="338">
        <f>IFERROR(IF(Z241="",0,Z241),"0")</f>
        <v>0</v>
      </c>
      <c r="AA242" s="339"/>
      <c r="AB242" s="339"/>
      <c r="AC242" s="339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40" t="s">
        <v>73</v>
      </c>
      <c r="Q243" s="341"/>
      <c r="R243" s="341"/>
      <c r="S243" s="341"/>
      <c r="T243" s="341"/>
      <c r="U243" s="341"/>
      <c r="V243" s="342"/>
      <c r="W243" s="37" t="s">
        <v>74</v>
      </c>
      <c r="X243" s="338">
        <f>IFERROR(SUMPRODUCT(X241:X241*H241:H241),"0")</f>
        <v>0</v>
      </c>
      <c r="Y243" s="338">
        <f>IFERROR(SUMPRODUCT(Y241:Y241*H241:H241),"0")</f>
        <v>0</v>
      </c>
      <c r="Z243" s="37"/>
      <c r="AA243" s="339"/>
      <c r="AB243" s="339"/>
      <c r="AC243" s="339"/>
    </row>
    <row r="244" spans="1:68" ht="27.75" hidden="1" customHeight="1" x14ac:dyDescent="0.2">
      <c r="A244" s="350" t="s">
        <v>376</v>
      </c>
      <c r="B244" s="351"/>
      <c r="C244" s="351"/>
      <c r="D244" s="351"/>
      <c r="E244" s="351"/>
      <c r="F244" s="351"/>
      <c r="G244" s="351"/>
      <c r="H244" s="351"/>
      <c r="I244" s="351"/>
      <c r="J244" s="351"/>
      <c r="K244" s="351"/>
      <c r="L244" s="351"/>
      <c r="M244" s="351"/>
      <c r="N244" s="351"/>
      <c r="O244" s="351"/>
      <c r="P244" s="351"/>
      <c r="Q244" s="351"/>
      <c r="R244" s="351"/>
      <c r="S244" s="351"/>
      <c r="T244" s="351"/>
      <c r="U244" s="351"/>
      <c r="V244" s="351"/>
      <c r="W244" s="351"/>
      <c r="X244" s="351"/>
      <c r="Y244" s="351"/>
      <c r="Z244" s="351"/>
      <c r="AA244" s="48"/>
      <c r="AB244" s="48"/>
      <c r="AC244" s="48"/>
    </row>
    <row r="245" spans="1:68" ht="16.5" hidden="1" customHeight="1" x14ac:dyDescent="0.25">
      <c r="A245" s="349" t="s">
        <v>377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31"/>
      <c r="AB245" s="331"/>
      <c r="AC245" s="331"/>
    </row>
    <row r="246" spans="1:68" ht="14.25" hidden="1" customHeight="1" x14ac:dyDescent="0.25">
      <c r="A246" s="345" t="s">
        <v>64</v>
      </c>
      <c r="B246" s="346"/>
      <c r="C246" s="346"/>
      <c r="D246" s="346"/>
      <c r="E246" s="346"/>
      <c r="F246" s="346"/>
      <c r="G246" s="346"/>
      <c r="H246" s="346"/>
      <c r="I246" s="346"/>
      <c r="J246" s="346"/>
      <c r="K246" s="346"/>
      <c r="L246" s="346"/>
      <c r="M246" s="346"/>
      <c r="N246" s="346"/>
      <c r="O246" s="346"/>
      <c r="P246" s="346"/>
      <c r="Q246" s="346"/>
      <c r="R246" s="346"/>
      <c r="S246" s="346"/>
      <c r="T246" s="346"/>
      <c r="U246" s="346"/>
      <c r="V246" s="346"/>
      <c r="W246" s="346"/>
      <c r="X246" s="346"/>
      <c r="Y246" s="346"/>
      <c r="Z246" s="346"/>
      <c r="AA246" s="332"/>
      <c r="AB246" s="332"/>
      <c r="AC246" s="332"/>
    </row>
    <row r="247" spans="1:68" ht="27" customHeight="1" x14ac:dyDescent="0.25">
      <c r="A247" s="54" t="s">
        <v>378</v>
      </c>
      <c r="B247" s="54" t="s">
        <v>379</v>
      </c>
      <c r="C247" s="31">
        <v>4301071029</v>
      </c>
      <c r="D247" s="347">
        <v>4607111035899</v>
      </c>
      <c r="E247" s="348"/>
      <c r="F247" s="335">
        <v>1</v>
      </c>
      <c r="G247" s="32">
        <v>5</v>
      </c>
      <c r="H247" s="335">
        <v>5</v>
      </c>
      <c r="I247" s="335">
        <v>5.2619999999999996</v>
      </c>
      <c r="J247" s="32">
        <v>84</v>
      </c>
      <c r="K247" s="32" t="s">
        <v>67</v>
      </c>
      <c r="L247" s="32" t="s">
        <v>113</v>
      </c>
      <c r="M247" s="33" t="s">
        <v>69</v>
      </c>
      <c r="N247" s="33"/>
      <c r="O247" s="32">
        <v>180</v>
      </c>
      <c r="P247" s="5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7" s="355"/>
      <c r="R247" s="355"/>
      <c r="S247" s="355"/>
      <c r="T247" s="356"/>
      <c r="U247" s="34"/>
      <c r="V247" s="34"/>
      <c r="W247" s="35" t="s">
        <v>70</v>
      </c>
      <c r="X247" s="336">
        <v>84</v>
      </c>
      <c r="Y247" s="337">
        <f>IFERROR(IF(X247="","",X247),"")</f>
        <v>84</v>
      </c>
      <c r="Z247" s="36">
        <f>IFERROR(IF(X247="","",X247*0.0155),"")</f>
        <v>1.302</v>
      </c>
      <c r="AA247" s="56"/>
      <c r="AB247" s="57"/>
      <c r="AC247" s="258" t="s">
        <v>274</v>
      </c>
      <c r="AG247" s="67"/>
      <c r="AJ247" s="71" t="s">
        <v>114</v>
      </c>
      <c r="AK247" s="71">
        <v>84</v>
      </c>
      <c r="BB247" s="259" t="s">
        <v>1</v>
      </c>
      <c r="BM247" s="67">
        <f>IFERROR(X247*I247,"0")</f>
        <v>442.00799999999998</v>
      </c>
      <c r="BN247" s="67">
        <f>IFERROR(Y247*I247,"0")</f>
        <v>442.00799999999998</v>
      </c>
      <c r="BO247" s="67">
        <f>IFERROR(X247/J247,"0")</f>
        <v>1</v>
      </c>
      <c r="BP247" s="67">
        <f>IFERROR(Y247/J247,"0")</f>
        <v>1</v>
      </c>
    </row>
    <row r="248" spans="1:68" ht="27" hidden="1" customHeight="1" x14ac:dyDescent="0.25">
      <c r="A248" s="54" t="s">
        <v>380</v>
      </c>
      <c r="B248" s="54" t="s">
        <v>381</v>
      </c>
      <c r="C248" s="31">
        <v>4301070991</v>
      </c>
      <c r="D248" s="347">
        <v>4607111038180</v>
      </c>
      <c r="E248" s="348"/>
      <c r="F248" s="335">
        <v>0.4</v>
      </c>
      <c r="G248" s="32">
        <v>16</v>
      </c>
      <c r="H248" s="335">
        <v>6.4</v>
      </c>
      <c r="I248" s="335">
        <v>6.71</v>
      </c>
      <c r="J248" s="32">
        <v>84</v>
      </c>
      <c r="K248" s="32" t="s">
        <v>67</v>
      </c>
      <c r="L248" s="32" t="s">
        <v>102</v>
      </c>
      <c r="M248" s="33" t="s">
        <v>69</v>
      </c>
      <c r="N248" s="33"/>
      <c r="O248" s="32">
        <v>180</v>
      </c>
      <c r="P248" s="46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8" s="355"/>
      <c r="R248" s="355"/>
      <c r="S248" s="355"/>
      <c r="T248" s="356"/>
      <c r="U248" s="34"/>
      <c r="V248" s="34"/>
      <c r="W248" s="35" t="s">
        <v>70</v>
      </c>
      <c r="X248" s="336">
        <v>0</v>
      </c>
      <c r="Y248" s="337">
        <f>IFERROR(IF(X248="","",X248),"")</f>
        <v>0</v>
      </c>
      <c r="Z248" s="36">
        <f>IFERROR(IF(X248="","",X248*0.0155),"")</f>
        <v>0</v>
      </c>
      <c r="AA248" s="56"/>
      <c r="AB248" s="57"/>
      <c r="AC248" s="260" t="s">
        <v>382</v>
      </c>
      <c r="AG248" s="67"/>
      <c r="AJ248" s="71" t="s">
        <v>104</v>
      </c>
      <c r="AK248" s="71">
        <v>12</v>
      </c>
      <c r="BB248" s="261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352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40" t="s">
        <v>73</v>
      </c>
      <c r="Q249" s="341"/>
      <c r="R249" s="341"/>
      <c r="S249" s="341"/>
      <c r="T249" s="341"/>
      <c r="U249" s="341"/>
      <c r="V249" s="342"/>
      <c r="W249" s="37" t="s">
        <v>70</v>
      </c>
      <c r="X249" s="338">
        <f>IFERROR(SUM(X247:X248),"0")</f>
        <v>84</v>
      </c>
      <c r="Y249" s="338">
        <f>IFERROR(SUM(Y247:Y248),"0")</f>
        <v>84</v>
      </c>
      <c r="Z249" s="338">
        <f>IFERROR(IF(Z247="",0,Z247),"0")+IFERROR(IF(Z248="",0,Z248),"0")</f>
        <v>1.302</v>
      </c>
      <c r="AA249" s="339"/>
      <c r="AB249" s="339"/>
      <c r="AC249" s="339"/>
    </row>
    <row r="250" spans="1:68" x14ac:dyDescent="0.2">
      <c r="A250" s="346"/>
      <c r="B250" s="346"/>
      <c r="C250" s="346"/>
      <c r="D250" s="346"/>
      <c r="E250" s="346"/>
      <c r="F250" s="346"/>
      <c r="G250" s="346"/>
      <c r="H250" s="346"/>
      <c r="I250" s="346"/>
      <c r="J250" s="346"/>
      <c r="K250" s="346"/>
      <c r="L250" s="346"/>
      <c r="M250" s="346"/>
      <c r="N250" s="346"/>
      <c r="O250" s="353"/>
      <c r="P250" s="340" t="s">
        <v>73</v>
      </c>
      <c r="Q250" s="341"/>
      <c r="R250" s="341"/>
      <c r="S250" s="341"/>
      <c r="T250" s="341"/>
      <c r="U250" s="341"/>
      <c r="V250" s="342"/>
      <c r="W250" s="37" t="s">
        <v>74</v>
      </c>
      <c r="X250" s="338">
        <f>IFERROR(SUMPRODUCT(X247:X248*H247:H248),"0")</f>
        <v>420</v>
      </c>
      <c r="Y250" s="338">
        <f>IFERROR(SUMPRODUCT(Y247:Y248*H247:H248),"0")</f>
        <v>420</v>
      </c>
      <c r="Z250" s="37"/>
      <c r="AA250" s="339"/>
      <c r="AB250" s="339"/>
      <c r="AC250" s="339"/>
    </row>
    <row r="251" spans="1:68" ht="16.5" hidden="1" customHeight="1" x14ac:dyDescent="0.25">
      <c r="A251" s="349" t="s">
        <v>383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31"/>
      <c r="AB251" s="331"/>
      <c r="AC251" s="331"/>
    </row>
    <row r="252" spans="1:68" ht="14.25" hidden="1" customHeight="1" x14ac:dyDescent="0.25">
      <c r="A252" s="345" t="s">
        <v>64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32"/>
      <c r="AB252" s="332"/>
      <c r="AC252" s="332"/>
    </row>
    <row r="253" spans="1:68" ht="27" hidden="1" customHeight="1" x14ac:dyDescent="0.25">
      <c r="A253" s="54" t="s">
        <v>384</v>
      </c>
      <c r="B253" s="54" t="s">
        <v>385</v>
      </c>
      <c r="C253" s="31">
        <v>4301070870</v>
      </c>
      <c r="D253" s="347">
        <v>4607111036711</v>
      </c>
      <c r="E253" s="348"/>
      <c r="F253" s="335">
        <v>0.8</v>
      </c>
      <c r="G253" s="32">
        <v>8</v>
      </c>
      <c r="H253" s="335">
        <v>6.4</v>
      </c>
      <c r="I253" s="335">
        <v>6.67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3" s="355"/>
      <c r="R253" s="355"/>
      <c r="S253" s="355"/>
      <c r="T253" s="356"/>
      <c r="U253" s="34"/>
      <c r="V253" s="34"/>
      <c r="W253" s="35" t="s">
        <v>70</v>
      </c>
      <c r="X253" s="336">
        <v>0</v>
      </c>
      <c r="Y253" s="337">
        <f>IFERROR(IF(X253="","",X253),"")</f>
        <v>0</v>
      </c>
      <c r="Z253" s="36">
        <f>IFERROR(IF(X253="","",X253*0.0155),"")</f>
        <v>0</v>
      </c>
      <c r="AA253" s="56"/>
      <c r="AB253" s="57"/>
      <c r="AC253" s="262" t="s">
        <v>360</v>
      </c>
      <c r="AG253" s="67"/>
      <c r="AJ253" s="71" t="s">
        <v>72</v>
      </c>
      <c r="AK253" s="71">
        <v>1</v>
      </c>
      <c r="BB253" s="26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40" t="s">
        <v>73</v>
      </c>
      <c r="Q254" s="341"/>
      <c r="R254" s="341"/>
      <c r="S254" s="341"/>
      <c r="T254" s="341"/>
      <c r="U254" s="341"/>
      <c r="V254" s="342"/>
      <c r="W254" s="37" t="s">
        <v>70</v>
      </c>
      <c r="X254" s="338">
        <f>IFERROR(SUM(X253:X253),"0")</f>
        <v>0</v>
      </c>
      <c r="Y254" s="338">
        <f>IFERROR(SUM(Y253:Y253),"0")</f>
        <v>0</v>
      </c>
      <c r="Z254" s="338">
        <f>IFERROR(IF(Z253="",0,Z253),"0")</f>
        <v>0</v>
      </c>
      <c r="AA254" s="339"/>
      <c r="AB254" s="339"/>
      <c r="AC254" s="339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40" t="s">
        <v>73</v>
      </c>
      <c r="Q255" s="341"/>
      <c r="R255" s="341"/>
      <c r="S255" s="341"/>
      <c r="T255" s="341"/>
      <c r="U255" s="341"/>
      <c r="V255" s="342"/>
      <c r="W255" s="37" t="s">
        <v>74</v>
      </c>
      <c r="X255" s="338">
        <f>IFERROR(SUMPRODUCT(X253:X253*H253:H253),"0")</f>
        <v>0</v>
      </c>
      <c r="Y255" s="338">
        <f>IFERROR(SUMPRODUCT(Y253:Y253*H253:H253),"0")</f>
        <v>0</v>
      </c>
      <c r="Z255" s="37"/>
      <c r="AA255" s="339"/>
      <c r="AB255" s="339"/>
      <c r="AC255" s="339"/>
    </row>
    <row r="256" spans="1:68" ht="27.75" hidden="1" customHeight="1" x14ac:dyDescent="0.2">
      <c r="A256" s="350" t="s">
        <v>386</v>
      </c>
      <c r="B256" s="351"/>
      <c r="C256" s="351"/>
      <c r="D256" s="351"/>
      <c r="E256" s="351"/>
      <c r="F256" s="351"/>
      <c r="G256" s="351"/>
      <c r="H256" s="351"/>
      <c r="I256" s="351"/>
      <c r="J256" s="351"/>
      <c r="K256" s="351"/>
      <c r="L256" s="351"/>
      <c r="M256" s="351"/>
      <c r="N256" s="351"/>
      <c r="O256" s="351"/>
      <c r="P256" s="351"/>
      <c r="Q256" s="351"/>
      <c r="R256" s="351"/>
      <c r="S256" s="351"/>
      <c r="T256" s="351"/>
      <c r="U256" s="351"/>
      <c r="V256" s="351"/>
      <c r="W256" s="351"/>
      <c r="X256" s="351"/>
      <c r="Y256" s="351"/>
      <c r="Z256" s="351"/>
      <c r="AA256" s="48"/>
      <c r="AB256" s="48"/>
      <c r="AC256" s="48"/>
    </row>
    <row r="257" spans="1:68" ht="16.5" hidden="1" customHeight="1" x14ac:dyDescent="0.25">
      <c r="A257" s="349" t="s">
        <v>387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31"/>
      <c r="AB257" s="331"/>
      <c r="AC257" s="331"/>
    </row>
    <row r="258" spans="1:68" ht="14.25" hidden="1" customHeight="1" x14ac:dyDescent="0.25">
      <c r="A258" s="345" t="s">
        <v>388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32"/>
      <c r="AB258" s="332"/>
      <c r="AC258" s="332"/>
    </row>
    <row r="259" spans="1:68" ht="27" hidden="1" customHeight="1" x14ac:dyDescent="0.25">
      <c r="A259" s="54" t="s">
        <v>389</v>
      </c>
      <c r="B259" s="54" t="s">
        <v>390</v>
      </c>
      <c r="C259" s="31">
        <v>4301133004</v>
      </c>
      <c r="D259" s="347">
        <v>4607111039774</v>
      </c>
      <c r="E259" s="348"/>
      <c r="F259" s="335">
        <v>0.25</v>
      </c>
      <c r="G259" s="32">
        <v>12</v>
      </c>
      <c r="H259" s="335">
        <v>3</v>
      </c>
      <c r="I259" s="335">
        <v>3.22</v>
      </c>
      <c r="J259" s="32">
        <v>70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401" t="s">
        <v>391</v>
      </c>
      <c r="Q259" s="355"/>
      <c r="R259" s="355"/>
      <c r="S259" s="355"/>
      <c r="T259" s="356"/>
      <c r="U259" s="34"/>
      <c r="V259" s="34"/>
      <c r="W259" s="35" t="s">
        <v>70</v>
      </c>
      <c r="X259" s="336">
        <v>0</v>
      </c>
      <c r="Y259" s="337">
        <f>IFERROR(IF(X259="","",X259),"")</f>
        <v>0</v>
      </c>
      <c r="Z259" s="36">
        <f>IFERROR(IF(X259="","",X259*0.01788),"")</f>
        <v>0</v>
      </c>
      <c r="AA259" s="56"/>
      <c r="AB259" s="57"/>
      <c r="AC259" s="264" t="s">
        <v>392</v>
      </c>
      <c r="AG259" s="67"/>
      <c r="AJ259" s="71" t="s">
        <v>72</v>
      </c>
      <c r="AK259" s="71">
        <v>1</v>
      </c>
      <c r="BB259" s="265" t="s">
        <v>82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52"/>
      <c r="B260" s="346"/>
      <c r="C260" s="346"/>
      <c r="D260" s="346"/>
      <c r="E260" s="346"/>
      <c r="F260" s="346"/>
      <c r="G260" s="346"/>
      <c r="H260" s="346"/>
      <c r="I260" s="346"/>
      <c r="J260" s="346"/>
      <c r="K260" s="346"/>
      <c r="L260" s="346"/>
      <c r="M260" s="346"/>
      <c r="N260" s="346"/>
      <c r="O260" s="353"/>
      <c r="P260" s="340" t="s">
        <v>73</v>
      </c>
      <c r="Q260" s="341"/>
      <c r="R260" s="341"/>
      <c r="S260" s="341"/>
      <c r="T260" s="341"/>
      <c r="U260" s="341"/>
      <c r="V260" s="342"/>
      <c r="W260" s="37" t="s">
        <v>70</v>
      </c>
      <c r="X260" s="338">
        <f>IFERROR(SUM(X259:X259),"0")</f>
        <v>0</v>
      </c>
      <c r="Y260" s="338">
        <f>IFERROR(SUM(Y259:Y259),"0")</f>
        <v>0</v>
      </c>
      <c r="Z260" s="338">
        <f>IFERROR(IF(Z259="",0,Z259),"0")</f>
        <v>0</v>
      </c>
      <c r="AA260" s="339"/>
      <c r="AB260" s="339"/>
      <c r="AC260" s="339"/>
    </row>
    <row r="261" spans="1:68" hidden="1" x14ac:dyDescent="0.2">
      <c r="A261" s="346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40" t="s">
        <v>73</v>
      </c>
      <c r="Q261" s="341"/>
      <c r="R261" s="341"/>
      <c r="S261" s="341"/>
      <c r="T261" s="341"/>
      <c r="U261" s="341"/>
      <c r="V261" s="342"/>
      <c r="W261" s="37" t="s">
        <v>74</v>
      </c>
      <c r="X261" s="338">
        <f>IFERROR(SUMPRODUCT(X259:X259*H259:H259),"0")</f>
        <v>0</v>
      </c>
      <c r="Y261" s="338">
        <f>IFERROR(SUMPRODUCT(Y259:Y259*H259:H259),"0")</f>
        <v>0</v>
      </c>
      <c r="Z261" s="37"/>
      <c r="AA261" s="339"/>
      <c r="AB261" s="339"/>
      <c r="AC261" s="339"/>
    </row>
    <row r="262" spans="1:68" ht="14.25" hidden="1" customHeight="1" x14ac:dyDescent="0.25">
      <c r="A262" s="345" t="s">
        <v>142</v>
      </c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46"/>
      <c r="P262" s="346"/>
      <c r="Q262" s="346"/>
      <c r="R262" s="346"/>
      <c r="S262" s="346"/>
      <c r="T262" s="346"/>
      <c r="U262" s="346"/>
      <c r="V262" s="346"/>
      <c r="W262" s="346"/>
      <c r="X262" s="346"/>
      <c r="Y262" s="346"/>
      <c r="Z262" s="346"/>
      <c r="AA262" s="332"/>
      <c r="AB262" s="332"/>
      <c r="AC262" s="332"/>
    </row>
    <row r="263" spans="1:68" ht="37.5" hidden="1" customHeight="1" x14ac:dyDescent="0.25">
      <c r="A263" s="54" t="s">
        <v>393</v>
      </c>
      <c r="B263" s="54" t="s">
        <v>394</v>
      </c>
      <c r="C263" s="31">
        <v>4301135400</v>
      </c>
      <c r="D263" s="347">
        <v>4607111039361</v>
      </c>
      <c r="E263" s="348"/>
      <c r="F263" s="335">
        <v>0.25</v>
      </c>
      <c r="G263" s="32">
        <v>12</v>
      </c>
      <c r="H263" s="335">
        <v>3</v>
      </c>
      <c r="I263" s="335">
        <v>3.7035999999999998</v>
      </c>
      <c r="J263" s="32">
        <v>70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4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3" s="355"/>
      <c r="R263" s="355"/>
      <c r="S263" s="355"/>
      <c r="T263" s="356"/>
      <c r="U263" s="34"/>
      <c r="V263" s="34"/>
      <c r="W263" s="35" t="s">
        <v>70</v>
      </c>
      <c r="X263" s="336">
        <v>0</v>
      </c>
      <c r="Y263" s="337">
        <f>IFERROR(IF(X263="","",X263),"")</f>
        <v>0</v>
      </c>
      <c r="Z263" s="36">
        <f>IFERROR(IF(X263="","",X263*0.01788),"")</f>
        <v>0</v>
      </c>
      <c r="AA263" s="56"/>
      <c r="AB263" s="57"/>
      <c r="AC263" s="266" t="s">
        <v>392</v>
      </c>
      <c r="AG263" s="67"/>
      <c r="AJ263" s="71" t="s">
        <v>72</v>
      </c>
      <c r="AK263" s="71">
        <v>1</v>
      </c>
      <c r="BB263" s="267" t="s">
        <v>82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52"/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53"/>
      <c r="P264" s="340" t="s">
        <v>73</v>
      </c>
      <c r="Q264" s="341"/>
      <c r="R264" s="341"/>
      <c r="S264" s="341"/>
      <c r="T264" s="341"/>
      <c r="U264" s="341"/>
      <c r="V264" s="342"/>
      <c r="W264" s="37" t="s">
        <v>70</v>
      </c>
      <c r="X264" s="338">
        <f>IFERROR(SUM(X263:X263),"0")</f>
        <v>0</v>
      </c>
      <c r="Y264" s="338">
        <f>IFERROR(SUM(Y263:Y263),"0")</f>
        <v>0</v>
      </c>
      <c r="Z264" s="338">
        <f>IFERROR(IF(Z263="",0,Z263),"0")</f>
        <v>0</v>
      </c>
      <c r="AA264" s="339"/>
      <c r="AB264" s="339"/>
      <c r="AC264" s="339"/>
    </row>
    <row r="265" spans="1:68" hidden="1" x14ac:dyDescent="0.2">
      <c r="A265" s="346"/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53"/>
      <c r="P265" s="340" t="s">
        <v>73</v>
      </c>
      <c r="Q265" s="341"/>
      <c r="R265" s="341"/>
      <c r="S265" s="341"/>
      <c r="T265" s="341"/>
      <c r="U265" s="341"/>
      <c r="V265" s="342"/>
      <c r="W265" s="37" t="s">
        <v>74</v>
      </c>
      <c r="X265" s="338">
        <f>IFERROR(SUMPRODUCT(X263:X263*H263:H263),"0")</f>
        <v>0</v>
      </c>
      <c r="Y265" s="338">
        <f>IFERROR(SUMPRODUCT(Y263:Y263*H263:H263),"0")</f>
        <v>0</v>
      </c>
      <c r="Z265" s="37"/>
      <c r="AA265" s="339"/>
      <c r="AB265" s="339"/>
      <c r="AC265" s="339"/>
    </row>
    <row r="266" spans="1:68" ht="27.75" hidden="1" customHeight="1" x14ac:dyDescent="0.2">
      <c r="A266" s="350" t="s">
        <v>259</v>
      </c>
      <c r="B266" s="351"/>
      <c r="C266" s="351"/>
      <c r="D266" s="351"/>
      <c r="E266" s="351"/>
      <c r="F266" s="351"/>
      <c r="G266" s="351"/>
      <c r="H266" s="351"/>
      <c r="I266" s="351"/>
      <c r="J266" s="351"/>
      <c r="K266" s="351"/>
      <c r="L266" s="351"/>
      <c r="M266" s="351"/>
      <c r="N266" s="351"/>
      <c r="O266" s="351"/>
      <c r="P266" s="351"/>
      <c r="Q266" s="351"/>
      <c r="R266" s="351"/>
      <c r="S266" s="351"/>
      <c r="T266" s="351"/>
      <c r="U266" s="351"/>
      <c r="V266" s="351"/>
      <c r="W266" s="351"/>
      <c r="X266" s="351"/>
      <c r="Y266" s="351"/>
      <c r="Z266" s="351"/>
      <c r="AA266" s="48"/>
      <c r="AB266" s="48"/>
      <c r="AC266" s="48"/>
    </row>
    <row r="267" spans="1:68" ht="16.5" hidden="1" customHeight="1" x14ac:dyDescent="0.25">
      <c r="A267" s="349" t="s">
        <v>259</v>
      </c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46"/>
      <c r="P267" s="346"/>
      <c r="Q267" s="346"/>
      <c r="R267" s="346"/>
      <c r="S267" s="346"/>
      <c r="T267" s="346"/>
      <c r="U267" s="346"/>
      <c r="V267" s="346"/>
      <c r="W267" s="346"/>
      <c r="X267" s="346"/>
      <c r="Y267" s="346"/>
      <c r="Z267" s="346"/>
      <c r="AA267" s="331"/>
      <c r="AB267" s="331"/>
      <c r="AC267" s="331"/>
    </row>
    <row r="268" spans="1:68" ht="14.25" hidden="1" customHeight="1" x14ac:dyDescent="0.25">
      <c r="A268" s="345" t="s">
        <v>64</v>
      </c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46"/>
      <c r="P268" s="346"/>
      <c r="Q268" s="346"/>
      <c r="R268" s="346"/>
      <c r="S268" s="346"/>
      <c r="T268" s="346"/>
      <c r="U268" s="346"/>
      <c r="V268" s="346"/>
      <c r="W268" s="346"/>
      <c r="X268" s="346"/>
      <c r="Y268" s="346"/>
      <c r="Z268" s="346"/>
      <c r="AA268" s="332"/>
      <c r="AB268" s="332"/>
      <c r="AC268" s="332"/>
    </row>
    <row r="269" spans="1:68" ht="27" hidden="1" customHeight="1" x14ac:dyDescent="0.25">
      <c r="A269" s="54" t="s">
        <v>395</v>
      </c>
      <c r="B269" s="54" t="s">
        <v>396</v>
      </c>
      <c r="C269" s="31">
        <v>4301071014</v>
      </c>
      <c r="D269" s="347">
        <v>4640242181264</v>
      </c>
      <c r="E269" s="348"/>
      <c r="F269" s="335">
        <v>0.7</v>
      </c>
      <c r="G269" s="32">
        <v>10</v>
      </c>
      <c r="H269" s="335">
        <v>7</v>
      </c>
      <c r="I269" s="335">
        <v>7.28</v>
      </c>
      <c r="J269" s="32">
        <v>84</v>
      </c>
      <c r="K269" s="32" t="s">
        <v>67</v>
      </c>
      <c r="L269" s="32" t="s">
        <v>102</v>
      </c>
      <c r="M269" s="33" t="s">
        <v>69</v>
      </c>
      <c r="N269" s="33"/>
      <c r="O269" s="32">
        <v>180</v>
      </c>
      <c r="P269" s="502" t="s">
        <v>397</v>
      </c>
      <c r="Q269" s="355"/>
      <c r="R269" s="355"/>
      <c r="S269" s="355"/>
      <c r="T269" s="356"/>
      <c r="U269" s="34"/>
      <c r="V269" s="34"/>
      <c r="W269" s="35" t="s">
        <v>70</v>
      </c>
      <c r="X269" s="336">
        <v>0</v>
      </c>
      <c r="Y269" s="337">
        <f>IFERROR(IF(X269="","",X269),"")</f>
        <v>0</v>
      </c>
      <c r="Z269" s="36">
        <f>IFERROR(IF(X269="","",X269*0.0155),"")</f>
        <v>0</v>
      </c>
      <c r="AA269" s="56"/>
      <c r="AB269" s="57"/>
      <c r="AC269" s="268" t="s">
        <v>398</v>
      </c>
      <c r="AG269" s="67"/>
      <c r="AJ269" s="71" t="s">
        <v>104</v>
      </c>
      <c r="AK269" s="71">
        <v>12</v>
      </c>
      <c r="BB269" s="269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399</v>
      </c>
      <c r="B270" s="54" t="s">
        <v>400</v>
      </c>
      <c r="C270" s="31">
        <v>4301071021</v>
      </c>
      <c r="D270" s="347">
        <v>4640242181325</v>
      </c>
      <c r="E270" s="348"/>
      <c r="F270" s="335">
        <v>0.7</v>
      </c>
      <c r="G270" s="32">
        <v>10</v>
      </c>
      <c r="H270" s="335">
        <v>7</v>
      </c>
      <c r="I270" s="335">
        <v>7.28</v>
      </c>
      <c r="J270" s="32">
        <v>84</v>
      </c>
      <c r="K270" s="32" t="s">
        <v>67</v>
      </c>
      <c r="L270" s="32" t="s">
        <v>102</v>
      </c>
      <c r="M270" s="33" t="s">
        <v>69</v>
      </c>
      <c r="N270" s="33"/>
      <c r="O270" s="32">
        <v>180</v>
      </c>
      <c r="P270" s="481" t="s">
        <v>401</v>
      </c>
      <c r="Q270" s="355"/>
      <c r="R270" s="355"/>
      <c r="S270" s="355"/>
      <c r="T270" s="356"/>
      <c r="U270" s="34"/>
      <c r="V270" s="34"/>
      <c r="W270" s="35" t="s">
        <v>70</v>
      </c>
      <c r="X270" s="336">
        <v>0</v>
      </c>
      <c r="Y270" s="337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398</v>
      </c>
      <c r="AG270" s="67"/>
      <c r="AJ270" s="71" t="s">
        <v>104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t="27" hidden="1" customHeight="1" x14ac:dyDescent="0.25">
      <c r="A271" s="54" t="s">
        <v>402</v>
      </c>
      <c r="B271" s="54" t="s">
        <v>403</v>
      </c>
      <c r="C271" s="31">
        <v>4301070993</v>
      </c>
      <c r="D271" s="347">
        <v>4640242180670</v>
      </c>
      <c r="E271" s="348"/>
      <c r="F271" s="335">
        <v>1</v>
      </c>
      <c r="G271" s="32">
        <v>6</v>
      </c>
      <c r="H271" s="335">
        <v>6</v>
      </c>
      <c r="I271" s="335">
        <v>6.23</v>
      </c>
      <c r="J271" s="32">
        <v>84</v>
      </c>
      <c r="K271" s="32" t="s">
        <v>67</v>
      </c>
      <c r="L271" s="32" t="s">
        <v>102</v>
      </c>
      <c r="M271" s="33" t="s">
        <v>69</v>
      </c>
      <c r="N271" s="33"/>
      <c r="O271" s="32">
        <v>180</v>
      </c>
      <c r="P271" s="389" t="s">
        <v>404</v>
      </c>
      <c r="Q271" s="355"/>
      <c r="R271" s="355"/>
      <c r="S271" s="355"/>
      <c r="T271" s="356"/>
      <c r="U271" s="34"/>
      <c r="V271" s="34"/>
      <c r="W271" s="35" t="s">
        <v>70</v>
      </c>
      <c r="X271" s="336">
        <v>0</v>
      </c>
      <c r="Y271" s="337">
        <f>IFERROR(IF(X271="","",X271),"")</f>
        <v>0</v>
      </c>
      <c r="Z271" s="36">
        <f>IFERROR(IF(X271="","",X271*0.0155),"")</f>
        <v>0</v>
      </c>
      <c r="AA271" s="56"/>
      <c r="AB271" s="57"/>
      <c r="AC271" s="272" t="s">
        <v>405</v>
      </c>
      <c r="AG271" s="67"/>
      <c r="AJ271" s="71" t="s">
        <v>104</v>
      </c>
      <c r="AK271" s="71">
        <v>12</v>
      </c>
      <c r="BB271" s="273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52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40" t="s">
        <v>73</v>
      </c>
      <c r="Q272" s="341"/>
      <c r="R272" s="341"/>
      <c r="S272" s="341"/>
      <c r="T272" s="341"/>
      <c r="U272" s="341"/>
      <c r="V272" s="342"/>
      <c r="W272" s="37" t="s">
        <v>70</v>
      </c>
      <c r="X272" s="338">
        <f>IFERROR(SUM(X269:X271),"0")</f>
        <v>0</v>
      </c>
      <c r="Y272" s="338">
        <f>IFERROR(SUM(Y269:Y271),"0")</f>
        <v>0</v>
      </c>
      <c r="Z272" s="338">
        <f>IFERROR(IF(Z269="",0,Z269),"0")+IFERROR(IF(Z270="",0,Z270),"0")+IFERROR(IF(Z271="",0,Z271),"0")</f>
        <v>0</v>
      </c>
      <c r="AA272" s="339"/>
      <c r="AB272" s="339"/>
      <c r="AC272" s="339"/>
    </row>
    <row r="273" spans="1:68" hidden="1" x14ac:dyDescent="0.2">
      <c r="A273" s="346"/>
      <c r="B273" s="346"/>
      <c r="C273" s="346"/>
      <c r="D273" s="346"/>
      <c r="E273" s="346"/>
      <c r="F273" s="346"/>
      <c r="G273" s="346"/>
      <c r="H273" s="346"/>
      <c r="I273" s="346"/>
      <c r="J273" s="346"/>
      <c r="K273" s="346"/>
      <c r="L273" s="346"/>
      <c r="M273" s="346"/>
      <c r="N273" s="346"/>
      <c r="O273" s="353"/>
      <c r="P273" s="340" t="s">
        <v>73</v>
      </c>
      <c r="Q273" s="341"/>
      <c r="R273" s="341"/>
      <c r="S273" s="341"/>
      <c r="T273" s="341"/>
      <c r="U273" s="341"/>
      <c r="V273" s="342"/>
      <c r="W273" s="37" t="s">
        <v>74</v>
      </c>
      <c r="X273" s="338">
        <f>IFERROR(SUMPRODUCT(X269:X271*H269:H271),"0")</f>
        <v>0</v>
      </c>
      <c r="Y273" s="338">
        <f>IFERROR(SUMPRODUCT(Y269:Y271*H269:H271),"0")</f>
        <v>0</v>
      </c>
      <c r="Z273" s="37"/>
      <c r="AA273" s="339"/>
      <c r="AB273" s="339"/>
      <c r="AC273" s="339"/>
    </row>
    <row r="274" spans="1:68" ht="14.25" hidden="1" customHeight="1" x14ac:dyDescent="0.25">
      <c r="A274" s="345" t="s">
        <v>150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32"/>
      <c r="AB274" s="332"/>
      <c r="AC274" s="332"/>
    </row>
    <row r="275" spans="1:68" ht="27" hidden="1" customHeight="1" x14ac:dyDescent="0.25">
      <c r="A275" s="54" t="s">
        <v>406</v>
      </c>
      <c r="B275" s="54" t="s">
        <v>407</v>
      </c>
      <c r="C275" s="31">
        <v>4301131019</v>
      </c>
      <c r="D275" s="347">
        <v>4640242180427</v>
      </c>
      <c r="E275" s="348"/>
      <c r="F275" s="335">
        <v>1.8</v>
      </c>
      <c r="G275" s="32">
        <v>1</v>
      </c>
      <c r="H275" s="335">
        <v>1.8</v>
      </c>
      <c r="I275" s="335">
        <v>1.915</v>
      </c>
      <c r="J275" s="32">
        <v>234</v>
      </c>
      <c r="K275" s="32" t="s">
        <v>137</v>
      </c>
      <c r="L275" s="32" t="s">
        <v>102</v>
      </c>
      <c r="M275" s="33" t="s">
        <v>69</v>
      </c>
      <c r="N275" s="33"/>
      <c r="O275" s="32">
        <v>180</v>
      </c>
      <c r="P275" s="376" t="s">
        <v>408</v>
      </c>
      <c r="Q275" s="355"/>
      <c r="R275" s="355"/>
      <c r="S275" s="355"/>
      <c r="T275" s="356"/>
      <c r="U275" s="34"/>
      <c r="V275" s="34"/>
      <c r="W275" s="35" t="s">
        <v>70</v>
      </c>
      <c r="X275" s="336">
        <v>0</v>
      </c>
      <c r="Y275" s="337">
        <f>IFERROR(IF(X275="","",X275),"")</f>
        <v>0</v>
      </c>
      <c r="Z275" s="36">
        <f>IFERROR(IF(X275="","",X275*0.00502),"")</f>
        <v>0</v>
      </c>
      <c r="AA275" s="56"/>
      <c r="AB275" s="57"/>
      <c r="AC275" s="274" t="s">
        <v>409</v>
      </c>
      <c r="AG275" s="67"/>
      <c r="AJ275" s="71" t="s">
        <v>104</v>
      </c>
      <c r="AK275" s="71">
        <v>18</v>
      </c>
      <c r="BB275" s="275" t="s">
        <v>82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idden="1" x14ac:dyDescent="0.2">
      <c r="A276" s="352"/>
      <c r="B276" s="346"/>
      <c r="C276" s="346"/>
      <c r="D276" s="346"/>
      <c r="E276" s="346"/>
      <c r="F276" s="346"/>
      <c r="G276" s="346"/>
      <c r="H276" s="346"/>
      <c r="I276" s="346"/>
      <c r="J276" s="346"/>
      <c r="K276" s="346"/>
      <c r="L276" s="346"/>
      <c r="M276" s="346"/>
      <c r="N276" s="346"/>
      <c r="O276" s="353"/>
      <c r="P276" s="340" t="s">
        <v>73</v>
      </c>
      <c r="Q276" s="341"/>
      <c r="R276" s="341"/>
      <c r="S276" s="341"/>
      <c r="T276" s="341"/>
      <c r="U276" s="341"/>
      <c r="V276" s="342"/>
      <c r="W276" s="37" t="s">
        <v>70</v>
      </c>
      <c r="X276" s="338">
        <f>IFERROR(SUM(X275:X275),"0")</f>
        <v>0</v>
      </c>
      <c r="Y276" s="338">
        <f>IFERROR(SUM(Y275:Y275),"0")</f>
        <v>0</v>
      </c>
      <c r="Z276" s="338">
        <f>IFERROR(IF(Z275="",0,Z275),"0")</f>
        <v>0</v>
      </c>
      <c r="AA276" s="339"/>
      <c r="AB276" s="339"/>
      <c r="AC276" s="339"/>
    </row>
    <row r="277" spans="1:68" hidden="1" x14ac:dyDescent="0.2">
      <c r="A277" s="346"/>
      <c r="B277" s="346"/>
      <c r="C277" s="346"/>
      <c r="D277" s="346"/>
      <c r="E277" s="346"/>
      <c r="F277" s="346"/>
      <c r="G277" s="346"/>
      <c r="H277" s="346"/>
      <c r="I277" s="346"/>
      <c r="J277" s="346"/>
      <c r="K277" s="346"/>
      <c r="L277" s="346"/>
      <c r="M277" s="346"/>
      <c r="N277" s="346"/>
      <c r="O277" s="353"/>
      <c r="P277" s="340" t="s">
        <v>73</v>
      </c>
      <c r="Q277" s="341"/>
      <c r="R277" s="341"/>
      <c r="S277" s="341"/>
      <c r="T277" s="341"/>
      <c r="U277" s="341"/>
      <c r="V277" s="342"/>
      <c r="W277" s="37" t="s">
        <v>74</v>
      </c>
      <c r="X277" s="338">
        <f>IFERROR(SUMPRODUCT(X275:X275*H275:H275),"0")</f>
        <v>0</v>
      </c>
      <c r="Y277" s="338">
        <f>IFERROR(SUMPRODUCT(Y275:Y275*H275:H275),"0")</f>
        <v>0</v>
      </c>
      <c r="Z277" s="37"/>
      <c r="AA277" s="339"/>
      <c r="AB277" s="339"/>
      <c r="AC277" s="339"/>
    </row>
    <row r="278" spans="1:68" ht="14.25" hidden="1" customHeight="1" x14ac:dyDescent="0.25">
      <c r="A278" s="345" t="s">
        <v>77</v>
      </c>
      <c r="B278" s="346"/>
      <c r="C278" s="346"/>
      <c r="D278" s="346"/>
      <c r="E278" s="346"/>
      <c r="F278" s="346"/>
      <c r="G278" s="346"/>
      <c r="H278" s="346"/>
      <c r="I278" s="346"/>
      <c r="J278" s="346"/>
      <c r="K278" s="346"/>
      <c r="L278" s="346"/>
      <c r="M278" s="346"/>
      <c r="N278" s="346"/>
      <c r="O278" s="346"/>
      <c r="P278" s="346"/>
      <c r="Q278" s="346"/>
      <c r="R278" s="346"/>
      <c r="S278" s="346"/>
      <c r="T278" s="346"/>
      <c r="U278" s="346"/>
      <c r="V278" s="346"/>
      <c r="W278" s="346"/>
      <c r="X278" s="346"/>
      <c r="Y278" s="346"/>
      <c r="Z278" s="346"/>
      <c r="AA278" s="332"/>
      <c r="AB278" s="332"/>
      <c r="AC278" s="332"/>
    </row>
    <row r="279" spans="1:68" ht="27" customHeight="1" x14ac:dyDescent="0.25">
      <c r="A279" s="54" t="s">
        <v>410</v>
      </c>
      <c r="B279" s="54" t="s">
        <v>411</v>
      </c>
      <c r="C279" s="31">
        <v>4301132080</v>
      </c>
      <c r="D279" s="347">
        <v>4640242180397</v>
      </c>
      <c r="E279" s="348"/>
      <c r="F279" s="335">
        <v>1</v>
      </c>
      <c r="G279" s="32">
        <v>6</v>
      </c>
      <c r="H279" s="335">
        <v>6</v>
      </c>
      <c r="I279" s="335">
        <v>6.26</v>
      </c>
      <c r="J279" s="32">
        <v>84</v>
      </c>
      <c r="K279" s="32" t="s">
        <v>67</v>
      </c>
      <c r="L279" s="32" t="s">
        <v>113</v>
      </c>
      <c r="M279" s="33" t="s">
        <v>69</v>
      </c>
      <c r="N279" s="33"/>
      <c r="O279" s="32">
        <v>180</v>
      </c>
      <c r="P279" s="483" t="s">
        <v>412</v>
      </c>
      <c r="Q279" s="355"/>
      <c r="R279" s="355"/>
      <c r="S279" s="355"/>
      <c r="T279" s="356"/>
      <c r="U279" s="34"/>
      <c r="V279" s="34"/>
      <c r="W279" s="35" t="s">
        <v>70</v>
      </c>
      <c r="X279" s="336">
        <v>108</v>
      </c>
      <c r="Y279" s="337">
        <f>IFERROR(IF(X279="","",X279),"")</f>
        <v>108</v>
      </c>
      <c r="Z279" s="36">
        <f>IFERROR(IF(X279="","",X279*0.0155),"")</f>
        <v>1.6739999999999999</v>
      </c>
      <c r="AA279" s="56"/>
      <c r="AB279" s="57"/>
      <c r="AC279" s="276" t="s">
        <v>413</v>
      </c>
      <c r="AG279" s="67"/>
      <c r="AJ279" s="71" t="s">
        <v>114</v>
      </c>
      <c r="AK279" s="71">
        <v>84</v>
      </c>
      <c r="BB279" s="277" t="s">
        <v>82</v>
      </c>
      <c r="BM279" s="67">
        <f>IFERROR(X279*I279,"0")</f>
        <v>676.07999999999993</v>
      </c>
      <c r="BN279" s="67">
        <f>IFERROR(Y279*I279,"0")</f>
        <v>676.07999999999993</v>
      </c>
      <c r="BO279" s="67">
        <f>IFERROR(X279/J279,"0")</f>
        <v>1.2857142857142858</v>
      </c>
      <c r="BP279" s="67">
        <f>IFERROR(Y279/J279,"0")</f>
        <v>1.2857142857142858</v>
      </c>
    </row>
    <row r="280" spans="1:68" ht="27" hidden="1" customHeight="1" x14ac:dyDescent="0.25">
      <c r="A280" s="54" t="s">
        <v>414</v>
      </c>
      <c r="B280" s="54" t="s">
        <v>415</v>
      </c>
      <c r="C280" s="31">
        <v>4301132104</v>
      </c>
      <c r="D280" s="347">
        <v>4640242181219</v>
      </c>
      <c r="E280" s="348"/>
      <c r="F280" s="335">
        <v>0.3</v>
      </c>
      <c r="G280" s="32">
        <v>9</v>
      </c>
      <c r="H280" s="335">
        <v>2.7</v>
      </c>
      <c r="I280" s="335">
        <v>2.8450000000000002</v>
      </c>
      <c r="J280" s="32">
        <v>234</v>
      </c>
      <c r="K280" s="32" t="s">
        <v>137</v>
      </c>
      <c r="L280" s="32" t="s">
        <v>102</v>
      </c>
      <c r="M280" s="33" t="s">
        <v>69</v>
      </c>
      <c r="N280" s="33"/>
      <c r="O280" s="32">
        <v>180</v>
      </c>
      <c r="P280" s="496" t="s">
        <v>416</v>
      </c>
      <c r="Q280" s="355"/>
      <c r="R280" s="355"/>
      <c r="S280" s="355"/>
      <c r="T280" s="356"/>
      <c r="U280" s="34"/>
      <c r="V280" s="34"/>
      <c r="W280" s="35" t="s">
        <v>70</v>
      </c>
      <c r="X280" s="336">
        <v>0</v>
      </c>
      <c r="Y280" s="337">
        <f>IFERROR(IF(X280="","",X280),"")</f>
        <v>0</v>
      </c>
      <c r="Z280" s="36">
        <f>IFERROR(IF(X280="","",X280*0.00502),"")</f>
        <v>0</v>
      </c>
      <c r="AA280" s="56"/>
      <c r="AB280" s="57"/>
      <c r="AC280" s="278" t="s">
        <v>413</v>
      </c>
      <c r="AG280" s="67"/>
      <c r="AJ280" s="71" t="s">
        <v>104</v>
      </c>
      <c r="AK280" s="71">
        <v>18</v>
      </c>
      <c r="BB280" s="279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52"/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53"/>
      <c r="P281" s="340" t="s">
        <v>73</v>
      </c>
      <c r="Q281" s="341"/>
      <c r="R281" s="341"/>
      <c r="S281" s="341"/>
      <c r="T281" s="341"/>
      <c r="U281" s="341"/>
      <c r="V281" s="342"/>
      <c r="W281" s="37" t="s">
        <v>70</v>
      </c>
      <c r="X281" s="338">
        <f>IFERROR(SUM(X279:X280),"0")</f>
        <v>108</v>
      </c>
      <c r="Y281" s="338">
        <f>IFERROR(SUM(Y279:Y280),"0")</f>
        <v>108</v>
      </c>
      <c r="Z281" s="338">
        <f>IFERROR(IF(Z279="",0,Z279),"0")+IFERROR(IF(Z280="",0,Z280),"0")</f>
        <v>1.6739999999999999</v>
      </c>
      <c r="AA281" s="339"/>
      <c r="AB281" s="339"/>
      <c r="AC281" s="339"/>
    </row>
    <row r="282" spans="1:68" x14ac:dyDescent="0.2">
      <c r="A282" s="346"/>
      <c r="B282" s="346"/>
      <c r="C282" s="346"/>
      <c r="D282" s="346"/>
      <c r="E282" s="346"/>
      <c r="F282" s="346"/>
      <c r="G282" s="346"/>
      <c r="H282" s="346"/>
      <c r="I282" s="346"/>
      <c r="J282" s="346"/>
      <c r="K282" s="346"/>
      <c r="L282" s="346"/>
      <c r="M282" s="346"/>
      <c r="N282" s="346"/>
      <c r="O282" s="353"/>
      <c r="P282" s="340" t="s">
        <v>73</v>
      </c>
      <c r="Q282" s="341"/>
      <c r="R282" s="341"/>
      <c r="S282" s="341"/>
      <c r="T282" s="341"/>
      <c r="U282" s="341"/>
      <c r="V282" s="342"/>
      <c r="W282" s="37" t="s">
        <v>74</v>
      </c>
      <c r="X282" s="338">
        <f>IFERROR(SUMPRODUCT(X279:X280*H279:H280),"0")</f>
        <v>648</v>
      </c>
      <c r="Y282" s="338">
        <f>IFERROR(SUMPRODUCT(Y279:Y280*H279:H280),"0")</f>
        <v>648</v>
      </c>
      <c r="Z282" s="37"/>
      <c r="AA282" s="339"/>
      <c r="AB282" s="339"/>
      <c r="AC282" s="339"/>
    </row>
    <row r="283" spans="1:68" ht="14.25" hidden="1" customHeight="1" x14ac:dyDescent="0.25">
      <c r="A283" s="345" t="s">
        <v>180</v>
      </c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46"/>
      <c r="P283" s="346"/>
      <c r="Q283" s="346"/>
      <c r="R283" s="346"/>
      <c r="S283" s="346"/>
      <c r="T283" s="346"/>
      <c r="U283" s="346"/>
      <c r="V283" s="346"/>
      <c r="W283" s="346"/>
      <c r="X283" s="346"/>
      <c r="Y283" s="346"/>
      <c r="Z283" s="346"/>
      <c r="AA283" s="332"/>
      <c r="AB283" s="332"/>
      <c r="AC283" s="332"/>
    </row>
    <row r="284" spans="1:68" ht="27" hidden="1" customHeight="1" x14ac:dyDescent="0.25">
      <c r="A284" s="54" t="s">
        <v>417</v>
      </c>
      <c r="B284" s="54" t="s">
        <v>418</v>
      </c>
      <c r="C284" s="31">
        <v>4301136028</v>
      </c>
      <c r="D284" s="347">
        <v>4640242180304</v>
      </c>
      <c r="E284" s="348"/>
      <c r="F284" s="335">
        <v>2.7</v>
      </c>
      <c r="G284" s="32">
        <v>1</v>
      </c>
      <c r="H284" s="335">
        <v>2.7</v>
      </c>
      <c r="I284" s="335">
        <v>2.8906000000000001</v>
      </c>
      <c r="J284" s="32">
        <v>126</v>
      </c>
      <c r="K284" s="32" t="s">
        <v>80</v>
      </c>
      <c r="L284" s="32" t="s">
        <v>102</v>
      </c>
      <c r="M284" s="33" t="s">
        <v>69</v>
      </c>
      <c r="N284" s="33"/>
      <c r="O284" s="32">
        <v>180</v>
      </c>
      <c r="P284" s="410" t="s">
        <v>419</v>
      </c>
      <c r="Q284" s="355"/>
      <c r="R284" s="355"/>
      <c r="S284" s="355"/>
      <c r="T284" s="356"/>
      <c r="U284" s="34"/>
      <c r="V284" s="34"/>
      <c r="W284" s="35" t="s">
        <v>70</v>
      </c>
      <c r="X284" s="336">
        <v>0</v>
      </c>
      <c r="Y284" s="337">
        <f>IFERROR(IF(X284="","",X284),"")</f>
        <v>0</v>
      </c>
      <c r="Z284" s="36">
        <f>IFERROR(IF(X284="","",X284*0.00936),"")</f>
        <v>0</v>
      </c>
      <c r="AA284" s="56"/>
      <c r="AB284" s="57"/>
      <c r="AC284" s="280" t="s">
        <v>420</v>
      </c>
      <c r="AG284" s="67"/>
      <c r="AJ284" s="71" t="s">
        <v>104</v>
      </c>
      <c r="AK284" s="71">
        <v>14</v>
      </c>
      <c r="BB284" s="281" t="s">
        <v>82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customHeight="1" x14ac:dyDescent="0.25">
      <c r="A285" s="54" t="s">
        <v>421</v>
      </c>
      <c r="B285" s="54" t="s">
        <v>422</v>
      </c>
      <c r="C285" s="31">
        <v>4301136026</v>
      </c>
      <c r="D285" s="347">
        <v>4640242180236</v>
      </c>
      <c r="E285" s="348"/>
      <c r="F285" s="335">
        <v>5</v>
      </c>
      <c r="G285" s="32">
        <v>1</v>
      </c>
      <c r="H285" s="335">
        <v>5</v>
      </c>
      <c r="I285" s="335">
        <v>5.2350000000000003</v>
      </c>
      <c r="J285" s="32">
        <v>84</v>
      </c>
      <c r="K285" s="32" t="s">
        <v>67</v>
      </c>
      <c r="L285" s="32" t="s">
        <v>102</v>
      </c>
      <c r="M285" s="33" t="s">
        <v>69</v>
      </c>
      <c r="N285" s="33"/>
      <c r="O285" s="32">
        <v>180</v>
      </c>
      <c r="P285" s="444" t="s">
        <v>423</v>
      </c>
      <c r="Q285" s="355"/>
      <c r="R285" s="355"/>
      <c r="S285" s="355"/>
      <c r="T285" s="356"/>
      <c r="U285" s="34"/>
      <c r="V285" s="34"/>
      <c r="W285" s="35" t="s">
        <v>70</v>
      </c>
      <c r="X285" s="336">
        <v>96</v>
      </c>
      <c r="Y285" s="337">
        <f>IFERROR(IF(X285="","",X285),"")</f>
        <v>96</v>
      </c>
      <c r="Z285" s="36">
        <f>IFERROR(IF(X285="","",X285*0.0155),"")</f>
        <v>1.488</v>
      </c>
      <c r="AA285" s="56"/>
      <c r="AB285" s="57"/>
      <c r="AC285" s="282" t="s">
        <v>420</v>
      </c>
      <c r="AG285" s="67"/>
      <c r="AJ285" s="71" t="s">
        <v>104</v>
      </c>
      <c r="AK285" s="71">
        <v>12</v>
      </c>
      <c r="BB285" s="283" t="s">
        <v>82</v>
      </c>
      <c r="BM285" s="67">
        <f>IFERROR(X285*I285,"0")</f>
        <v>502.56000000000006</v>
      </c>
      <c r="BN285" s="67">
        <f>IFERROR(Y285*I285,"0")</f>
        <v>502.56000000000006</v>
      </c>
      <c r="BO285" s="67">
        <f>IFERROR(X285/J285,"0")</f>
        <v>1.1428571428571428</v>
      </c>
      <c r="BP285" s="67">
        <f>IFERROR(Y285/J285,"0")</f>
        <v>1.1428571428571428</v>
      </c>
    </row>
    <row r="286" spans="1:68" ht="27" customHeight="1" x14ac:dyDescent="0.25">
      <c r="A286" s="54" t="s">
        <v>424</v>
      </c>
      <c r="B286" s="54" t="s">
        <v>425</v>
      </c>
      <c r="C286" s="31">
        <v>4301136029</v>
      </c>
      <c r="D286" s="347">
        <v>4640242180410</v>
      </c>
      <c r="E286" s="348"/>
      <c r="F286" s="335">
        <v>2.2400000000000002</v>
      </c>
      <c r="G286" s="32">
        <v>1</v>
      </c>
      <c r="H286" s="335">
        <v>2.2400000000000002</v>
      </c>
      <c r="I286" s="335">
        <v>2.4319999999999999</v>
      </c>
      <c r="J286" s="32">
        <v>126</v>
      </c>
      <c r="K286" s="32" t="s">
        <v>80</v>
      </c>
      <c r="L286" s="32" t="s">
        <v>102</v>
      </c>
      <c r="M286" s="33" t="s">
        <v>69</v>
      </c>
      <c r="N286" s="33"/>
      <c r="O286" s="32">
        <v>180</v>
      </c>
      <c r="P286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6" s="355"/>
      <c r="R286" s="355"/>
      <c r="S286" s="355"/>
      <c r="T286" s="356"/>
      <c r="U286" s="34"/>
      <c r="V286" s="34"/>
      <c r="W286" s="35" t="s">
        <v>70</v>
      </c>
      <c r="X286" s="336">
        <v>56</v>
      </c>
      <c r="Y286" s="337">
        <f>IFERROR(IF(X286="","",X286),"")</f>
        <v>56</v>
      </c>
      <c r="Z286" s="36">
        <f>IFERROR(IF(X286="","",X286*0.00936),"")</f>
        <v>0.52415999999999996</v>
      </c>
      <c r="AA286" s="56"/>
      <c r="AB286" s="57"/>
      <c r="AC286" s="284" t="s">
        <v>420</v>
      </c>
      <c r="AG286" s="67"/>
      <c r="AJ286" s="71" t="s">
        <v>104</v>
      </c>
      <c r="AK286" s="71">
        <v>14</v>
      </c>
      <c r="BB286" s="285" t="s">
        <v>82</v>
      </c>
      <c r="BM286" s="67">
        <f>IFERROR(X286*I286,"0")</f>
        <v>136.19200000000001</v>
      </c>
      <c r="BN286" s="67">
        <f>IFERROR(Y286*I286,"0")</f>
        <v>136.19200000000001</v>
      </c>
      <c r="BO286" s="67">
        <f>IFERROR(X286/J286,"0")</f>
        <v>0.44444444444444442</v>
      </c>
      <c r="BP286" s="67">
        <f>IFERROR(Y286/J286,"0")</f>
        <v>0.44444444444444442</v>
      </c>
    </row>
    <row r="287" spans="1:68" x14ac:dyDescent="0.2">
      <c r="A287" s="352"/>
      <c r="B287" s="346"/>
      <c r="C287" s="346"/>
      <c r="D287" s="346"/>
      <c r="E287" s="346"/>
      <c r="F287" s="346"/>
      <c r="G287" s="346"/>
      <c r="H287" s="346"/>
      <c r="I287" s="346"/>
      <c r="J287" s="346"/>
      <c r="K287" s="346"/>
      <c r="L287" s="346"/>
      <c r="M287" s="346"/>
      <c r="N287" s="346"/>
      <c r="O287" s="353"/>
      <c r="P287" s="340" t="s">
        <v>73</v>
      </c>
      <c r="Q287" s="341"/>
      <c r="R287" s="341"/>
      <c r="S287" s="341"/>
      <c r="T287" s="341"/>
      <c r="U287" s="341"/>
      <c r="V287" s="342"/>
      <c r="W287" s="37" t="s">
        <v>70</v>
      </c>
      <c r="X287" s="338">
        <f>IFERROR(SUM(X284:X286),"0")</f>
        <v>152</v>
      </c>
      <c r="Y287" s="338">
        <f>IFERROR(SUM(Y284:Y286),"0")</f>
        <v>152</v>
      </c>
      <c r="Z287" s="338">
        <f>IFERROR(IF(Z284="",0,Z284),"0")+IFERROR(IF(Z285="",0,Z285),"0")+IFERROR(IF(Z286="",0,Z286),"0")</f>
        <v>2.0121599999999997</v>
      </c>
      <c r="AA287" s="339"/>
      <c r="AB287" s="339"/>
      <c r="AC287" s="339"/>
    </row>
    <row r="288" spans="1:68" x14ac:dyDescent="0.2">
      <c r="A288" s="346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40" t="s">
        <v>73</v>
      </c>
      <c r="Q288" s="341"/>
      <c r="R288" s="341"/>
      <c r="S288" s="341"/>
      <c r="T288" s="341"/>
      <c r="U288" s="341"/>
      <c r="V288" s="342"/>
      <c r="W288" s="37" t="s">
        <v>74</v>
      </c>
      <c r="X288" s="338">
        <f>IFERROR(SUMPRODUCT(X284:X286*H284:H286),"0")</f>
        <v>605.44000000000005</v>
      </c>
      <c r="Y288" s="338">
        <f>IFERROR(SUMPRODUCT(Y284:Y286*H284:H286),"0")</f>
        <v>605.44000000000005</v>
      </c>
      <c r="Z288" s="37"/>
      <c r="AA288" s="339"/>
      <c r="AB288" s="339"/>
      <c r="AC288" s="339"/>
    </row>
    <row r="289" spans="1:68" ht="14.25" hidden="1" customHeight="1" x14ac:dyDescent="0.25">
      <c r="A289" s="345" t="s">
        <v>142</v>
      </c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46"/>
      <c r="P289" s="346"/>
      <c r="Q289" s="346"/>
      <c r="R289" s="346"/>
      <c r="S289" s="346"/>
      <c r="T289" s="346"/>
      <c r="U289" s="346"/>
      <c r="V289" s="346"/>
      <c r="W289" s="346"/>
      <c r="X289" s="346"/>
      <c r="Y289" s="346"/>
      <c r="Z289" s="346"/>
      <c r="AA289" s="332"/>
      <c r="AB289" s="332"/>
      <c r="AC289" s="332"/>
    </row>
    <row r="290" spans="1:68" ht="27" hidden="1" customHeight="1" x14ac:dyDescent="0.25">
      <c r="A290" s="54" t="s">
        <v>426</v>
      </c>
      <c r="B290" s="54" t="s">
        <v>427</v>
      </c>
      <c r="C290" s="31">
        <v>4301135504</v>
      </c>
      <c r="D290" s="347">
        <v>4640242181554</v>
      </c>
      <c r="E290" s="348"/>
      <c r="F290" s="335">
        <v>3</v>
      </c>
      <c r="G290" s="32">
        <v>1</v>
      </c>
      <c r="H290" s="335">
        <v>3</v>
      </c>
      <c r="I290" s="335">
        <v>3.1920000000000002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75" t="s">
        <v>428</v>
      </c>
      <c r="Q290" s="355"/>
      <c r="R290" s="355"/>
      <c r="S290" s="355"/>
      <c r="T290" s="356"/>
      <c r="U290" s="34"/>
      <c r="V290" s="34"/>
      <c r="W290" s="35" t="s">
        <v>70</v>
      </c>
      <c r="X290" s="336">
        <v>0</v>
      </c>
      <c r="Y290" s="337">
        <f t="shared" ref="Y290:Y310" si="24">IFERROR(IF(X290="","",X290),"")</f>
        <v>0</v>
      </c>
      <c r="Z290" s="36">
        <f>IFERROR(IF(X290="","",X290*0.00936),"")</f>
        <v>0</v>
      </c>
      <c r="AA290" s="56"/>
      <c r="AB290" s="57"/>
      <c r="AC290" s="286" t="s">
        <v>429</v>
      </c>
      <c r="AG290" s="67"/>
      <c r="AJ290" s="71" t="s">
        <v>72</v>
      </c>
      <c r="AK290" s="71">
        <v>1</v>
      </c>
      <c r="BB290" s="287" t="s">
        <v>82</v>
      </c>
      <c r="BM290" s="67">
        <f t="shared" ref="BM290:BM310" si="25">IFERROR(X290*I290,"0")</f>
        <v>0</v>
      </c>
      <c r="BN290" s="67">
        <f t="shared" ref="BN290:BN310" si="26">IFERROR(Y290*I290,"0")</f>
        <v>0</v>
      </c>
      <c r="BO290" s="67">
        <f t="shared" ref="BO290:BO310" si="27">IFERROR(X290/J290,"0")</f>
        <v>0</v>
      </c>
      <c r="BP290" s="67">
        <f t="shared" ref="BP290:BP310" si="28">IFERROR(Y290/J290,"0")</f>
        <v>0</v>
      </c>
    </row>
    <row r="291" spans="1:68" ht="27" customHeight="1" x14ac:dyDescent="0.25">
      <c r="A291" s="54" t="s">
        <v>430</v>
      </c>
      <c r="B291" s="54" t="s">
        <v>431</v>
      </c>
      <c r="C291" s="31">
        <v>4301135394</v>
      </c>
      <c r="D291" s="347">
        <v>4640242181561</v>
      </c>
      <c r="E291" s="348"/>
      <c r="F291" s="335">
        <v>3.7</v>
      </c>
      <c r="G291" s="32">
        <v>1</v>
      </c>
      <c r="H291" s="335">
        <v>3.7</v>
      </c>
      <c r="I291" s="335">
        <v>3.8919999999999999</v>
      </c>
      <c r="J291" s="32">
        <v>126</v>
      </c>
      <c r="K291" s="32" t="s">
        <v>80</v>
      </c>
      <c r="L291" s="32" t="s">
        <v>102</v>
      </c>
      <c r="M291" s="33" t="s">
        <v>69</v>
      </c>
      <c r="N291" s="33"/>
      <c r="O291" s="32">
        <v>180</v>
      </c>
      <c r="P291" s="543" t="s">
        <v>432</v>
      </c>
      <c r="Q291" s="355"/>
      <c r="R291" s="355"/>
      <c r="S291" s="355"/>
      <c r="T291" s="356"/>
      <c r="U291" s="34"/>
      <c r="V291" s="34"/>
      <c r="W291" s="35" t="s">
        <v>70</v>
      </c>
      <c r="X291" s="336">
        <v>56</v>
      </c>
      <c r="Y291" s="337">
        <f t="shared" si="24"/>
        <v>56</v>
      </c>
      <c r="Z291" s="36">
        <f>IFERROR(IF(X291="","",X291*0.00936),"")</f>
        <v>0.52415999999999996</v>
      </c>
      <c r="AA291" s="56"/>
      <c r="AB291" s="57"/>
      <c r="AC291" s="288" t="s">
        <v>433</v>
      </c>
      <c r="AG291" s="67"/>
      <c r="AJ291" s="71" t="s">
        <v>104</v>
      </c>
      <c r="AK291" s="71">
        <v>14</v>
      </c>
      <c r="BB291" s="289" t="s">
        <v>82</v>
      </c>
      <c r="BM291" s="67">
        <f t="shared" si="25"/>
        <v>217.952</v>
      </c>
      <c r="BN291" s="67">
        <f t="shared" si="26"/>
        <v>217.952</v>
      </c>
      <c r="BO291" s="67">
        <f t="shared" si="27"/>
        <v>0.44444444444444442</v>
      </c>
      <c r="BP291" s="67">
        <f t="shared" si="28"/>
        <v>0.44444444444444442</v>
      </c>
    </row>
    <row r="292" spans="1:68" ht="37.5" hidden="1" customHeight="1" x14ac:dyDescent="0.25">
      <c r="A292" s="54" t="s">
        <v>434</v>
      </c>
      <c r="B292" s="54" t="s">
        <v>435</v>
      </c>
      <c r="C292" s="31">
        <v>4301135552</v>
      </c>
      <c r="D292" s="347">
        <v>4640242181431</v>
      </c>
      <c r="E292" s="348"/>
      <c r="F292" s="335">
        <v>3.5</v>
      </c>
      <c r="G292" s="32">
        <v>1</v>
      </c>
      <c r="H292" s="335">
        <v>3.5</v>
      </c>
      <c r="I292" s="335">
        <v>3.6920000000000002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50" t="s">
        <v>436</v>
      </c>
      <c r="Q292" s="355"/>
      <c r="R292" s="355"/>
      <c r="S292" s="355"/>
      <c r="T292" s="356"/>
      <c r="U292" s="34"/>
      <c r="V292" s="34"/>
      <c r="W292" s="35" t="s">
        <v>70</v>
      </c>
      <c r="X292" s="336">
        <v>0</v>
      </c>
      <c r="Y292" s="337">
        <f t="shared" si="24"/>
        <v>0</v>
      </c>
      <c r="Z292" s="36">
        <f>IFERROR(IF(X292="","",X292*0.00936),"")</f>
        <v>0</v>
      </c>
      <c r="AA292" s="56"/>
      <c r="AB292" s="57"/>
      <c r="AC292" s="290" t="s">
        <v>437</v>
      </c>
      <c r="AG292" s="67"/>
      <c r="AJ292" s="71" t="s">
        <v>72</v>
      </c>
      <c r="AK292" s="71">
        <v>1</v>
      </c>
      <c r="BB292" s="291" t="s">
        <v>82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customHeight="1" x14ac:dyDescent="0.25">
      <c r="A293" s="54" t="s">
        <v>438</v>
      </c>
      <c r="B293" s="54" t="s">
        <v>439</v>
      </c>
      <c r="C293" s="31">
        <v>4301135374</v>
      </c>
      <c r="D293" s="347">
        <v>4640242181424</v>
      </c>
      <c r="E293" s="348"/>
      <c r="F293" s="335">
        <v>5.5</v>
      </c>
      <c r="G293" s="32">
        <v>1</v>
      </c>
      <c r="H293" s="335">
        <v>5.5</v>
      </c>
      <c r="I293" s="335">
        <v>5.7350000000000003</v>
      </c>
      <c r="J293" s="32">
        <v>84</v>
      </c>
      <c r="K293" s="32" t="s">
        <v>67</v>
      </c>
      <c r="L293" s="32" t="s">
        <v>102</v>
      </c>
      <c r="M293" s="33" t="s">
        <v>69</v>
      </c>
      <c r="N293" s="33"/>
      <c r="O293" s="32">
        <v>180</v>
      </c>
      <c r="P293" s="547" t="s">
        <v>440</v>
      </c>
      <c r="Q293" s="355"/>
      <c r="R293" s="355"/>
      <c r="S293" s="355"/>
      <c r="T293" s="356"/>
      <c r="U293" s="34"/>
      <c r="V293" s="34"/>
      <c r="W293" s="35" t="s">
        <v>70</v>
      </c>
      <c r="X293" s="336">
        <v>12</v>
      </c>
      <c r="Y293" s="337">
        <f t="shared" si="24"/>
        <v>12</v>
      </c>
      <c r="Z293" s="36">
        <f>IFERROR(IF(X293="","",X293*0.0155),"")</f>
        <v>0.186</v>
      </c>
      <c r="AA293" s="56"/>
      <c r="AB293" s="57"/>
      <c r="AC293" s="292" t="s">
        <v>429</v>
      </c>
      <c r="AG293" s="67"/>
      <c r="AJ293" s="71" t="s">
        <v>104</v>
      </c>
      <c r="AK293" s="71">
        <v>12</v>
      </c>
      <c r="BB293" s="293" t="s">
        <v>82</v>
      </c>
      <c r="BM293" s="67">
        <f t="shared" si="25"/>
        <v>68.820000000000007</v>
      </c>
      <c r="BN293" s="67">
        <f t="shared" si="26"/>
        <v>68.820000000000007</v>
      </c>
      <c r="BO293" s="67">
        <f t="shared" si="27"/>
        <v>0.14285714285714285</v>
      </c>
      <c r="BP293" s="67">
        <f t="shared" si="28"/>
        <v>0.14285714285714285</v>
      </c>
    </row>
    <row r="294" spans="1:68" ht="27" hidden="1" customHeight="1" x14ac:dyDescent="0.25">
      <c r="A294" s="54" t="s">
        <v>441</v>
      </c>
      <c r="B294" s="54" t="s">
        <v>442</v>
      </c>
      <c r="C294" s="31">
        <v>4301135320</v>
      </c>
      <c r="D294" s="347">
        <v>4640242181592</v>
      </c>
      <c r="E294" s="348"/>
      <c r="F294" s="335">
        <v>3.5</v>
      </c>
      <c r="G294" s="32">
        <v>1</v>
      </c>
      <c r="H294" s="335">
        <v>3.5</v>
      </c>
      <c r="I294" s="335">
        <v>3.6850000000000001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51" t="s">
        <v>443</v>
      </c>
      <c r="Q294" s="355"/>
      <c r="R294" s="355"/>
      <c r="S294" s="355"/>
      <c r="T294" s="356"/>
      <c r="U294" s="34"/>
      <c r="V294" s="34"/>
      <c r="W294" s="35" t="s">
        <v>70</v>
      </c>
      <c r="X294" s="336">
        <v>0</v>
      </c>
      <c r="Y294" s="337">
        <f t="shared" si="24"/>
        <v>0</v>
      </c>
      <c r="Z294" s="36">
        <f t="shared" ref="Z294:Z301" si="29">IFERROR(IF(X294="","",X294*0.00936),"")</f>
        <v>0</v>
      </c>
      <c r="AA294" s="56"/>
      <c r="AB294" s="57"/>
      <c r="AC294" s="294" t="s">
        <v>444</v>
      </c>
      <c r="AG294" s="67"/>
      <c r="AJ294" s="71" t="s">
        <v>72</v>
      </c>
      <c r="AK294" s="71">
        <v>1</v>
      </c>
      <c r="BB294" s="295" t="s">
        <v>82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customHeight="1" x14ac:dyDescent="0.25">
      <c r="A295" s="54" t="s">
        <v>445</v>
      </c>
      <c r="B295" s="54" t="s">
        <v>446</v>
      </c>
      <c r="C295" s="31">
        <v>4301135405</v>
      </c>
      <c r="D295" s="347">
        <v>4640242181523</v>
      </c>
      <c r="E295" s="348"/>
      <c r="F295" s="335">
        <v>3</v>
      </c>
      <c r="G295" s="32">
        <v>1</v>
      </c>
      <c r="H295" s="335">
        <v>3</v>
      </c>
      <c r="I295" s="335">
        <v>3.1920000000000002</v>
      </c>
      <c r="J295" s="32">
        <v>126</v>
      </c>
      <c r="K295" s="32" t="s">
        <v>80</v>
      </c>
      <c r="L295" s="32" t="s">
        <v>102</v>
      </c>
      <c r="M295" s="33" t="s">
        <v>69</v>
      </c>
      <c r="N295" s="33"/>
      <c r="O295" s="32">
        <v>180</v>
      </c>
      <c r="P295" s="478" t="s">
        <v>447</v>
      </c>
      <c r="Q295" s="355"/>
      <c r="R295" s="355"/>
      <c r="S295" s="355"/>
      <c r="T295" s="356"/>
      <c r="U295" s="34"/>
      <c r="V295" s="34"/>
      <c r="W295" s="35" t="s">
        <v>70</v>
      </c>
      <c r="X295" s="336">
        <v>28</v>
      </c>
      <c r="Y295" s="337">
        <f t="shared" si="24"/>
        <v>28</v>
      </c>
      <c r="Z295" s="36">
        <f t="shared" si="29"/>
        <v>0.26207999999999998</v>
      </c>
      <c r="AA295" s="56"/>
      <c r="AB295" s="57"/>
      <c r="AC295" s="296" t="s">
        <v>433</v>
      </c>
      <c r="AG295" s="67"/>
      <c r="AJ295" s="71" t="s">
        <v>104</v>
      </c>
      <c r="AK295" s="71">
        <v>14</v>
      </c>
      <c r="BB295" s="297" t="s">
        <v>82</v>
      </c>
      <c r="BM295" s="67">
        <f t="shared" si="25"/>
        <v>89.376000000000005</v>
      </c>
      <c r="BN295" s="67">
        <f t="shared" si="26"/>
        <v>89.376000000000005</v>
      </c>
      <c r="BO295" s="67">
        <f t="shared" si="27"/>
        <v>0.22222222222222221</v>
      </c>
      <c r="BP295" s="67">
        <f t="shared" si="28"/>
        <v>0.22222222222222221</v>
      </c>
    </row>
    <row r="296" spans="1:68" ht="27" hidden="1" customHeight="1" x14ac:dyDescent="0.25">
      <c r="A296" s="54" t="s">
        <v>448</v>
      </c>
      <c r="B296" s="54" t="s">
        <v>449</v>
      </c>
      <c r="C296" s="31">
        <v>4301135404</v>
      </c>
      <c r="D296" s="347">
        <v>4640242181516</v>
      </c>
      <c r="E296" s="348"/>
      <c r="F296" s="335">
        <v>3.7</v>
      </c>
      <c r="G296" s="32">
        <v>1</v>
      </c>
      <c r="H296" s="335">
        <v>3.7</v>
      </c>
      <c r="I296" s="335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21" t="s">
        <v>450</v>
      </c>
      <c r="Q296" s="355"/>
      <c r="R296" s="355"/>
      <c r="S296" s="355"/>
      <c r="T296" s="356"/>
      <c r="U296" s="34"/>
      <c r="V296" s="34"/>
      <c r="W296" s="35" t="s">
        <v>70</v>
      </c>
      <c r="X296" s="336">
        <v>0</v>
      </c>
      <c r="Y296" s="337">
        <f t="shared" si="24"/>
        <v>0</v>
      </c>
      <c r="Z296" s="36">
        <f t="shared" si="29"/>
        <v>0</v>
      </c>
      <c r="AA296" s="56"/>
      <c r="AB296" s="57"/>
      <c r="AC296" s="298" t="s">
        <v>437</v>
      </c>
      <c r="AG296" s="67"/>
      <c r="AJ296" s="71" t="s">
        <v>72</v>
      </c>
      <c r="AK296" s="71">
        <v>1</v>
      </c>
      <c r="BB296" s="299" t="s">
        <v>82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37.5" hidden="1" customHeight="1" x14ac:dyDescent="0.25">
      <c r="A297" s="54" t="s">
        <v>451</v>
      </c>
      <c r="B297" s="54" t="s">
        <v>452</v>
      </c>
      <c r="C297" s="31">
        <v>4301135402</v>
      </c>
      <c r="D297" s="347">
        <v>4640242181493</v>
      </c>
      <c r="E297" s="348"/>
      <c r="F297" s="335">
        <v>3.7</v>
      </c>
      <c r="G297" s="32">
        <v>1</v>
      </c>
      <c r="H297" s="335">
        <v>3.7</v>
      </c>
      <c r="I297" s="335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42" t="s">
        <v>453</v>
      </c>
      <c r="Q297" s="355"/>
      <c r="R297" s="355"/>
      <c r="S297" s="355"/>
      <c r="T297" s="356"/>
      <c r="U297" s="34"/>
      <c r="V297" s="34"/>
      <c r="W297" s="35" t="s">
        <v>70</v>
      </c>
      <c r="X297" s="336">
        <v>0</v>
      </c>
      <c r="Y297" s="337">
        <f t="shared" si="24"/>
        <v>0</v>
      </c>
      <c r="Z297" s="36">
        <f t="shared" si="29"/>
        <v>0</v>
      </c>
      <c r="AA297" s="56"/>
      <c r="AB297" s="57"/>
      <c r="AC297" s="300" t="s">
        <v>429</v>
      </c>
      <c r="AG297" s="67"/>
      <c r="AJ297" s="71" t="s">
        <v>72</v>
      </c>
      <c r="AK297" s="71">
        <v>1</v>
      </c>
      <c r="BB297" s="301" t="s">
        <v>82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customHeight="1" x14ac:dyDescent="0.25">
      <c r="A298" s="54" t="s">
        <v>454</v>
      </c>
      <c r="B298" s="54" t="s">
        <v>455</v>
      </c>
      <c r="C298" s="31">
        <v>4301135375</v>
      </c>
      <c r="D298" s="347">
        <v>4640242181486</v>
      </c>
      <c r="E298" s="348"/>
      <c r="F298" s="335">
        <v>3.7</v>
      </c>
      <c r="G298" s="32">
        <v>1</v>
      </c>
      <c r="H298" s="335">
        <v>3.7</v>
      </c>
      <c r="I298" s="335">
        <v>3.8919999999999999</v>
      </c>
      <c r="J298" s="32">
        <v>126</v>
      </c>
      <c r="K298" s="32" t="s">
        <v>80</v>
      </c>
      <c r="L298" s="32" t="s">
        <v>102</v>
      </c>
      <c r="M298" s="33" t="s">
        <v>69</v>
      </c>
      <c r="N298" s="33"/>
      <c r="O298" s="32">
        <v>180</v>
      </c>
      <c r="P298" s="522" t="s">
        <v>456</v>
      </c>
      <c r="Q298" s="355"/>
      <c r="R298" s="355"/>
      <c r="S298" s="355"/>
      <c r="T298" s="356"/>
      <c r="U298" s="34"/>
      <c r="V298" s="34"/>
      <c r="W298" s="35" t="s">
        <v>70</v>
      </c>
      <c r="X298" s="336">
        <v>42</v>
      </c>
      <c r="Y298" s="337">
        <f t="shared" si="24"/>
        <v>42</v>
      </c>
      <c r="Z298" s="36">
        <f t="shared" si="29"/>
        <v>0.39312000000000002</v>
      </c>
      <c r="AA298" s="56"/>
      <c r="AB298" s="57"/>
      <c r="AC298" s="302" t="s">
        <v>429</v>
      </c>
      <c r="AG298" s="67"/>
      <c r="AJ298" s="71" t="s">
        <v>104</v>
      </c>
      <c r="AK298" s="71">
        <v>14</v>
      </c>
      <c r="BB298" s="303" t="s">
        <v>82</v>
      </c>
      <c r="BM298" s="67">
        <f t="shared" si="25"/>
        <v>163.464</v>
      </c>
      <c r="BN298" s="67">
        <f t="shared" si="26"/>
        <v>163.464</v>
      </c>
      <c r="BO298" s="67">
        <f t="shared" si="27"/>
        <v>0.33333333333333331</v>
      </c>
      <c r="BP298" s="67">
        <f t="shared" si="28"/>
        <v>0.33333333333333331</v>
      </c>
    </row>
    <row r="299" spans="1:68" ht="27" hidden="1" customHeight="1" x14ac:dyDescent="0.25">
      <c r="A299" s="54" t="s">
        <v>457</v>
      </c>
      <c r="B299" s="54" t="s">
        <v>458</v>
      </c>
      <c r="C299" s="31">
        <v>4301135403</v>
      </c>
      <c r="D299" s="347">
        <v>4640242181509</v>
      </c>
      <c r="E299" s="348"/>
      <c r="F299" s="335">
        <v>3.7</v>
      </c>
      <c r="G299" s="32">
        <v>1</v>
      </c>
      <c r="H299" s="335">
        <v>3.7</v>
      </c>
      <c r="I299" s="335">
        <v>3.8919999999999999</v>
      </c>
      <c r="J299" s="32">
        <v>126</v>
      </c>
      <c r="K299" s="32" t="s">
        <v>80</v>
      </c>
      <c r="L299" s="32" t="s">
        <v>102</v>
      </c>
      <c r="M299" s="33" t="s">
        <v>69</v>
      </c>
      <c r="N299" s="33"/>
      <c r="O299" s="32">
        <v>180</v>
      </c>
      <c r="P299" s="425" t="s">
        <v>459</v>
      </c>
      <c r="Q299" s="355"/>
      <c r="R299" s="355"/>
      <c r="S299" s="355"/>
      <c r="T299" s="356"/>
      <c r="U299" s="34"/>
      <c r="V299" s="34"/>
      <c r="W299" s="35" t="s">
        <v>70</v>
      </c>
      <c r="X299" s="336">
        <v>0</v>
      </c>
      <c r="Y299" s="337">
        <f t="shared" si="24"/>
        <v>0</v>
      </c>
      <c r="Z299" s="36">
        <f t="shared" si="29"/>
        <v>0</v>
      </c>
      <c r="AA299" s="56"/>
      <c r="AB299" s="57"/>
      <c r="AC299" s="304" t="s">
        <v>429</v>
      </c>
      <c r="AG299" s="67"/>
      <c r="AJ299" s="71" t="s">
        <v>104</v>
      </c>
      <c r="AK299" s="71">
        <v>14</v>
      </c>
      <c r="BB299" s="305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460</v>
      </c>
      <c r="B300" s="54" t="s">
        <v>461</v>
      </c>
      <c r="C300" s="31">
        <v>4301135304</v>
      </c>
      <c r="D300" s="347">
        <v>4640242181240</v>
      </c>
      <c r="E300" s="348"/>
      <c r="F300" s="335">
        <v>0.3</v>
      </c>
      <c r="G300" s="32">
        <v>9</v>
      </c>
      <c r="H300" s="335">
        <v>2.7</v>
      </c>
      <c r="I300" s="335">
        <v>2.88</v>
      </c>
      <c r="J300" s="32">
        <v>126</v>
      </c>
      <c r="K300" s="32" t="s">
        <v>80</v>
      </c>
      <c r="L300" s="32" t="s">
        <v>102</v>
      </c>
      <c r="M300" s="33" t="s">
        <v>69</v>
      </c>
      <c r="N300" s="33"/>
      <c r="O300" s="32">
        <v>180</v>
      </c>
      <c r="P300" s="429" t="s">
        <v>462</v>
      </c>
      <c r="Q300" s="355"/>
      <c r="R300" s="355"/>
      <c r="S300" s="355"/>
      <c r="T300" s="356"/>
      <c r="U300" s="34"/>
      <c r="V300" s="34"/>
      <c r="W300" s="35" t="s">
        <v>70</v>
      </c>
      <c r="X300" s="336">
        <v>0</v>
      </c>
      <c r="Y300" s="337">
        <f t="shared" si="24"/>
        <v>0</v>
      </c>
      <c r="Z300" s="36">
        <f t="shared" si="29"/>
        <v>0</v>
      </c>
      <c r="AA300" s="56"/>
      <c r="AB300" s="57"/>
      <c r="AC300" s="306" t="s">
        <v>429</v>
      </c>
      <c r="AG300" s="67"/>
      <c r="AJ300" s="71" t="s">
        <v>104</v>
      </c>
      <c r="AK300" s="71">
        <v>14</v>
      </c>
      <c r="BB300" s="307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463</v>
      </c>
      <c r="B301" s="54" t="s">
        <v>464</v>
      </c>
      <c r="C301" s="31">
        <v>4301135310</v>
      </c>
      <c r="D301" s="347">
        <v>4640242181318</v>
      </c>
      <c r="E301" s="348"/>
      <c r="F301" s="335">
        <v>0.3</v>
      </c>
      <c r="G301" s="32">
        <v>9</v>
      </c>
      <c r="H301" s="335">
        <v>2.7</v>
      </c>
      <c r="I301" s="335">
        <v>2.988</v>
      </c>
      <c r="J301" s="32">
        <v>126</v>
      </c>
      <c r="K301" s="32" t="s">
        <v>80</v>
      </c>
      <c r="L301" s="32" t="s">
        <v>102</v>
      </c>
      <c r="M301" s="33" t="s">
        <v>69</v>
      </c>
      <c r="N301" s="33"/>
      <c r="O301" s="32">
        <v>180</v>
      </c>
      <c r="P301" s="511" t="s">
        <v>465</v>
      </c>
      <c r="Q301" s="355"/>
      <c r="R301" s="355"/>
      <c r="S301" s="355"/>
      <c r="T301" s="356"/>
      <c r="U301" s="34"/>
      <c r="V301" s="34"/>
      <c r="W301" s="35" t="s">
        <v>70</v>
      </c>
      <c r="X301" s="336">
        <v>0</v>
      </c>
      <c r="Y301" s="337">
        <f t="shared" si="24"/>
        <v>0</v>
      </c>
      <c r="Z301" s="36">
        <f t="shared" si="29"/>
        <v>0</v>
      </c>
      <c r="AA301" s="56"/>
      <c r="AB301" s="57"/>
      <c r="AC301" s="308" t="s">
        <v>433</v>
      </c>
      <c r="AG301" s="67"/>
      <c r="AJ301" s="71" t="s">
        <v>104</v>
      </c>
      <c r="AK301" s="71">
        <v>14</v>
      </c>
      <c r="BB301" s="309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466</v>
      </c>
      <c r="B302" s="54" t="s">
        <v>467</v>
      </c>
      <c r="C302" s="31">
        <v>4301135306</v>
      </c>
      <c r="D302" s="347">
        <v>4640242181578</v>
      </c>
      <c r="E302" s="348"/>
      <c r="F302" s="335">
        <v>0.3</v>
      </c>
      <c r="G302" s="32">
        <v>9</v>
      </c>
      <c r="H302" s="335">
        <v>2.7</v>
      </c>
      <c r="I302" s="335">
        <v>2.8450000000000002</v>
      </c>
      <c r="J302" s="32">
        <v>234</v>
      </c>
      <c r="K302" s="32" t="s">
        <v>137</v>
      </c>
      <c r="L302" s="32" t="s">
        <v>102</v>
      </c>
      <c r="M302" s="33" t="s">
        <v>69</v>
      </c>
      <c r="N302" s="33"/>
      <c r="O302" s="32">
        <v>180</v>
      </c>
      <c r="P302" s="395" t="s">
        <v>468</v>
      </c>
      <c r="Q302" s="355"/>
      <c r="R302" s="355"/>
      <c r="S302" s="355"/>
      <c r="T302" s="356"/>
      <c r="U302" s="34"/>
      <c r="V302" s="34"/>
      <c r="W302" s="35" t="s">
        <v>70</v>
      </c>
      <c r="X302" s="336">
        <v>0</v>
      </c>
      <c r="Y302" s="337">
        <f t="shared" si="24"/>
        <v>0</v>
      </c>
      <c r="Z302" s="36">
        <f>IFERROR(IF(X302="","",X302*0.00502),"")</f>
        <v>0</v>
      </c>
      <c r="AA302" s="56"/>
      <c r="AB302" s="57"/>
      <c r="AC302" s="310" t="s">
        <v>429</v>
      </c>
      <c r="AG302" s="67"/>
      <c r="AJ302" s="71" t="s">
        <v>104</v>
      </c>
      <c r="AK302" s="71">
        <v>18</v>
      </c>
      <c r="BB302" s="311" t="s">
        <v>82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27" hidden="1" customHeight="1" x14ac:dyDescent="0.25">
      <c r="A303" s="54" t="s">
        <v>469</v>
      </c>
      <c r="B303" s="54" t="s">
        <v>470</v>
      </c>
      <c r="C303" s="31">
        <v>4301135305</v>
      </c>
      <c r="D303" s="347">
        <v>4640242181394</v>
      </c>
      <c r="E303" s="348"/>
      <c r="F303" s="335">
        <v>0.3</v>
      </c>
      <c r="G303" s="32">
        <v>9</v>
      </c>
      <c r="H303" s="335">
        <v>2.7</v>
      </c>
      <c r="I303" s="335">
        <v>2.8450000000000002</v>
      </c>
      <c r="J303" s="32">
        <v>234</v>
      </c>
      <c r="K303" s="32" t="s">
        <v>137</v>
      </c>
      <c r="L303" s="32" t="s">
        <v>102</v>
      </c>
      <c r="M303" s="33" t="s">
        <v>69</v>
      </c>
      <c r="N303" s="33"/>
      <c r="O303" s="32">
        <v>180</v>
      </c>
      <c r="P303" s="437" t="s">
        <v>471</v>
      </c>
      <c r="Q303" s="355"/>
      <c r="R303" s="355"/>
      <c r="S303" s="355"/>
      <c r="T303" s="356"/>
      <c r="U303" s="34"/>
      <c r="V303" s="34"/>
      <c r="W303" s="35" t="s">
        <v>70</v>
      </c>
      <c r="X303" s="336">
        <v>0</v>
      </c>
      <c r="Y303" s="337">
        <f t="shared" si="24"/>
        <v>0</v>
      </c>
      <c r="Z303" s="36">
        <f>IFERROR(IF(X303="","",X303*0.00502),"")</f>
        <v>0</v>
      </c>
      <c r="AA303" s="56"/>
      <c r="AB303" s="57"/>
      <c r="AC303" s="312" t="s">
        <v>429</v>
      </c>
      <c r="AG303" s="67"/>
      <c r="AJ303" s="71" t="s">
        <v>104</v>
      </c>
      <c r="AK303" s="71">
        <v>18</v>
      </c>
      <c r="BB303" s="313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hidden="1" customHeight="1" x14ac:dyDescent="0.25">
      <c r="A304" s="54" t="s">
        <v>472</v>
      </c>
      <c r="B304" s="54" t="s">
        <v>473</v>
      </c>
      <c r="C304" s="31">
        <v>4301135309</v>
      </c>
      <c r="D304" s="347">
        <v>4640242181332</v>
      </c>
      <c r="E304" s="348"/>
      <c r="F304" s="335">
        <v>0.3</v>
      </c>
      <c r="G304" s="32">
        <v>9</v>
      </c>
      <c r="H304" s="335">
        <v>2.7</v>
      </c>
      <c r="I304" s="335">
        <v>2.9079999999999999</v>
      </c>
      <c r="J304" s="32">
        <v>234</v>
      </c>
      <c r="K304" s="32" t="s">
        <v>137</v>
      </c>
      <c r="L304" s="32" t="s">
        <v>102</v>
      </c>
      <c r="M304" s="33" t="s">
        <v>69</v>
      </c>
      <c r="N304" s="33"/>
      <c r="O304" s="32">
        <v>180</v>
      </c>
      <c r="P304" s="465" t="s">
        <v>474</v>
      </c>
      <c r="Q304" s="355"/>
      <c r="R304" s="355"/>
      <c r="S304" s="355"/>
      <c r="T304" s="356"/>
      <c r="U304" s="34"/>
      <c r="V304" s="34"/>
      <c r="W304" s="35" t="s">
        <v>70</v>
      </c>
      <c r="X304" s="336">
        <v>0</v>
      </c>
      <c r="Y304" s="337">
        <f t="shared" si="24"/>
        <v>0</v>
      </c>
      <c r="Z304" s="36">
        <f>IFERROR(IF(X304="","",X304*0.00502),"")</f>
        <v>0</v>
      </c>
      <c r="AA304" s="56"/>
      <c r="AB304" s="57"/>
      <c r="AC304" s="314" t="s">
        <v>429</v>
      </c>
      <c r="AG304" s="67"/>
      <c r="AJ304" s="71" t="s">
        <v>104</v>
      </c>
      <c r="AK304" s="71">
        <v>18</v>
      </c>
      <c r="BB304" s="315" t="s">
        <v>82</v>
      </c>
      <c r="BM304" s="67">
        <f t="shared" si="25"/>
        <v>0</v>
      </c>
      <c r="BN304" s="67">
        <f t="shared" si="26"/>
        <v>0</v>
      </c>
      <c r="BO304" s="67">
        <f t="shared" si="27"/>
        <v>0</v>
      </c>
      <c r="BP304" s="67">
        <f t="shared" si="28"/>
        <v>0</v>
      </c>
    </row>
    <row r="305" spans="1:68" ht="27" hidden="1" customHeight="1" x14ac:dyDescent="0.25">
      <c r="A305" s="54" t="s">
        <v>475</v>
      </c>
      <c r="B305" s="54" t="s">
        <v>476</v>
      </c>
      <c r="C305" s="31">
        <v>4301135308</v>
      </c>
      <c r="D305" s="347">
        <v>4640242181349</v>
      </c>
      <c r="E305" s="348"/>
      <c r="F305" s="335">
        <v>0.3</v>
      </c>
      <c r="G305" s="32">
        <v>9</v>
      </c>
      <c r="H305" s="335">
        <v>2.7</v>
      </c>
      <c r="I305" s="335">
        <v>2.9079999999999999</v>
      </c>
      <c r="J305" s="32">
        <v>234</v>
      </c>
      <c r="K305" s="32" t="s">
        <v>137</v>
      </c>
      <c r="L305" s="32" t="s">
        <v>102</v>
      </c>
      <c r="M305" s="33" t="s">
        <v>69</v>
      </c>
      <c r="N305" s="33"/>
      <c r="O305" s="32">
        <v>180</v>
      </c>
      <c r="P305" s="438" t="s">
        <v>477</v>
      </c>
      <c r="Q305" s="355"/>
      <c r="R305" s="355"/>
      <c r="S305" s="355"/>
      <c r="T305" s="356"/>
      <c r="U305" s="34"/>
      <c r="V305" s="34"/>
      <c r="W305" s="35" t="s">
        <v>70</v>
      </c>
      <c r="X305" s="336">
        <v>0</v>
      </c>
      <c r="Y305" s="337">
        <f t="shared" si="24"/>
        <v>0</v>
      </c>
      <c r="Z305" s="36">
        <f>IFERROR(IF(X305="","",X305*0.00502),"")</f>
        <v>0</v>
      </c>
      <c r="AA305" s="56"/>
      <c r="AB305" s="57"/>
      <c r="AC305" s="316" t="s">
        <v>429</v>
      </c>
      <c r="AG305" s="67"/>
      <c r="AJ305" s="71" t="s">
        <v>104</v>
      </c>
      <c r="AK305" s="71">
        <v>18</v>
      </c>
      <c r="BB305" s="317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478</v>
      </c>
      <c r="B306" s="54" t="s">
        <v>479</v>
      </c>
      <c r="C306" s="31">
        <v>4301135307</v>
      </c>
      <c r="D306" s="347">
        <v>4640242181370</v>
      </c>
      <c r="E306" s="348"/>
      <c r="F306" s="335">
        <v>0.3</v>
      </c>
      <c r="G306" s="32">
        <v>9</v>
      </c>
      <c r="H306" s="335">
        <v>2.7</v>
      </c>
      <c r="I306" s="335">
        <v>2.9079999999999999</v>
      </c>
      <c r="J306" s="32">
        <v>234</v>
      </c>
      <c r="K306" s="32" t="s">
        <v>137</v>
      </c>
      <c r="L306" s="32" t="s">
        <v>68</v>
      </c>
      <c r="M306" s="33" t="s">
        <v>69</v>
      </c>
      <c r="N306" s="33"/>
      <c r="O306" s="32">
        <v>180</v>
      </c>
      <c r="P306" s="468" t="s">
        <v>480</v>
      </c>
      <c r="Q306" s="355"/>
      <c r="R306" s="355"/>
      <c r="S306" s="355"/>
      <c r="T306" s="356"/>
      <c r="U306" s="34"/>
      <c r="V306" s="34"/>
      <c r="W306" s="35" t="s">
        <v>70</v>
      </c>
      <c r="X306" s="336">
        <v>0</v>
      </c>
      <c r="Y306" s="337">
        <f t="shared" si="24"/>
        <v>0</v>
      </c>
      <c r="Z306" s="36">
        <f>IFERROR(IF(X306="","",X306*0.00502),"")</f>
        <v>0</v>
      </c>
      <c r="AA306" s="56"/>
      <c r="AB306" s="57"/>
      <c r="AC306" s="318" t="s">
        <v>481</v>
      </c>
      <c r="AG306" s="67"/>
      <c r="AJ306" s="71" t="s">
        <v>72</v>
      </c>
      <c r="AK306" s="71">
        <v>1</v>
      </c>
      <c r="BB306" s="319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4301135318</v>
      </c>
      <c r="D307" s="347">
        <v>4607111037480</v>
      </c>
      <c r="E307" s="348"/>
      <c r="F307" s="335">
        <v>1</v>
      </c>
      <c r="G307" s="32">
        <v>4</v>
      </c>
      <c r="H307" s="335">
        <v>4</v>
      </c>
      <c r="I307" s="335">
        <v>4.2724000000000002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55" t="s">
        <v>484</v>
      </c>
      <c r="Q307" s="355"/>
      <c r="R307" s="355"/>
      <c r="S307" s="355"/>
      <c r="T307" s="356"/>
      <c r="U307" s="34"/>
      <c r="V307" s="34"/>
      <c r="W307" s="35" t="s">
        <v>70</v>
      </c>
      <c r="X307" s="336">
        <v>0</v>
      </c>
      <c r="Y307" s="337">
        <f t="shared" si="24"/>
        <v>0</v>
      </c>
      <c r="Z307" s="36">
        <f>IFERROR(IF(X307="","",X307*0.0155),"")</f>
        <v>0</v>
      </c>
      <c r="AA307" s="56"/>
      <c r="AB307" s="57"/>
      <c r="AC307" s="320" t="s">
        <v>485</v>
      </c>
      <c r="AG307" s="67"/>
      <c r="AJ307" s="71" t="s">
        <v>72</v>
      </c>
      <c r="AK307" s="71">
        <v>1</v>
      </c>
      <c r="BB307" s="321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486</v>
      </c>
      <c r="B308" s="54" t="s">
        <v>487</v>
      </c>
      <c r="C308" s="31">
        <v>4301135319</v>
      </c>
      <c r="D308" s="347">
        <v>4607111037473</v>
      </c>
      <c r="E308" s="348"/>
      <c r="F308" s="335">
        <v>1</v>
      </c>
      <c r="G308" s="32">
        <v>4</v>
      </c>
      <c r="H308" s="335">
        <v>4</v>
      </c>
      <c r="I308" s="335">
        <v>4.2300000000000004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42" t="s">
        <v>488</v>
      </c>
      <c r="Q308" s="355"/>
      <c r="R308" s="355"/>
      <c r="S308" s="355"/>
      <c r="T308" s="356"/>
      <c r="U308" s="34"/>
      <c r="V308" s="34"/>
      <c r="W308" s="35" t="s">
        <v>70</v>
      </c>
      <c r="X308" s="336">
        <v>0</v>
      </c>
      <c r="Y308" s="337">
        <f t="shared" si="24"/>
        <v>0</v>
      </c>
      <c r="Z308" s="36">
        <f>IFERROR(IF(X308="","",X308*0.0155),"")</f>
        <v>0</v>
      </c>
      <c r="AA308" s="56"/>
      <c r="AB308" s="57"/>
      <c r="AC308" s="322" t="s">
        <v>489</v>
      </c>
      <c r="AG308" s="67"/>
      <c r="AJ308" s="71" t="s">
        <v>72</v>
      </c>
      <c r="AK308" s="71">
        <v>1</v>
      </c>
      <c r="BB308" s="323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4301135198</v>
      </c>
      <c r="D309" s="347">
        <v>4640242180663</v>
      </c>
      <c r="E309" s="348"/>
      <c r="F309" s="335">
        <v>0.9</v>
      </c>
      <c r="G309" s="32">
        <v>4</v>
      </c>
      <c r="H309" s="335">
        <v>3.6</v>
      </c>
      <c r="I309" s="335">
        <v>3.83</v>
      </c>
      <c r="J309" s="32">
        <v>84</v>
      </c>
      <c r="K309" s="32" t="s">
        <v>67</v>
      </c>
      <c r="L309" s="32" t="s">
        <v>68</v>
      </c>
      <c r="M309" s="33" t="s">
        <v>69</v>
      </c>
      <c r="N309" s="33"/>
      <c r="O309" s="32">
        <v>180</v>
      </c>
      <c r="P309" s="460" t="s">
        <v>492</v>
      </c>
      <c r="Q309" s="355"/>
      <c r="R309" s="355"/>
      <c r="S309" s="355"/>
      <c r="T309" s="356"/>
      <c r="U309" s="34"/>
      <c r="V309" s="34"/>
      <c r="W309" s="35" t="s">
        <v>70</v>
      </c>
      <c r="X309" s="336">
        <v>0</v>
      </c>
      <c r="Y309" s="337">
        <f t="shared" si="24"/>
        <v>0</v>
      </c>
      <c r="Z309" s="36">
        <f>IFERROR(IF(X309="","",X309*0.0155),"")</f>
        <v>0</v>
      </c>
      <c r="AA309" s="56"/>
      <c r="AB309" s="57"/>
      <c r="AC309" s="324" t="s">
        <v>493</v>
      </c>
      <c r="AG309" s="67"/>
      <c r="AJ309" s="71" t="s">
        <v>72</v>
      </c>
      <c r="AK309" s="71">
        <v>1</v>
      </c>
      <c r="BB309" s="325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4301135723</v>
      </c>
      <c r="D310" s="347">
        <v>4640242181783</v>
      </c>
      <c r="E310" s="348"/>
      <c r="F310" s="335">
        <v>0.3</v>
      </c>
      <c r="G310" s="32">
        <v>9</v>
      </c>
      <c r="H310" s="335">
        <v>2.7</v>
      </c>
      <c r="I310" s="335">
        <v>2.988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27" t="s">
        <v>496</v>
      </c>
      <c r="Q310" s="355"/>
      <c r="R310" s="355"/>
      <c r="S310" s="355"/>
      <c r="T310" s="356"/>
      <c r="U310" s="34"/>
      <c r="V310" s="34"/>
      <c r="W310" s="35" t="s">
        <v>70</v>
      </c>
      <c r="X310" s="336">
        <v>0</v>
      </c>
      <c r="Y310" s="337">
        <f t="shared" si="24"/>
        <v>0</v>
      </c>
      <c r="Z310" s="36">
        <f>IFERROR(IF(X310="","",X310*0.00936),"")</f>
        <v>0</v>
      </c>
      <c r="AA310" s="56"/>
      <c r="AB310" s="57"/>
      <c r="AC310" s="326" t="s">
        <v>497</v>
      </c>
      <c r="AG310" s="67"/>
      <c r="AJ310" s="71" t="s">
        <v>72</v>
      </c>
      <c r="AK310" s="71">
        <v>1</v>
      </c>
      <c r="BB310" s="327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x14ac:dyDescent="0.2">
      <c r="A311" s="352"/>
      <c r="B311" s="346"/>
      <c r="C311" s="346"/>
      <c r="D311" s="346"/>
      <c r="E311" s="346"/>
      <c r="F311" s="346"/>
      <c r="G311" s="346"/>
      <c r="H311" s="346"/>
      <c r="I311" s="346"/>
      <c r="J311" s="346"/>
      <c r="K311" s="346"/>
      <c r="L311" s="346"/>
      <c r="M311" s="346"/>
      <c r="N311" s="346"/>
      <c r="O311" s="353"/>
      <c r="P311" s="340" t="s">
        <v>73</v>
      </c>
      <c r="Q311" s="341"/>
      <c r="R311" s="341"/>
      <c r="S311" s="341"/>
      <c r="T311" s="341"/>
      <c r="U311" s="341"/>
      <c r="V311" s="342"/>
      <c r="W311" s="37" t="s">
        <v>70</v>
      </c>
      <c r="X311" s="338">
        <f>IFERROR(SUM(X290:X310),"0")</f>
        <v>138</v>
      </c>
      <c r="Y311" s="338">
        <f>IFERROR(SUM(Y290:Y310),"0")</f>
        <v>138</v>
      </c>
      <c r="Z311" s="338">
        <f>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</f>
        <v>1.3653599999999999</v>
      </c>
      <c r="AA311" s="339"/>
      <c r="AB311" s="339"/>
      <c r="AC311" s="339"/>
    </row>
    <row r="312" spans="1:68" x14ac:dyDescent="0.2">
      <c r="A312" s="346"/>
      <c r="B312" s="346"/>
      <c r="C312" s="346"/>
      <c r="D312" s="346"/>
      <c r="E312" s="346"/>
      <c r="F312" s="346"/>
      <c r="G312" s="346"/>
      <c r="H312" s="346"/>
      <c r="I312" s="346"/>
      <c r="J312" s="346"/>
      <c r="K312" s="346"/>
      <c r="L312" s="346"/>
      <c r="M312" s="346"/>
      <c r="N312" s="346"/>
      <c r="O312" s="353"/>
      <c r="P312" s="340" t="s">
        <v>73</v>
      </c>
      <c r="Q312" s="341"/>
      <c r="R312" s="341"/>
      <c r="S312" s="341"/>
      <c r="T312" s="341"/>
      <c r="U312" s="341"/>
      <c r="V312" s="342"/>
      <c r="W312" s="37" t="s">
        <v>74</v>
      </c>
      <c r="X312" s="338">
        <f>IFERROR(SUMPRODUCT(X290:X310*H290:H310),"0")</f>
        <v>512.6</v>
      </c>
      <c r="Y312" s="338">
        <f>IFERROR(SUMPRODUCT(Y290:Y310*H290:H310),"0")</f>
        <v>512.6</v>
      </c>
      <c r="Z312" s="37"/>
      <c r="AA312" s="339"/>
      <c r="AB312" s="339"/>
      <c r="AC312" s="339"/>
    </row>
    <row r="313" spans="1:68" ht="15" customHeight="1" x14ac:dyDescent="0.2">
      <c r="A313" s="408"/>
      <c r="B313" s="346"/>
      <c r="C313" s="346"/>
      <c r="D313" s="346"/>
      <c r="E313" s="346"/>
      <c r="F313" s="346"/>
      <c r="G313" s="346"/>
      <c r="H313" s="346"/>
      <c r="I313" s="346"/>
      <c r="J313" s="346"/>
      <c r="K313" s="346"/>
      <c r="L313" s="346"/>
      <c r="M313" s="346"/>
      <c r="N313" s="346"/>
      <c r="O313" s="409"/>
      <c r="P313" s="422" t="s">
        <v>498</v>
      </c>
      <c r="Q313" s="362"/>
      <c r="R313" s="362"/>
      <c r="S313" s="362"/>
      <c r="T313" s="362"/>
      <c r="U313" s="362"/>
      <c r="V313" s="363"/>
      <c r="W313" s="37" t="s">
        <v>74</v>
      </c>
      <c r="X313" s="338">
        <f>IFERROR(X24+X34+X39+X44+X60+X66+X72+X78+X88+X93+X100+X111+X118+X126+X132+X139+X144+X150+X155+X161+X169+X174+X183+X187+X196+X203+X213+X221+X226+X231+X237+X243+X250+X255+X261+X265+X273+X277+X282+X288+X312,"0")</f>
        <v>12214.680000000002</v>
      </c>
      <c r="Y313" s="338">
        <f>IFERROR(Y24+Y34+Y39+Y44+Y60+Y66+Y72+Y78+Y88+Y93+Y100+Y111+Y118+Y126+Y132+Y139+Y144+Y150+Y155+Y161+Y169+Y174+Y183+Y187+Y196+Y203+Y213+Y221+Y226+Y231+Y237+Y243+Y250+Y255+Y261+Y265+Y273+Y277+Y282+Y288+Y312,"0")</f>
        <v>12214.680000000002</v>
      </c>
      <c r="Z313" s="37"/>
      <c r="AA313" s="339"/>
      <c r="AB313" s="339"/>
      <c r="AC313" s="339"/>
    </row>
    <row r="314" spans="1:68" x14ac:dyDescent="0.2">
      <c r="A314" s="346"/>
      <c r="B314" s="346"/>
      <c r="C314" s="346"/>
      <c r="D314" s="346"/>
      <c r="E314" s="346"/>
      <c r="F314" s="346"/>
      <c r="G314" s="346"/>
      <c r="H314" s="346"/>
      <c r="I314" s="346"/>
      <c r="J314" s="346"/>
      <c r="K314" s="346"/>
      <c r="L314" s="346"/>
      <c r="M314" s="346"/>
      <c r="N314" s="346"/>
      <c r="O314" s="409"/>
      <c r="P314" s="422" t="s">
        <v>499</v>
      </c>
      <c r="Q314" s="362"/>
      <c r="R314" s="362"/>
      <c r="S314" s="362"/>
      <c r="T314" s="362"/>
      <c r="U314" s="362"/>
      <c r="V314" s="363"/>
      <c r="W314" s="37" t="s">
        <v>74</v>
      </c>
      <c r="X314" s="338">
        <f>IFERROR(SUM(BM22:BM310),"0")</f>
        <v>13352.679999999995</v>
      </c>
      <c r="Y314" s="338">
        <f>IFERROR(SUM(BN22:BN310),"0")</f>
        <v>13352.679999999995</v>
      </c>
      <c r="Z314" s="37"/>
      <c r="AA314" s="339"/>
      <c r="AB314" s="339"/>
      <c r="AC314" s="339"/>
    </row>
    <row r="315" spans="1:68" x14ac:dyDescent="0.2">
      <c r="A315" s="346"/>
      <c r="B315" s="346"/>
      <c r="C315" s="346"/>
      <c r="D315" s="346"/>
      <c r="E315" s="346"/>
      <c r="F315" s="346"/>
      <c r="G315" s="346"/>
      <c r="H315" s="346"/>
      <c r="I315" s="346"/>
      <c r="J315" s="346"/>
      <c r="K315" s="346"/>
      <c r="L315" s="346"/>
      <c r="M315" s="346"/>
      <c r="N315" s="346"/>
      <c r="O315" s="409"/>
      <c r="P315" s="422" t="s">
        <v>500</v>
      </c>
      <c r="Q315" s="362"/>
      <c r="R315" s="362"/>
      <c r="S315" s="362"/>
      <c r="T315" s="362"/>
      <c r="U315" s="362"/>
      <c r="V315" s="363"/>
      <c r="W315" s="37" t="s">
        <v>501</v>
      </c>
      <c r="X315" s="38">
        <f>ROUNDUP(SUM(BO22:BO310),0)</f>
        <v>33</v>
      </c>
      <c r="Y315" s="38">
        <f>ROUNDUP(SUM(BP22:BP310),0)</f>
        <v>33</v>
      </c>
      <c r="Z315" s="37"/>
      <c r="AA315" s="339"/>
      <c r="AB315" s="339"/>
      <c r="AC315" s="339"/>
    </row>
    <row r="316" spans="1:68" x14ac:dyDescent="0.2">
      <c r="A316" s="346"/>
      <c r="B316" s="346"/>
      <c r="C316" s="346"/>
      <c r="D316" s="346"/>
      <c r="E316" s="346"/>
      <c r="F316" s="346"/>
      <c r="G316" s="346"/>
      <c r="H316" s="346"/>
      <c r="I316" s="346"/>
      <c r="J316" s="346"/>
      <c r="K316" s="346"/>
      <c r="L316" s="346"/>
      <c r="M316" s="346"/>
      <c r="N316" s="346"/>
      <c r="O316" s="409"/>
      <c r="P316" s="422" t="s">
        <v>502</v>
      </c>
      <c r="Q316" s="362"/>
      <c r="R316" s="362"/>
      <c r="S316" s="362"/>
      <c r="T316" s="362"/>
      <c r="U316" s="362"/>
      <c r="V316" s="363"/>
      <c r="W316" s="37" t="s">
        <v>74</v>
      </c>
      <c r="X316" s="338">
        <f>GrossWeightTotal+PalletQtyTotal*25</f>
        <v>14177.679999999995</v>
      </c>
      <c r="Y316" s="338">
        <f>GrossWeightTotalR+PalletQtyTotalR*25</f>
        <v>14177.679999999995</v>
      </c>
      <c r="Z316" s="37"/>
      <c r="AA316" s="339"/>
      <c r="AB316" s="339"/>
      <c r="AC316" s="339"/>
    </row>
    <row r="317" spans="1:68" x14ac:dyDescent="0.2">
      <c r="A317" s="346"/>
      <c r="B317" s="346"/>
      <c r="C317" s="346"/>
      <c r="D317" s="346"/>
      <c r="E317" s="346"/>
      <c r="F317" s="346"/>
      <c r="G317" s="346"/>
      <c r="H317" s="346"/>
      <c r="I317" s="346"/>
      <c r="J317" s="346"/>
      <c r="K317" s="346"/>
      <c r="L317" s="346"/>
      <c r="M317" s="346"/>
      <c r="N317" s="346"/>
      <c r="O317" s="409"/>
      <c r="P317" s="422" t="s">
        <v>503</v>
      </c>
      <c r="Q317" s="362"/>
      <c r="R317" s="362"/>
      <c r="S317" s="362"/>
      <c r="T317" s="362"/>
      <c r="U317" s="362"/>
      <c r="V317" s="363"/>
      <c r="W317" s="37" t="s">
        <v>501</v>
      </c>
      <c r="X317" s="338">
        <f>IFERROR(X23+X33+X38+X43+X59+X65+X71+X77+X87+X92+X99+X110+X117+X125+X131+X138+X143+X149+X154+X160+X168+X173+X182+X186+X195+X202+X212+X220+X225+X230+X236+X242+X249+X254+X260+X264+X272+X276+X281+X287+X311,"0")</f>
        <v>2764</v>
      </c>
      <c r="Y317" s="338">
        <f>IFERROR(Y23+Y33+Y38+Y43+Y59+Y65+Y71+Y77+Y87+Y92+Y99+Y110+Y117+Y125+Y131+Y138+Y143+Y149+Y154+Y160+Y168+Y173+Y182+Y186+Y195+Y202+Y212+Y220+Y225+Y230+Y236+Y242+Y249+Y254+Y260+Y264+Y272+Y276+Y281+Y287+Y311,"0")</f>
        <v>2764</v>
      </c>
      <c r="Z317" s="37"/>
      <c r="AA317" s="339"/>
      <c r="AB317" s="339"/>
      <c r="AC317" s="339"/>
    </row>
    <row r="318" spans="1:68" ht="14.25" hidden="1" customHeight="1" x14ac:dyDescent="0.2">
      <c r="A318" s="346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409"/>
      <c r="P318" s="422" t="s">
        <v>504</v>
      </c>
      <c r="Q318" s="362"/>
      <c r="R318" s="362"/>
      <c r="S318" s="362"/>
      <c r="T318" s="362"/>
      <c r="U318" s="362"/>
      <c r="V318" s="363"/>
      <c r="W318" s="39" t="s">
        <v>505</v>
      </c>
      <c r="X318" s="37"/>
      <c r="Y318" s="37"/>
      <c r="Z318" s="37">
        <f>IFERROR(Z23+Z33+Z38+Z43+Z59+Z65+Z71+Z77+Z87+Z92+Z99+Z110+Z117+Z125+Z131+Z138+Z143+Z149+Z154+Z160+Z168+Z173+Z182+Z186+Z195+Z202+Z212+Z220+Z225+Z230+Z236+Z242+Z249+Z254+Z260+Z264+Z272+Z276+Z281+Z287+Z311,"0")</f>
        <v>41.678919999999998</v>
      </c>
      <c r="AA318" s="339"/>
      <c r="AB318" s="339"/>
      <c r="AC318" s="339"/>
    </row>
    <row r="319" spans="1:68" ht="13.5" customHeight="1" thickBot="1" x14ac:dyDescent="0.25"/>
    <row r="320" spans="1:68" ht="27" customHeight="1" thickTop="1" thickBot="1" x14ac:dyDescent="0.25">
      <c r="A320" s="40" t="s">
        <v>506</v>
      </c>
      <c r="B320" s="333" t="s">
        <v>63</v>
      </c>
      <c r="C320" s="365" t="s">
        <v>75</v>
      </c>
      <c r="D320" s="374"/>
      <c r="E320" s="374"/>
      <c r="F320" s="374"/>
      <c r="G320" s="374"/>
      <c r="H320" s="374"/>
      <c r="I320" s="374"/>
      <c r="J320" s="374"/>
      <c r="K320" s="374"/>
      <c r="L320" s="374"/>
      <c r="M320" s="374"/>
      <c r="N320" s="374"/>
      <c r="O320" s="374"/>
      <c r="P320" s="374"/>
      <c r="Q320" s="374"/>
      <c r="R320" s="374"/>
      <c r="S320" s="374"/>
      <c r="T320" s="374"/>
      <c r="U320" s="366"/>
      <c r="V320" s="365" t="s">
        <v>258</v>
      </c>
      <c r="W320" s="366"/>
      <c r="X320" s="333" t="s">
        <v>284</v>
      </c>
      <c r="Y320" s="365" t="s">
        <v>306</v>
      </c>
      <c r="Z320" s="374"/>
      <c r="AA320" s="374"/>
      <c r="AB320" s="374"/>
      <c r="AC320" s="374"/>
      <c r="AD320" s="374"/>
      <c r="AE320" s="366"/>
      <c r="AF320" s="333" t="s">
        <v>371</v>
      </c>
      <c r="AG320" s="365" t="s">
        <v>376</v>
      </c>
      <c r="AH320" s="366"/>
      <c r="AI320" s="333" t="s">
        <v>386</v>
      </c>
      <c r="AJ320" s="333" t="s">
        <v>259</v>
      </c>
    </row>
    <row r="321" spans="1:36" ht="14.25" customHeight="1" thickTop="1" x14ac:dyDescent="0.2">
      <c r="A321" s="476" t="s">
        <v>507</v>
      </c>
      <c r="B321" s="365" t="s">
        <v>63</v>
      </c>
      <c r="C321" s="365" t="s">
        <v>76</v>
      </c>
      <c r="D321" s="365" t="s">
        <v>93</v>
      </c>
      <c r="E321" s="365" t="s">
        <v>97</v>
      </c>
      <c r="F321" s="365" t="s">
        <v>105</v>
      </c>
      <c r="G321" s="365" t="s">
        <v>134</v>
      </c>
      <c r="H321" s="365" t="s">
        <v>141</v>
      </c>
      <c r="I321" s="365" t="s">
        <v>149</v>
      </c>
      <c r="J321" s="365" t="s">
        <v>157</v>
      </c>
      <c r="K321" s="365" t="s">
        <v>174</v>
      </c>
      <c r="L321" s="365" t="s">
        <v>179</v>
      </c>
      <c r="M321" s="365" t="s">
        <v>190</v>
      </c>
      <c r="N321" s="334"/>
      <c r="O321" s="365" t="s">
        <v>207</v>
      </c>
      <c r="P321" s="365" t="s">
        <v>215</v>
      </c>
      <c r="Q321" s="365" t="s">
        <v>226</v>
      </c>
      <c r="R321" s="365" t="s">
        <v>232</v>
      </c>
      <c r="S321" s="365" t="s">
        <v>242</v>
      </c>
      <c r="T321" s="365" t="s">
        <v>246</v>
      </c>
      <c r="U321" s="365" t="s">
        <v>254</v>
      </c>
      <c r="V321" s="365" t="s">
        <v>259</v>
      </c>
      <c r="W321" s="365" t="s">
        <v>263</v>
      </c>
      <c r="X321" s="365" t="s">
        <v>285</v>
      </c>
      <c r="Y321" s="365" t="s">
        <v>307</v>
      </c>
      <c r="Z321" s="365" t="s">
        <v>321</v>
      </c>
      <c r="AA321" s="365" t="s">
        <v>331</v>
      </c>
      <c r="AB321" s="365" t="s">
        <v>346</v>
      </c>
      <c r="AC321" s="365" t="s">
        <v>357</v>
      </c>
      <c r="AD321" s="365" t="s">
        <v>361</v>
      </c>
      <c r="AE321" s="365" t="s">
        <v>365</v>
      </c>
      <c r="AF321" s="365" t="s">
        <v>372</v>
      </c>
      <c r="AG321" s="365" t="s">
        <v>377</v>
      </c>
      <c r="AH321" s="365" t="s">
        <v>383</v>
      </c>
      <c r="AI321" s="365" t="s">
        <v>387</v>
      </c>
      <c r="AJ321" s="365" t="s">
        <v>259</v>
      </c>
    </row>
    <row r="322" spans="1:36" ht="13.5" customHeight="1" thickBot="1" x14ac:dyDescent="0.25">
      <c r="A322" s="477"/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0"/>
      <c r="M322" s="380"/>
      <c r="N322" s="334"/>
      <c r="O322" s="380"/>
      <c r="P322" s="380"/>
      <c r="Q322" s="380"/>
      <c r="R322" s="380"/>
      <c r="S322" s="380"/>
      <c r="T322" s="380"/>
      <c r="U322" s="380"/>
      <c r="V322" s="380"/>
      <c r="W322" s="380"/>
      <c r="X322" s="380"/>
      <c r="Y322" s="380"/>
      <c r="Z322" s="380"/>
      <c r="AA322" s="380"/>
      <c r="AB322" s="380"/>
      <c r="AC322" s="380"/>
      <c r="AD322" s="380"/>
      <c r="AE322" s="380"/>
      <c r="AF322" s="380"/>
      <c r="AG322" s="380"/>
      <c r="AH322" s="380"/>
      <c r="AI322" s="380"/>
      <c r="AJ322" s="380"/>
    </row>
    <row r="323" spans="1:36" ht="18" customHeight="1" thickTop="1" thickBot="1" x14ac:dyDescent="0.25">
      <c r="A323" s="40" t="s">
        <v>508</v>
      </c>
      <c r="B323" s="46">
        <f>IFERROR(X22*H22,"0")</f>
        <v>0</v>
      </c>
      <c r="C323" s="46">
        <f>IFERROR(X28*H28,"0")+IFERROR(X29*H29,"0")+IFERROR(X30*H30,"0")+IFERROR(X31*H31,"0")+IFERROR(X32*H32,"0")</f>
        <v>210</v>
      </c>
      <c r="D323" s="46">
        <f>IFERROR(X37*H37,"0")</f>
        <v>0</v>
      </c>
      <c r="E323" s="46">
        <f>IFERROR(X42*H42,"0")</f>
        <v>0</v>
      </c>
      <c r="F323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756</v>
      </c>
      <c r="G323" s="46">
        <f>IFERROR(X63*H63,"0")+IFERROR(X64*H64,"0")</f>
        <v>697.2</v>
      </c>
      <c r="H323" s="46">
        <f>IFERROR(X69*H69,"0")+IFERROR(X70*H70,"0")</f>
        <v>0</v>
      </c>
      <c r="I323" s="46">
        <f>IFERROR(X75*H75,"0")+IFERROR(X76*H76,"0")</f>
        <v>100.8</v>
      </c>
      <c r="J323" s="46">
        <f>IFERROR(X81*H81,"0")+IFERROR(X82*H82,"0")+IFERROR(X83*H83,"0")+IFERROR(X84*H84,"0")+IFERROR(X85*H85,"0")+IFERROR(X86*H86,"0")</f>
        <v>1125.5999999999999</v>
      </c>
      <c r="K323" s="46">
        <f>IFERROR(X91*H91,"0")</f>
        <v>0</v>
      </c>
      <c r="L323" s="46">
        <f>IFERROR(X96*H96,"0")+IFERROR(X97*H97,"0")+IFERROR(X98*H98,"0")</f>
        <v>30.240000000000002</v>
      </c>
      <c r="M323" s="46">
        <f>IFERROR(X103*H103,"0")+IFERROR(X104*H104,"0")+IFERROR(X105*H105,"0")+IFERROR(X106*H106,"0")+IFERROR(X107*H107,"0")+IFERROR(X108*H108,"0")+IFERROR(X109*H109,"0")</f>
        <v>3748.7999999999997</v>
      </c>
      <c r="N323" s="334"/>
      <c r="O323" s="46">
        <f>IFERROR(X114*H114,"0")+IFERROR(X115*H115,"0")+IFERROR(X116*H116,"0")</f>
        <v>924</v>
      </c>
      <c r="P323" s="46">
        <f>IFERROR(X121*H121,"0")+IFERROR(X122*H122,"0")+IFERROR(X123*H123,"0")+IFERROR(X124*H124,"0")</f>
        <v>336</v>
      </c>
      <c r="Q323" s="46">
        <f>IFERROR(X129*H129,"0")+IFERROR(X130*H130,"0")</f>
        <v>210</v>
      </c>
      <c r="R323" s="46">
        <f>IFERROR(X135*H135,"0")+IFERROR(X136*H136,"0")+IFERROR(X137*H137,"0")</f>
        <v>0</v>
      </c>
      <c r="S323" s="46">
        <f>IFERROR(X142*H142,"0")</f>
        <v>0</v>
      </c>
      <c r="T323" s="46">
        <f>IFERROR(X147*H147,"0")+IFERROR(X148*H148,"0")</f>
        <v>0</v>
      </c>
      <c r="U323" s="46">
        <f>IFERROR(X153*H153,"0")</f>
        <v>0</v>
      </c>
      <c r="V323" s="46">
        <f>IFERROR(X159*H159,"0")</f>
        <v>0</v>
      </c>
      <c r="W323" s="46">
        <f>IFERROR(X164*H164,"0")+IFERROR(X165*H165,"0")+IFERROR(X166*H166,"0")+IFERROR(X167*H167,"0")+IFERROR(X171*H171,"0")+IFERROR(X172*H172,"0")</f>
        <v>420</v>
      </c>
      <c r="X323" s="46">
        <f>IFERROR(X178*H178,"0")+IFERROR(X179*H179,"0")+IFERROR(X180*H180,"0")+IFERROR(X181*H181,"0")+IFERROR(X185*H185,"0")</f>
        <v>798</v>
      </c>
      <c r="Y323" s="46">
        <f>IFERROR(X191*H191,"0")+IFERROR(X192*H192,"0")+IFERROR(X193*H193,"0")+IFERROR(X194*H194,"0")</f>
        <v>67.2</v>
      </c>
      <c r="Z323" s="46">
        <f>IFERROR(X199*H199,"0")+IFERROR(X200*H200,"0")+IFERROR(X201*H201,"0")</f>
        <v>537.59999999999991</v>
      </c>
      <c r="AA323" s="46">
        <f>IFERROR(X206*H206,"0")+IFERROR(X207*H207,"0")+IFERROR(X208*H208,"0")+IFERROR(X209*H209,"0")+IFERROR(X210*H210,"0")+IFERROR(X211*H211,"0")</f>
        <v>67.199999999999989</v>
      </c>
      <c r="AB323" s="46">
        <f>IFERROR(X216*H216,"0")+IFERROR(X217*H217,"0")+IFERROR(X218*H218,"0")+IFERROR(X219*H219,"0")</f>
        <v>0</v>
      </c>
      <c r="AC323" s="46">
        <f>IFERROR(X224*H224,"0")</f>
        <v>0</v>
      </c>
      <c r="AD323" s="46">
        <f>IFERROR(X229*H229,"0")</f>
        <v>0</v>
      </c>
      <c r="AE323" s="46">
        <f>IFERROR(X234*H234,"0")+IFERROR(X235*H235,"0")</f>
        <v>0</v>
      </c>
      <c r="AF323" s="46">
        <f>IFERROR(X241*H241,"0")</f>
        <v>0</v>
      </c>
      <c r="AG323" s="46">
        <f>IFERROR(X247*H247,"0")+IFERROR(X248*H248,"0")</f>
        <v>420</v>
      </c>
      <c r="AH323" s="46">
        <f>IFERROR(X253*H253,"0")</f>
        <v>0</v>
      </c>
      <c r="AI323" s="46">
        <f>IFERROR(X259*H259,"0")+IFERROR(X263*H263,"0")</f>
        <v>0</v>
      </c>
      <c r="AJ323" s="46">
        <f>IFERROR(X269*H269,"0")+IFERROR(X270*H270,"0")+IFERROR(X271*H271,"0")+IFERROR(X275*H275,"0")+IFERROR(X279*H279,"0")+IFERROR(X280*H280,"0")+IFERROR(X284*H284,"0")+IFERROR(X285*H285,"0")+IFERROR(X286*H286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</f>
        <v>1766.0400000000002</v>
      </c>
    </row>
    <row r="324" spans="1:36" ht="13.5" customHeight="1" thickTop="1" x14ac:dyDescent="0.2">
      <c r="C324" s="334"/>
    </row>
    <row r="325" spans="1:36" ht="19.5" customHeight="1" x14ac:dyDescent="0.2">
      <c r="A325" s="58" t="s">
        <v>509</v>
      </c>
      <c r="B325" s="58" t="s">
        <v>510</v>
      </c>
      <c r="C325" s="58" t="s">
        <v>511</v>
      </c>
    </row>
    <row r="326" spans="1:36" x14ac:dyDescent="0.2">
      <c r="A326" s="59">
        <f>SUMPRODUCT(--(BB:BB="ЗПФ"),--(W:W="кор"),H:H,Y:Y)+SUMPRODUCT(--(BB:BB="ЗПФ"),--(W:W="кг"),Y:Y)</f>
        <v>6646.8</v>
      </c>
      <c r="B326" s="60">
        <f>SUMPRODUCT(--(BB:BB="ПГП"),--(W:W="кор"),H:H,Y:Y)+SUMPRODUCT(--(BB:BB="ПГП"),--(W:W="кг"),Y:Y)</f>
        <v>5567.8799999999992</v>
      </c>
      <c r="C326" s="60">
        <f>SUMPRODUCT(--(BB:BB="КИЗ"),--(W:W="кор"),H:H,Y:Y)+SUMPRODUCT(--(BB:BB="КИЗ"),--(W:W="кг"),Y:Y)</f>
        <v>0</v>
      </c>
    </row>
  </sheetData>
  <sheetProtection algorithmName="SHA-512" hashValue="esLaV/UQ+vs4CpdJ3atelLYi3kZcu5PtZfUAfnFlTjON8d/n3xN3CYwgbDXZiPVegpnaHuh+jRdAQSskVTp/7g==" saltValue="Z4tKrbXV6LYSAkswX/6ezQ==" spinCount="100000" sheet="1" objects="1" scenarios="1" sort="0" autoFilter="0" pivotTables="0"/>
  <autoFilter ref="A18:AF3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25,60"/>
        <filter val="100,80"/>
        <filter val="108,00"/>
        <filter val="112,00"/>
        <filter val="12 214,68"/>
        <filter val="12,00"/>
        <filter val="120,00"/>
        <filter val="126,00"/>
        <filter val="13 352,68"/>
        <filter val="138,00"/>
        <filter val="14 177,68"/>
        <filter val="14,00"/>
        <filter val="140,00"/>
        <filter val="152,00"/>
        <filter val="156,00"/>
        <filter val="182,00"/>
        <filter val="2 764,00"/>
        <filter val="204,00"/>
        <filter val="210,00"/>
        <filter val="24,00"/>
        <filter val="266,00"/>
        <filter val="28,00"/>
        <filter val="3 748,80"/>
        <filter val="30,24"/>
        <filter val="308,00"/>
        <filter val="33"/>
        <filter val="336,00"/>
        <filter val="36,00"/>
        <filter val="42,00"/>
        <filter val="420,00"/>
        <filter val="48,00"/>
        <filter val="512,60"/>
        <filter val="537,60"/>
        <filter val="552,00"/>
        <filter val="56,00"/>
        <filter val="60,00"/>
        <filter val="605,44"/>
        <filter val="648,00"/>
        <filter val="67,20"/>
        <filter val="697,20"/>
        <filter val="70,00"/>
        <filter val="756,00"/>
        <filter val="798,00"/>
        <filter val="84,00"/>
        <filter val="924,00"/>
        <filter val="96,00"/>
        <filter val="98,00"/>
      </filters>
    </filterColumn>
    <filterColumn colId="29" showButton="0"/>
    <filterColumn colId="30" showButton="0"/>
  </autoFilter>
  <mergeCells count="575">
    <mergeCell ref="P311:V311"/>
    <mergeCell ref="A21:Z21"/>
    <mergeCell ref="D121:E121"/>
    <mergeCell ref="Q321:Q322"/>
    <mergeCell ref="D192:E192"/>
    <mergeCell ref="S321:S322"/>
    <mergeCell ref="A99:O100"/>
    <mergeCell ref="D42:E42"/>
    <mergeCell ref="D17:E18"/>
    <mergeCell ref="D123:E123"/>
    <mergeCell ref="P307:T307"/>
    <mergeCell ref="P58:T58"/>
    <mergeCell ref="X17:X18"/>
    <mergeCell ref="D50:E50"/>
    <mergeCell ref="D286:E286"/>
    <mergeCell ref="D291:E291"/>
    <mergeCell ref="U17:V17"/>
    <mergeCell ref="Y17:Y18"/>
    <mergeCell ref="D57:E57"/>
    <mergeCell ref="H321:H322"/>
    <mergeCell ref="J321:J322"/>
    <mergeCell ref="I321:I322"/>
    <mergeCell ref="K321:K322"/>
    <mergeCell ref="P132:V132"/>
    <mergeCell ref="A260:O261"/>
    <mergeCell ref="P124:T124"/>
    <mergeCell ref="D293:E293"/>
    <mergeCell ref="D32:E32"/>
    <mergeCell ref="P138:V138"/>
    <mergeCell ref="D97:E97"/>
    <mergeCell ref="A128:Z128"/>
    <mergeCell ref="A10:C10"/>
    <mergeCell ref="P218:T218"/>
    <mergeCell ref="P250:V250"/>
    <mergeCell ref="A246:Z246"/>
    <mergeCell ref="A233:Z233"/>
    <mergeCell ref="A168:O169"/>
    <mergeCell ref="M17:M18"/>
    <mergeCell ref="O17:O18"/>
    <mergeCell ref="P131:V131"/>
    <mergeCell ref="P187:V187"/>
    <mergeCell ref="P174:V174"/>
    <mergeCell ref="A175:Z175"/>
    <mergeCell ref="P287:V287"/>
    <mergeCell ref="P281:V281"/>
    <mergeCell ref="D164:E164"/>
    <mergeCell ref="D105:E105"/>
    <mergeCell ref="Q5:R5"/>
    <mergeCell ref="P199:T199"/>
    <mergeCell ref="F17:F18"/>
    <mergeCell ref="P297:T297"/>
    <mergeCell ref="D107:E107"/>
    <mergeCell ref="P291:T291"/>
    <mergeCell ref="D234:E234"/>
    <mergeCell ref="P136:T136"/>
    <mergeCell ref="P70:T70"/>
    <mergeCell ref="P263:T263"/>
    <mergeCell ref="D171:E171"/>
    <mergeCell ref="P293:T293"/>
    <mergeCell ref="A149:O150"/>
    <mergeCell ref="Q6:R6"/>
    <mergeCell ref="A267:Z267"/>
    <mergeCell ref="P200:T200"/>
    <mergeCell ref="P292:T292"/>
    <mergeCell ref="A204:Z204"/>
    <mergeCell ref="P294:T294"/>
    <mergeCell ref="P23:V23"/>
    <mergeCell ref="P272:V272"/>
    <mergeCell ref="A35:Z35"/>
    <mergeCell ref="A262:Z262"/>
    <mergeCell ref="A62:Z62"/>
    <mergeCell ref="AD17:AF18"/>
    <mergeCell ref="P117:V117"/>
    <mergeCell ref="D76:E76"/>
    <mergeCell ref="F5:G5"/>
    <mergeCell ref="P169:V169"/>
    <mergeCell ref="P144:V144"/>
    <mergeCell ref="A25:Z25"/>
    <mergeCell ref="AD321:AD322"/>
    <mergeCell ref="P253:T253"/>
    <mergeCell ref="AF321:AF322"/>
    <mergeCell ref="A223:Z223"/>
    <mergeCell ref="P82:T82"/>
    <mergeCell ref="V11:W11"/>
    <mergeCell ref="P57:T57"/>
    <mergeCell ref="D165:E165"/>
    <mergeCell ref="P75:T75"/>
    <mergeCell ref="D279:E279"/>
    <mergeCell ref="P121:T121"/>
    <mergeCell ref="P181:T181"/>
    <mergeCell ref="D29:E29"/>
    <mergeCell ref="D216:E216"/>
    <mergeCell ref="P195:V195"/>
    <mergeCell ref="A20:Z20"/>
    <mergeCell ref="P123:T123"/>
    <mergeCell ref="P2:W3"/>
    <mergeCell ref="P298:T298"/>
    <mergeCell ref="D241:E241"/>
    <mergeCell ref="P54:T54"/>
    <mergeCell ref="A170:Z170"/>
    <mergeCell ref="P312:V312"/>
    <mergeCell ref="A289:Z289"/>
    <mergeCell ref="A23:O24"/>
    <mergeCell ref="P64:T64"/>
    <mergeCell ref="P135:T135"/>
    <mergeCell ref="P191:T191"/>
    <mergeCell ref="D10:E10"/>
    <mergeCell ref="D305:E305"/>
    <mergeCell ref="F10:G10"/>
    <mergeCell ref="D270:E270"/>
    <mergeCell ref="P78:V78"/>
    <mergeCell ref="D310:E310"/>
    <mergeCell ref="A112:Z112"/>
    <mergeCell ref="P66:V66"/>
    <mergeCell ref="D218:E218"/>
    <mergeCell ref="D247:E247"/>
    <mergeCell ref="A127:Z127"/>
    <mergeCell ref="A176:Z176"/>
    <mergeCell ref="A257:Z257"/>
    <mergeCell ref="D49:E49"/>
    <mergeCell ref="D54:E54"/>
    <mergeCell ref="P160:V160"/>
    <mergeCell ref="P83:T83"/>
    <mergeCell ref="A9:C9"/>
    <mergeCell ref="A242:O243"/>
    <mergeCell ref="A71:O72"/>
    <mergeCell ref="D58:E58"/>
    <mergeCell ref="A236:O237"/>
    <mergeCell ref="D194:E194"/>
    <mergeCell ref="V6:W9"/>
    <mergeCell ref="V12:W12"/>
    <mergeCell ref="A6:C6"/>
    <mergeCell ref="Q12:R12"/>
    <mergeCell ref="P72:V72"/>
    <mergeCell ref="P122:T122"/>
    <mergeCell ref="P65:V65"/>
    <mergeCell ref="A12:M12"/>
    <mergeCell ref="P243:V243"/>
    <mergeCell ref="A190:Z190"/>
    <mergeCell ref="A68:Z68"/>
    <mergeCell ref="A19:Z19"/>
    <mergeCell ref="D7:M7"/>
    <mergeCell ref="A8:C8"/>
    <mergeCell ref="D294:E294"/>
    <mergeCell ref="P273:V273"/>
    <mergeCell ref="AC321:AC322"/>
    <mergeCell ref="AE321:AE322"/>
    <mergeCell ref="P39:V39"/>
    <mergeCell ref="A156:Z156"/>
    <mergeCell ref="A33:O34"/>
    <mergeCell ref="Q13:R13"/>
    <mergeCell ref="P201:T201"/>
    <mergeCell ref="A125:O126"/>
    <mergeCell ref="P247:T247"/>
    <mergeCell ref="P114:T114"/>
    <mergeCell ref="P241:T241"/>
    <mergeCell ref="D84:E84"/>
    <mergeCell ref="A157:Z157"/>
    <mergeCell ref="D22:E22"/>
    <mergeCell ref="A222:Z222"/>
    <mergeCell ref="P301:T301"/>
    <mergeCell ref="P255:V255"/>
    <mergeCell ref="U321:U322"/>
    <mergeCell ref="P236:V236"/>
    <mergeCell ref="W321:W322"/>
    <mergeCell ref="P92:V92"/>
    <mergeCell ref="A61:Z61"/>
    <mergeCell ref="H5:M5"/>
    <mergeCell ref="A27:Z27"/>
    <mergeCell ref="P98:T98"/>
    <mergeCell ref="A214:Z214"/>
    <mergeCell ref="D6:M6"/>
    <mergeCell ref="D304:E304"/>
    <mergeCell ref="D83:E83"/>
    <mergeCell ref="A278:Z278"/>
    <mergeCell ref="P106:T106"/>
    <mergeCell ref="D207:E207"/>
    <mergeCell ref="P269:T269"/>
    <mergeCell ref="P164:T164"/>
    <mergeCell ref="D85:E85"/>
    <mergeCell ref="D299:E299"/>
    <mergeCell ref="G17:G18"/>
    <mergeCell ref="P242:V242"/>
    <mergeCell ref="D159:E159"/>
    <mergeCell ref="A232:Z232"/>
    <mergeCell ref="P130:T130"/>
    <mergeCell ref="D136:E136"/>
    <mergeCell ref="A227:Z227"/>
    <mergeCell ref="D200:E200"/>
    <mergeCell ref="P48:T48"/>
    <mergeCell ref="D292:E292"/>
    <mergeCell ref="P173:V173"/>
    <mergeCell ref="AB17:AB18"/>
    <mergeCell ref="P100:V100"/>
    <mergeCell ref="P265:V265"/>
    <mergeCell ref="A90:Z90"/>
    <mergeCell ref="A41:Z41"/>
    <mergeCell ref="A283:Z283"/>
    <mergeCell ref="P44:V44"/>
    <mergeCell ref="P237:V237"/>
    <mergeCell ref="P22:T22"/>
    <mergeCell ref="P43:V43"/>
    <mergeCell ref="P167:T167"/>
    <mergeCell ref="P142:T142"/>
    <mergeCell ref="D148:E148"/>
    <mergeCell ref="P55:T55"/>
    <mergeCell ref="D115:E115"/>
    <mergeCell ref="P280:T280"/>
    <mergeCell ref="P196:V196"/>
    <mergeCell ref="P183:V183"/>
    <mergeCell ref="A43:O44"/>
    <mergeCell ref="D116:E116"/>
    <mergeCell ref="D91:E91"/>
    <mergeCell ref="D106:E106"/>
    <mergeCell ref="N17:N18"/>
    <mergeCell ref="A321:A322"/>
    <mergeCell ref="P295:T295"/>
    <mergeCell ref="P178:T178"/>
    <mergeCell ref="P105:T105"/>
    <mergeCell ref="D86:E86"/>
    <mergeCell ref="P270:T270"/>
    <mergeCell ref="P49:T49"/>
    <mergeCell ref="A110:O111"/>
    <mergeCell ref="P279:T279"/>
    <mergeCell ref="P108:T108"/>
    <mergeCell ref="D153:E153"/>
    <mergeCell ref="D199:E199"/>
    <mergeCell ref="P109:T109"/>
    <mergeCell ref="D217:E217"/>
    <mergeCell ref="P84:T84"/>
    <mergeCell ref="P193:T193"/>
    <mergeCell ref="P107:T107"/>
    <mergeCell ref="D271:E271"/>
    <mergeCell ref="D191:E191"/>
    <mergeCell ref="A245:Z245"/>
    <mergeCell ref="P85:T85"/>
    <mergeCell ref="A202:O203"/>
    <mergeCell ref="C321:C322"/>
    <mergeCell ref="B321:B322"/>
    <mergeCell ref="AG320:AH320"/>
    <mergeCell ref="P159:T159"/>
    <mergeCell ref="A276:O277"/>
    <mergeCell ref="P96:T96"/>
    <mergeCell ref="H17:H18"/>
    <mergeCell ref="A220:O221"/>
    <mergeCell ref="A146:Z146"/>
    <mergeCell ref="P217:T217"/>
    <mergeCell ref="D269:E269"/>
    <mergeCell ref="D296:E296"/>
    <mergeCell ref="A252:Z252"/>
    <mergeCell ref="D75:E75"/>
    <mergeCell ref="D206:E206"/>
    <mergeCell ref="D298:E298"/>
    <mergeCell ref="D181:E181"/>
    <mergeCell ref="A158:Z158"/>
    <mergeCell ref="P91:T91"/>
    <mergeCell ref="P99:V99"/>
    <mergeCell ref="P316:V316"/>
    <mergeCell ref="A141:Z141"/>
    <mergeCell ref="AA17:AA18"/>
    <mergeCell ref="AC17:AC18"/>
    <mergeCell ref="D309:E309"/>
    <mergeCell ref="P180:T180"/>
    <mergeCell ref="V321:V322"/>
    <mergeCell ref="A198:Z198"/>
    <mergeCell ref="P179:T179"/>
    <mergeCell ref="X321:X322"/>
    <mergeCell ref="J9:M9"/>
    <mergeCell ref="A65:O66"/>
    <mergeCell ref="D193:E193"/>
    <mergeCell ref="P206:T206"/>
    <mergeCell ref="D56:E56"/>
    <mergeCell ref="P37:T37"/>
    <mergeCell ref="P304:T304"/>
    <mergeCell ref="D285:E285"/>
    <mergeCell ref="P155:V155"/>
    <mergeCell ref="A154:O155"/>
    <mergeCell ref="D114:E114"/>
    <mergeCell ref="P220:V220"/>
    <mergeCell ref="D64:E64"/>
    <mergeCell ref="P248:T248"/>
    <mergeCell ref="D51:E51"/>
    <mergeCell ref="P235:T235"/>
    <mergeCell ref="P306:T306"/>
    <mergeCell ref="P213:V213"/>
    <mergeCell ref="A274:Z274"/>
    <mergeCell ref="P249:V249"/>
    <mergeCell ref="M321:M322"/>
    <mergeCell ref="P149:V149"/>
    <mergeCell ref="A145:Z145"/>
    <mergeCell ref="P314:V314"/>
    <mergeCell ref="D137:E137"/>
    <mergeCell ref="P216:T216"/>
    <mergeCell ref="D130:E130"/>
    <mergeCell ref="D201:E201"/>
    <mergeCell ref="P126:V126"/>
    <mergeCell ref="P224:T224"/>
    <mergeCell ref="P211:T211"/>
    <mergeCell ref="P309:T309"/>
    <mergeCell ref="D295:E295"/>
    <mergeCell ref="D178:E178"/>
    <mergeCell ref="P225:V225"/>
    <mergeCell ref="D172:E172"/>
    <mergeCell ref="P153:T153"/>
    <mergeCell ref="A143:O144"/>
    <mergeCell ref="P313:V313"/>
    <mergeCell ref="P202:V202"/>
    <mergeCell ref="A230:O231"/>
    <mergeCell ref="P315:V315"/>
    <mergeCell ref="A256:Z256"/>
    <mergeCell ref="P231:V231"/>
    <mergeCell ref="T5:U5"/>
    <mergeCell ref="P76:T76"/>
    <mergeCell ref="V5:W5"/>
    <mergeCell ref="P212:V212"/>
    <mergeCell ref="Q8:R8"/>
    <mergeCell ref="P69:T69"/>
    <mergeCell ref="A186:O187"/>
    <mergeCell ref="D248:E248"/>
    <mergeCell ref="D219:E219"/>
    <mergeCell ref="D104:E104"/>
    <mergeCell ref="A79:Z79"/>
    <mergeCell ref="T6:U9"/>
    <mergeCell ref="Q10:R10"/>
    <mergeCell ref="D185:E185"/>
    <mergeCell ref="P60:V60"/>
    <mergeCell ref="P51:T51"/>
    <mergeCell ref="P71:V71"/>
    <mergeCell ref="A13:M13"/>
    <mergeCell ref="A59:O60"/>
    <mergeCell ref="A119:Z119"/>
    <mergeCell ref="A94:Z94"/>
    <mergeCell ref="P115:T115"/>
    <mergeCell ref="A15:M15"/>
    <mergeCell ref="D48:E48"/>
    <mergeCell ref="AH321:AH322"/>
    <mergeCell ref="AJ321:AJ322"/>
    <mergeCell ref="A272:O273"/>
    <mergeCell ref="P186:V186"/>
    <mergeCell ref="Y320:AE320"/>
    <mergeCell ref="A134:Z134"/>
    <mergeCell ref="P303:T303"/>
    <mergeCell ref="A249:O250"/>
    <mergeCell ref="P317:V317"/>
    <mergeCell ref="P305:T305"/>
    <mergeCell ref="A162:Z162"/>
    <mergeCell ref="P208:T208"/>
    <mergeCell ref="A138:O139"/>
    <mergeCell ref="A177:Z177"/>
    <mergeCell ref="P219:T219"/>
    <mergeCell ref="P210:T210"/>
    <mergeCell ref="P308:T308"/>
    <mergeCell ref="P185:T185"/>
    <mergeCell ref="A251:Z251"/>
    <mergeCell ref="P288:V288"/>
    <mergeCell ref="P285:T285"/>
    <mergeCell ref="A188:Z188"/>
    <mergeCell ref="A240:Z240"/>
    <mergeCell ref="L321:L322"/>
    <mergeCell ref="A5:C5"/>
    <mergeCell ref="D179:E179"/>
    <mergeCell ref="D166:E166"/>
    <mergeCell ref="A17:A18"/>
    <mergeCell ref="P300:T300"/>
    <mergeCell ref="A189:Z189"/>
    <mergeCell ref="C17:C18"/>
    <mergeCell ref="K17:K18"/>
    <mergeCell ref="A238:Z238"/>
    <mergeCell ref="D103:E103"/>
    <mergeCell ref="D37:E37"/>
    <mergeCell ref="D180:E180"/>
    <mergeCell ref="P137:T137"/>
    <mergeCell ref="D9:E9"/>
    <mergeCell ref="F9:G9"/>
    <mergeCell ref="P53:T53"/>
    <mergeCell ref="A254:O255"/>
    <mergeCell ref="D167:E167"/>
    <mergeCell ref="D63:E63"/>
    <mergeCell ref="A38:O39"/>
    <mergeCell ref="D96:E96"/>
    <mergeCell ref="D52:E52"/>
    <mergeCell ref="P110:V110"/>
    <mergeCell ref="P15:T16"/>
    <mergeCell ref="D321:D322"/>
    <mergeCell ref="A117:O118"/>
    <mergeCell ref="F321:F322"/>
    <mergeCell ref="D108:E108"/>
    <mergeCell ref="A182:O183"/>
    <mergeCell ref="P52:T52"/>
    <mergeCell ref="P139:V139"/>
    <mergeCell ref="I17:I18"/>
    <mergeCell ref="D306:E306"/>
    <mergeCell ref="D135:E135"/>
    <mergeCell ref="P203:V203"/>
    <mergeCell ref="A120:Z120"/>
    <mergeCell ref="P34:V34"/>
    <mergeCell ref="P276:V276"/>
    <mergeCell ref="D235:E235"/>
    <mergeCell ref="A239:Z239"/>
    <mergeCell ref="A95:Z95"/>
    <mergeCell ref="A113:Z113"/>
    <mergeCell ref="Y321:Y322"/>
    <mergeCell ref="A195:O196"/>
    <mergeCell ref="O321:O322"/>
    <mergeCell ref="P310:T310"/>
    <mergeCell ref="D280:E280"/>
    <mergeCell ref="A160:O161"/>
    <mergeCell ref="A313:O318"/>
    <mergeCell ref="P284:T284"/>
    <mergeCell ref="A102:Z102"/>
    <mergeCell ref="P17:T18"/>
    <mergeCell ref="P129:T129"/>
    <mergeCell ref="P63:T63"/>
    <mergeCell ref="P194:T194"/>
    <mergeCell ref="P50:T50"/>
    <mergeCell ref="D31:E31"/>
    <mergeCell ref="P286:T286"/>
    <mergeCell ref="D229:E229"/>
    <mergeCell ref="D109:E109"/>
    <mergeCell ref="D275:E275"/>
    <mergeCell ref="P254:V254"/>
    <mergeCell ref="P296:T296"/>
    <mergeCell ref="P318:V318"/>
    <mergeCell ref="P229:T229"/>
    <mergeCell ref="A133:Z133"/>
    <mergeCell ref="P207:T207"/>
    <mergeCell ref="A131:O132"/>
    <mergeCell ref="P299:T299"/>
    <mergeCell ref="P150:V150"/>
    <mergeCell ref="P221:V221"/>
    <mergeCell ref="A40:Z40"/>
    <mergeCell ref="AB321:AB322"/>
    <mergeCell ref="P33:V33"/>
    <mergeCell ref="P264:V264"/>
    <mergeCell ref="P226:V226"/>
    <mergeCell ref="P93:V93"/>
    <mergeCell ref="A45:Z45"/>
    <mergeCell ref="D210:E210"/>
    <mergeCell ref="D308:E308"/>
    <mergeCell ref="A225:O226"/>
    <mergeCell ref="A46:Z46"/>
    <mergeCell ref="D209:E209"/>
    <mergeCell ref="P166:T166"/>
    <mergeCell ref="D147:E147"/>
    <mergeCell ref="A89:Z89"/>
    <mergeCell ref="D301:E301"/>
    <mergeCell ref="P116:T116"/>
    <mergeCell ref="D122:E122"/>
    <mergeCell ref="D224:E224"/>
    <mergeCell ref="P103:T103"/>
    <mergeCell ref="P97:T97"/>
    <mergeCell ref="E321:E322"/>
    <mergeCell ref="D211:E211"/>
    <mergeCell ref="P59:V59"/>
    <mergeCell ref="G321:G322"/>
    <mergeCell ref="H1:Q1"/>
    <mergeCell ref="AA321:AA322"/>
    <mergeCell ref="A268:Z268"/>
    <mergeCell ref="D284:E284"/>
    <mergeCell ref="A74:Z74"/>
    <mergeCell ref="D259:E259"/>
    <mergeCell ref="A163:Z163"/>
    <mergeCell ref="D28:E28"/>
    <mergeCell ref="A101:Z101"/>
    <mergeCell ref="P171:T171"/>
    <mergeCell ref="D55:E55"/>
    <mergeCell ref="D30:E30"/>
    <mergeCell ref="A140:Z140"/>
    <mergeCell ref="D5:E5"/>
    <mergeCell ref="D303:E303"/>
    <mergeCell ref="P42:T42"/>
    <mergeCell ref="D290:E290"/>
    <mergeCell ref="P259:T259"/>
    <mergeCell ref="P148:T148"/>
    <mergeCell ref="D69:E69"/>
    <mergeCell ref="Z321:Z322"/>
    <mergeCell ref="P32:T32"/>
    <mergeCell ref="A26:Z26"/>
    <mergeCell ref="D1:F1"/>
    <mergeCell ref="D302:E302"/>
    <mergeCell ref="P29:T29"/>
    <mergeCell ref="P271:T271"/>
    <mergeCell ref="D81:E81"/>
    <mergeCell ref="D208:E208"/>
    <mergeCell ref="D8:M8"/>
    <mergeCell ref="D300:E300"/>
    <mergeCell ref="P31:T31"/>
    <mergeCell ref="P118:V118"/>
    <mergeCell ref="A228:Z228"/>
    <mergeCell ref="A212:O213"/>
    <mergeCell ref="P182:V182"/>
    <mergeCell ref="P38:V38"/>
    <mergeCell ref="P47:T47"/>
    <mergeCell ref="P282:V282"/>
    <mergeCell ref="P111:V111"/>
    <mergeCell ref="J17:J18"/>
    <mergeCell ref="D82:E82"/>
    <mergeCell ref="L17:L18"/>
    <mergeCell ref="A184:Z184"/>
    <mergeCell ref="A244:Z244"/>
    <mergeCell ref="P125:V125"/>
    <mergeCell ref="P302:T302"/>
    <mergeCell ref="Z17:Z18"/>
    <mergeCell ref="AG321:AG322"/>
    <mergeCell ref="D124:E124"/>
    <mergeCell ref="AI321:AI322"/>
    <mergeCell ref="A197:Z197"/>
    <mergeCell ref="P81:T81"/>
    <mergeCell ref="P56:T56"/>
    <mergeCell ref="V10:W10"/>
    <mergeCell ref="A173:O174"/>
    <mergeCell ref="P321:P322"/>
    <mergeCell ref="D253:E253"/>
    <mergeCell ref="D53:E53"/>
    <mergeCell ref="R321:R322"/>
    <mergeCell ref="D47:E47"/>
    <mergeCell ref="T321:T322"/>
    <mergeCell ref="P209:T209"/>
    <mergeCell ref="P147:T147"/>
    <mergeCell ref="W17:W18"/>
    <mergeCell ref="A264:O265"/>
    <mergeCell ref="P261:V261"/>
    <mergeCell ref="P161:V161"/>
    <mergeCell ref="A151:Z151"/>
    <mergeCell ref="P234:T234"/>
    <mergeCell ref="P154:V154"/>
    <mergeCell ref="D142:E142"/>
    <mergeCell ref="V320:W320"/>
    <mergeCell ref="P86:T86"/>
    <mergeCell ref="A287:O288"/>
    <mergeCell ref="A80:Z80"/>
    <mergeCell ref="A281:O282"/>
    <mergeCell ref="A87:O88"/>
    <mergeCell ref="P172:T172"/>
    <mergeCell ref="R1:T1"/>
    <mergeCell ref="P28:T28"/>
    <mergeCell ref="D307:E307"/>
    <mergeCell ref="P165:T165"/>
    <mergeCell ref="D98:E98"/>
    <mergeCell ref="P30:T30"/>
    <mergeCell ref="P77:V77"/>
    <mergeCell ref="C320:U320"/>
    <mergeCell ref="P290:T290"/>
    <mergeCell ref="A311:O312"/>
    <mergeCell ref="A258:Z258"/>
    <mergeCell ref="P230:V230"/>
    <mergeCell ref="P275:T275"/>
    <mergeCell ref="P168:V168"/>
    <mergeCell ref="P104:T104"/>
    <mergeCell ref="B17:B18"/>
    <mergeCell ref="A77:O78"/>
    <mergeCell ref="P87:V87"/>
    <mergeCell ref="H9:I9"/>
    <mergeCell ref="P24:V24"/>
    <mergeCell ref="P260:V260"/>
    <mergeCell ref="A36:Z36"/>
    <mergeCell ref="D297:E297"/>
    <mergeCell ref="P88:V88"/>
    <mergeCell ref="D70:E70"/>
    <mergeCell ref="A205:Z205"/>
    <mergeCell ref="D263:E263"/>
    <mergeCell ref="P143:V143"/>
    <mergeCell ref="A73:Z73"/>
    <mergeCell ref="A266:Z266"/>
    <mergeCell ref="A92:O93"/>
    <mergeCell ref="A215:Z215"/>
    <mergeCell ref="D129:E129"/>
    <mergeCell ref="P192:T192"/>
    <mergeCell ref="P277:V277"/>
    <mergeCell ref="Q9:R9"/>
    <mergeCell ref="Q11:R11"/>
    <mergeCell ref="A14:M14"/>
    <mergeCell ref="A67:Z67"/>
    <mergeCell ref="H10:M10"/>
    <mergeCell ref="A152:Z1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2 X37 X48 X50 X52 X54 X56 X58 X69:X70 X81 X83:X86 X91 X97:X98 X103 X105 X107:X108 X114:X116 X122 X124 X135:X137 X142 X147:X148 X153 X164:X165 X167 X171:X172 X181 X185 X191:X194 X200 X206 X208:X210 X216:X218 X224 X229 X234 X241 X253 X259 X263 X290 X292 X294 X296:X297 X306:X310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7 X51 X53 X55 X63 X75:X76 X82 X96 X106 X109 X121 X129 X159 X166 X180 X201 X207 X211 X219 X235 X248 X269:X271 X275 X280 X284:X286 X291 X293 X295 X298:X305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9 X57 X64 X104 X123 X130 X178:X179 X199 X247 X279" xr:uid="{00000000-0002-0000-0000-000013000000}">
      <formula1>IF(AK49&gt;0,OR(X49=0,AND(IF(X49-AK49&gt;=0,TRUE,FALSE),X49&gt;0,IF(X49/J49=ROUND(X49/J49,0),TRUE,FALSE))),FALSE)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AsO4BllCEYtHGtlsZaX/Ivjn1zB+OBtM+rB3clYnExiFYY+dOH+8iBKQGax4NlONbX12Dqoi5aSxf/Ot1T3bTQ==" saltValue="roziD/yHsqZ4T/Tv9vlDc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553</vt:i4>
      </vt:variant>
    </vt:vector>
  </HeadingPairs>
  <TitlesOfParts>
    <vt:vector size="5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2025-01-08T10:38:26Z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