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556CCC-29FC-4166-A882-7CE6513ADA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Z441" i="1" s="1"/>
  <c r="Z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P405" i="1"/>
  <c r="BO405" i="1"/>
  <c r="BN405" i="1"/>
  <c r="BM405" i="1"/>
  <c r="Z405" i="1"/>
  <c r="Z406" i="1" s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X354" i="1"/>
  <c r="X353" i="1"/>
  <c r="BO352" i="1"/>
  <c r="BM352" i="1"/>
  <c r="Y352" i="1"/>
  <c r="P352" i="1"/>
  <c r="X350" i="1"/>
  <c r="X349" i="1"/>
  <c r="BO348" i="1"/>
  <c r="BM348" i="1"/>
  <c r="Y348" i="1"/>
  <c r="BP348" i="1" s="1"/>
  <c r="P348" i="1"/>
  <c r="BO347" i="1"/>
  <c r="BM347" i="1"/>
  <c r="Y347" i="1"/>
  <c r="Y350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Q681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Z171" i="1"/>
  <c r="Z172" i="1" s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68" i="1" s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Y110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Z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675" i="1" s="1"/>
  <c r="BO22" i="1"/>
  <c r="BM22" i="1"/>
  <c r="X672" i="1" s="1"/>
  <c r="Y22" i="1"/>
  <c r="P22" i="1"/>
  <c r="H10" i="1"/>
  <c r="A9" i="1"/>
  <c r="A10" i="1" s="1"/>
  <c r="D7" i="1"/>
  <c r="Q6" i="1"/>
  <c r="P2" i="1"/>
  <c r="Y354" i="1" l="1"/>
  <c r="Y353" i="1"/>
  <c r="BP352" i="1"/>
  <c r="BN352" i="1"/>
  <c r="Z352" i="1"/>
  <c r="Z353" i="1" s="1"/>
  <c r="BP357" i="1"/>
  <c r="BN357" i="1"/>
  <c r="Z357" i="1"/>
  <c r="BP379" i="1"/>
  <c r="BN379" i="1"/>
  <c r="Z379" i="1"/>
  <c r="Y413" i="1"/>
  <c r="BP409" i="1"/>
  <c r="BN409" i="1"/>
  <c r="Z409" i="1"/>
  <c r="BP466" i="1"/>
  <c r="BN466" i="1"/>
  <c r="Z466" i="1"/>
  <c r="BP535" i="1"/>
  <c r="BN535" i="1"/>
  <c r="Z535" i="1"/>
  <c r="AD681" i="1"/>
  <c r="Y604" i="1"/>
  <c r="BP603" i="1"/>
  <c r="BN603" i="1"/>
  <c r="Z603" i="1"/>
  <c r="Z604" i="1" s="1"/>
  <c r="Y624" i="1"/>
  <c r="Y623" i="1"/>
  <c r="BP619" i="1"/>
  <c r="BN619" i="1"/>
  <c r="Z619" i="1"/>
  <c r="BP621" i="1"/>
  <c r="BN621" i="1"/>
  <c r="Z621" i="1"/>
  <c r="BP637" i="1"/>
  <c r="BN637" i="1"/>
  <c r="Z637" i="1"/>
  <c r="BP639" i="1"/>
  <c r="BN639" i="1"/>
  <c r="Z639" i="1"/>
  <c r="BP641" i="1"/>
  <c r="BN641" i="1"/>
  <c r="Z641" i="1"/>
  <c r="BP643" i="1"/>
  <c r="BN643" i="1"/>
  <c r="Z643" i="1"/>
  <c r="B681" i="1"/>
  <c r="X673" i="1"/>
  <c r="X671" i="1"/>
  <c r="Y54" i="1"/>
  <c r="Z57" i="1"/>
  <c r="BN57" i="1"/>
  <c r="Y71" i="1"/>
  <c r="Z107" i="1"/>
  <c r="Z164" i="1"/>
  <c r="BN164" i="1"/>
  <c r="BP164" i="1"/>
  <c r="Z175" i="1"/>
  <c r="BN175" i="1"/>
  <c r="Z179" i="1"/>
  <c r="I681" i="1"/>
  <c r="Z199" i="1"/>
  <c r="BN199" i="1"/>
  <c r="Z216" i="1"/>
  <c r="BN216" i="1"/>
  <c r="Z228" i="1"/>
  <c r="BN228" i="1"/>
  <c r="Z242" i="1"/>
  <c r="BN242" i="1"/>
  <c r="Z243" i="1"/>
  <c r="BN243" i="1"/>
  <c r="Z256" i="1"/>
  <c r="BN256" i="1"/>
  <c r="Z267" i="1"/>
  <c r="BN267" i="1"/>
  <c r="Z282" i="1"/>
  <c r="BN282" i="1"/>
  <c r="Z300" i="1"/>
  <c r="BN300" i="1"/>
  <c r="BP309" i="1"/>
  <c r="BN309" i="1"/>
  <c r="Z309" i="1"/>
  <c r="BP369" i="1"/>
  <c r="BN369" i="1"/>
  <c r="Z369" i="1"/>
  <c r="BP398" i="1"/>
  <c r="BN398" i="1"/>
  <c r="Z398" i="1"/>
  <c r="BP448" i="1"/>
  <c r="BN448" i="1"/>
  <c r="Z448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620" i="1"/>
  <c r="BN620" i="1"/>
  <c r="Z620" i="1"/>
  <c r="BP622" i="1"/>
  <c r="BN622" i="1"/>
  <c r="Z622" i="1"/>
  <c r="Y645" i="1"/>
  <c r="Y644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388" i="1"/>
  <c r="Y396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51" i="1"/>
  <c r="BN51" i="1"/>
  <c r="Z62" i="1"/>
  <c r="BN62" i="1"/>
  <c r="BP62" i="1"/>
  <c r="Z66" i="1"/>
  <c r="BN66" i="1"/>
  <c r="Z70" i="1"/>
  <c r="BN70" i="1"/>
  <c r="Z76" i="1"/>
  <c r="BN76" i="1"/>
  <c r="Z84" i="1"/>
  <c r="BN84" i="1"/>
  <c r="Z90" i="1"/>
  <c r="BN90" i="1"/>
  <c r="BP90" i="1"/>
  <c r="Z94" i="1"/>
  <c r="BN94" i="1"/>
  <c r="BN107" i="1"/>
  <c r="Z131" i="1"/>
  <c r="BN131" i="1"/>
  <c r="Z137" i="1"/>
  <c r="BN137" i="1"/>
  <c r="BP137" i="1"/>
  <c r="Z141" i="1"/>
  <c r="BN141" i="1"/>
  <c r="Z147" i="1"/>
  <c r="BN147" i="1"/>
  <c r="BP147" i="1"/>
  <c r="Z153" i="1"/>
  <c r="BN153" i="1"/>
  <c r="Z159" i="1"/>
  <c r="BN159" i="1"/>
  <c r="BP159" i="1"/>
  <c r="BN171" i="1"/>
  <c r="BP171" i="1"/>
  <c r="BP175" i="1"/>
  <c r="BN179" i="1"/>
  <c r="BP245" i="1"/>
  <c r="BN245" i="1"/>
  <c r="Z245" i="1"/>
  <c r="X674" i="1"/>
  <c r="Z33" i="1"/>
  <c r="BN33" i="1"/>
  <c r="Z64" i="1"/>
  <c r="BN64" i="1"/>
  <c r="BN68" i="1"/>
  <c r="Z74" i="1"/>
  <c r="BN74" i="1"/>
  <c r="BP74" i="1"/>
  <c r="Z82" i="1"/>
  <c r="BN82" i="1"/>
  <c r="Z86" i="1"/>
  <c r="BN86" i="1"/>
  <c r="Z92" i="1"/>
  <c r="BN92" i="1"/>
  <c r="Z100" i="1"/>
  <c r="BN100" i="1"/>
  <c r="Z113" i="1"/>
  <c r="BN113" i="1"/>
  <c r="Z125" i="1"/>
  <c r="BN125" i="1"/>
  <c r="Z133" i="1"/>
  <c r="BN133" i="1"/>
  <c r="Z139" i="1"/>
  <c r="BN139" i="1"/>
  <c r="Z143" i="1"/>
  <c r="BN143" i="1"/>
  <c r="Z155" i="1"/>
  <c r="BN155" i="1"/>
  <c r="Z166" i="1"/>
  <c r="BN166" i="1"/>
  <c r="Z177" i="1"/>
  <c r="BN177" i="1"/>
  <c r="Z183" i="1"/>
  <c r="BN183" i="1"/>
  <c r="BP183" i="1"/>
  <c r="Y203" i="1"/>
  <c r="Z197" i="1"/>
  <c r="BN197" i="1"/>
  <c r="Z201" i="1"/>
  <c r="BN201" i="1"/>
  <c r="Z212" i="1"/>
  <c r="BN212" i="1"/>
  <c r="Y224" i="1"/>
  <c r="Z218" i="1"/>
  <c r="BN218" i="1"/>
  <c r="Z222" i="1"/>
  <c r="BN222" i="1"/>
  <c r="Y238" i="1"/>
  <c r="Z230" i="1"/>
  <c r="BN230" i="1"/>
  <c r="Z234" i="1"/>
  <c r="BN234" i="1"/>
  <c r="BP236" i="1"/>
  <c r="BN236" i="1"/>
  <c r="Z236" i="1"/>
  <c r="Y247" i="1"/>
  <c r="K681" i="1"/>
  <c r="Z254" i="1"/>
  <c r="BN254" i="1"/>
  <c r="Z258" i="1"/>
  <c r="BN258" i="1"/>
  <c r="Z265" i="1"/>
  <c r="BN265" i="1"/>
  <c r="Z269" i="1"/>
  <c r="BN269" i="1"/>
  <c r="Z275" i="1"/>
  <c r="Z276" i="1" s="1"/>
  <c r="BN275" i="1"/>
  <c r="BP275" i="1"/>
  <c r="Y276" i="1"/>
  <c r="Z280" i="1"/>
  <c r="BN280" i="1"/>
  <c r="Z284" i="1"/>
  <c r="BN284" i="1"/>
  <c r="Z288" i="1"/>
  <c r="BN288" i="1"/>
  <c r="P681" i="1"/>
  <c r="Z307" i="1"/>
  <c r="BN307" i="1"/>
  <c r="Z311" i="1"/>
  <c r="BN311" i="1"/>
  <c r="Y339" i="1"/>
  <c r="Z348" i="1"/>
  <c r="BN348" i="1"/>
  <c r="Z359" i="1"/>
  <c r="BN359" i="1"/>
  <c r="Z363" i="1"/>
  <c r="BN363" i="1"/>
  <c r="Z371" i="1"/>
  <c r="BN371" i="1"/>
  <c r="Y381" i="1"/>
  <c r="Z377" i="1"/>
  <c r="BN377" i="1"/>
  <c r="Z385" i="1"/>
  <c r="BN385" i="1"/>
  <c r="Z394" i="1"/>
  <c r="BN394" i="1"/>
  <c r="Y402" i="1"/>
  <c r="Z400" i="1"/>
  <c r="BN400" i="1"/>
  <c r="Z411" i="1"/>
  <c r="BN411" i="1"/>
  <c r="Z419" i="1"/>
  <c r="BN419" i="1"/>
  <c r="Z423" i="1"/>
  <c r="BN423" i="1"/>
  <c r="Z432" i="1"/>
  <c r="BN432" i="1"/>
  <c r="BP446" i="1"/>
  <c r="BN446" i="1"/>
  <c r="Z446" i="1"/>
  <c r="BP458" i="1"/>
  <c r="BN458" i="1"/>
  <c r="Z458" i="1"/>
  <c r="BP464" i="1"/>
  <c r="BN464" i="1"/>
  <c r="Z464" i="1"/>
  <c r="BP481" i="1"/>
  <c r="BN481" i="1"/>
  <c r="Z481" i="1"/>
  <c r="BP489" i="1"/>
  <c r="BN489" i="1"/>
  <c r="Z489" i="1"/>
  <c r="BP497" i="1"/>
  <c r="BN497" i="1"/>
  <c r="Z497" i="1"/>
  <c r="BP510" i="1"/>
  <c r="BN510" i="1"/>
  <c r="Z510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Z417" i="1"/>
  <c r="BN417" i="1"/>
  <c r="Z421" i="1"/>
  <c r="BN421" i="1"/>
  <c r="Z425" i="1"/>
  <c r="BN425" i="1"/>
  <c r="Z426" i="1"/>
  <c r="BN426" i="1"/>
  <c r="Y443" i="1"/>
  <c r="Y442" i="1"/>
  <c r="BP441" i="1"/>
  <c r="BN441" i="1"/>
  <c r="BP450" i="1"/>
  <c r="BN450" i="1"/>
  <c r="Z450" i="1"/>
  <c r="Y502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Z657" i="1" s="1"/>
  <c r="Y506" i="1"/>
  <c r="Y538" i="1"/>
  <c r="F9" i="1"/>
  <c r="J9" i="1"/>
  <c r="F10" i="1"/>
  <c r="Z22" i="1"/>
  <c r="Z23" i="1" s="1"/>
  <c r="BN22" i="1"/>
  <c r="BP22" i="1"/>
  <c r="Y23" i="1"/>
  <c r="Y34" i="1"/>
  <c r="Y58" i="1"/>
  <c r="Y79" i="1"/>
  <c r="Y87" i="1"/>
  <c r="Y97" i="1"/>
  <c r="BP101" i="1"/>
  <c r="BN101" i="1"/>
  <c r="BP108" i="1"/>
  <c r="BN108" i="1"/>
  <c r="Z108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H9" i="1"/>
  <c r="Y24" i="1"/>
  <c r="Z27" i="1"/>
  <c r="BN27" i="1"/>
  <c r="Z32" i="1"/>
  <c r="BN32" i="1"/>
  <c r="C681" i="1"/>
  <c r="Z48" i="1"/>
  <c r="BN48" i="1"/>
  <c r="Z50" i="1"/>
  <c r="BN50" i="1"/>
  <c r="Z52" i="1"/>
  <c r="BN52" i="1"/>
  <c r="Y53" i="1"/>
  <c r="Z56" i="1"/>
  <c r="Z58" i="1" s="1"/>
  <c r="BN56" i="1"/>
  <c r="BP56" i="1"/>
  <c r="D681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Y103" i="1"/>
  <c r="E681" i="1"/>
  <c r="Y109" i="1"/>
  <c r="BP106" i="1"/>
  <c r="BN106" i="1"/>
  <c r="Z106" i="1"/>
  <c r="BP114" i="1"/>
  <c r="BN114" i="1"/>
  <c r="Z114" i="1"/>
  <c r="BP117" i="1"/>
  <c r="BN117" i="1"/>
  <c r="Z117" i="1"/>
  <c r="Y119" i="1"/>
  <c r="F681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Y144" i="1"/>
  <c r="BP142" i="1"/>
  <c r="BN142" i="1"/>
  <c r="Z142" i="1"/>
  <c r="Y150" i="1"/>
  <c r="Y156" i="1"/>
  <c r="Y162" i="1"/>
  <c r="Y167" i="1"/>
  <c r="Y180" i="1"/>
  <c r="Y186" i="1"/>
  <c r="Y192" i="1"/>
  <c r="Y202" i="1"/>
  <c r="Y209" i="1"/>
  <c r="Y213" i="1"/>
  <c r="Y225" i="1"/>
  <c r="Y239" i="1"/>
  <c r="Y248" i="1"/>
  <c r="Y259" i="1"/>
  <c r="Y272" i="1"/>
  <c r="Y291" i="1"/>
  <c r="Y296" i="1"/>
  <c r="Y303" i="1"/>
  <c r="Y312" i="1"/>
  <c r="Y340" i="1"/>
  <c r="Y345" i="1"/>
  <c r="Y349" i="1"/>
  <c r="Y366" i="1"/>
  <c r="Y372" i="1"/>
  <c r="Y382" i="1"/>
  <c r="Y389" i="1"/>
  <c r="Y395" i="1"/>
  <c r="Y401" i="1"/>
  <c r="Y412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Y524" i="1"/>
  <c r="Z148" i="1"/>
  <c r="Z149" i="1" s="1"/>
  <c r="BN148" i="1"/>
  <c r="G681" i="1"/>
  <c r="Z154" i="1"/>
  <c r="BN154" i="1"/>
  <c r="Y157" i="1"/>
  <c r="Z160" i="1"/>
  <c r="Z161" i="1" s="1"/>
  <c r="BN160" i="1"/>
  <c r="Z165" i="1"/>
  <c r="Z167" i="1" s="1"/>
  <c r="BN165" i="1"/>
  <c r="H681" i="1"/>
  <c r="Y173" i="1"/>
  <c r="Z176" i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81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L681" i="1"/>
  <c r="Z264" i="1"/>
  <c r="BN264" i="1"/>
  <c r="Z266" i="1"/>
  <c r="BN266" i="1"/>
  <c r="Z268" i="1"/>
  <c r="BN268" i="1"/>
  <c r="Z270" i="1"/>
  <c r="BN270" i="1"/>
  <c r="Y273" i="1"/>
  <c r="M681" i="1"/>
  <c r="Z281" i="1"/>
  <c r="BN281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8" i="1"/>
  <c r="BN308" i="1"/>
  <c r="Z310" i="1"/>
  <c r="BN310" i="1"/>
  <c r="Y313" i="1"/>
  <c r="Y318" i="1"/>
  <c r="S681" i="1"/>
  <c r="Y331" i="1"/>
  <c r="Z338" i="1"/>
  <c r="Z339" i="1" s="1"/>
  <c r="BN338" i="1"/>
  <c r="Z343" i="1"/>
  <c r="Z344" i="1" s="1"/>
  <c r="BN343" i="1"/>
  <c r="BP343" i="1"/>
  <c r="Y344" i="1"/>
  <c r="Z347" i="1"/>
  <c r="BN347" i="1"/>
  <c r="BP347" i="1"/>
  <c r="U681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Z376" i="1"/>
  <c r="BN376" i="1"/>
  <c r="Z378" i="1"/>
  <c r="BN378" i="1"/>
  <c r="Z380" i="1"/>
  <c r="BN380" i="1"/>
  <c r="Z384" i="1"/>
  <c r="BN384" i="1"/>
  <c r="BP384" i="1"/>
  <c r="Z386" i="1"/>
  <c r="BN386" i="1"/>
  <c r="Z387" i="1"/>
  <c r="BN387" i="1"/>
  <c r="Z393" i="1"/>
  <c r="Z395" i="1" s="1"/>
  <c r="BN393" i="1"/>
  <c r="Z399" i="1"/>
  <c r="Z401" i="1" s="1"/>
  <c r="BN399" i="1"/>
  <c r="V681" i="1"/>
  <c r="Y407" i="1"/>
  <c r="Z410" i="1"/>
  <c r="Z412" i="1" s="1"/>
  <c r="BN410" i="1"/>
  <c r="W681" i="1"/>
  <c r="Y428" i="1"/>
  <c r="Z418" i="1"/>
  <c r="BN418" i="1"/>
  <c r="Z420" i="1"/>
  <c r="BN420" i="1"/>
  <c r="Z422" i="1"/>
  <c r="BN422" i="1"/>
  <c r="Z424" i="1"/>
  <c r="BN424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681" i="1"/>
  <c r="Y517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349" i="1" l="1"/>
  <c r="Z156" i="1"/>
  <c r="Z144" i="1"/>
  <c r="Z134" i="1"/>
  <c r="Z109" i="1"/>
  <c r="Z644" i="1"/>
  <c r="Z623" i="1"/>
  <c r="Z651" i="1"/>
  <c r="Z563" i="1"/>
  <c r="Z538" i="1"/>
  <c r="Z501" i="1"/>
  <c r="Z381" i="1"/>
  <c r="Z365" i="1"/>
  <c r="Z290" i="1"/>
  <c r="Z272" i="1"/>
  <c r="Z454" i="1"/>
  <c r="Z96" i="1"/>
  <c r="Z71" i="1"/>
  <c r="Z676" i="1" s="1"/>
  <c r="Z34" i="1"/>
  <c r="Z428" i="1"/>
  <c r="Z372" i="1"/>
  <c r="Z312" i="1"/>
  <c r="Z302" i="1"/>
  <c r="Z259" i="1"/>
  <c r="Z238" i="1"/>
  <c r="Z224" i="1"/>
  <c r="Z180" i="1"/>
  <c r="Z127" i="1"/>
  <c r="Z87" i="1"/>
  <c r="Z78" i="1"/>
  <c r="Z53" i="1"/>
  <c r="Z633" i="1"/>
  <c r="Z593" i="1"/>
  <c r="Y671" i="1"/>
  <c r="Z118" i="1"/>
  <c r="Y675" i="1"/>
  <c r="Y672" i="1"/>
  <c r="Z587" i="1"/>
  <c r="Z616" i="1"/>
  <c r="Z571" i="1"/>
  <c r="Z388" i="1"/>
  <c r="Z247" i="1"/>
  <c r="Z524" i="1"/>
  <c r="Z467" i="1"/>
  <c r="Z102" i="1"/>
  <c r="Y673" i="1"/>
  <c r="Y674" i="1" l="1"/>
</calcChain>
</file>

<file path=xl/sharedStrings.xml><?xml version="1.0" encoding="utf-8"?>
<sst xmlns="http://schemas.openxmlformats.org/spreadsheetml/2006/main" count="3196" uniqueCount="1104">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</sst>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6" t="s">
        <v>9</v>
      </c>
      <c r="G5" s="836"/>
      <c r="H5" s="889" t="s">
        <v>1103</v>
      </c>
      <c r="I5" s="1111"/>
      <c r="J5" s="1111"/>
      <c r="K5" s="1111"/>
      <c r="L5" s="1111"/>
      <c r="M5" s="890"/>
      <c r="N5" s="58"/>
      <c r="P5" s="24" t="s">
        <v>10</v>
      </c>
      <c r="Q5" s="1199">
        <v>45667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3" t="s">
        <v>14</v>
      </c>
      <c r="E6" s="1114"/>
      <c r="F6" s="1114"/>
      <c r="G6" s="1114"/>
      <c r="H6" s="1114"/>
      <c r="I6" s="1114"/>
      <c r="J6" s="1114"/>
      <c r="K6" s="1114"/>
      <c r="L6" s="1114"/>
      <c r="M6" s="944"/>
      <c r="N6" s="59"/>
      <c r="P6" s="24" t="s">
        <v>15</v>
      </c>
      <c r="Q6" s="1213" t="str">
        <f>IF(Q5=0," ",CHOOSE(WEEKDAY(Q5,2),"Понедельник","Вторник","Среда","Четверг","Пятница","Суббота","Воскресенье"))</f>
        <v>Пятница</v>
      </c>
      <c r="R6" s="802"/>
      <c r="T6" s="1020" t="s">
        <v>16</v>
      </c>
      <c r="U6" s="846"/>
      <c r="V6" s="1097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8"/>
      <c r="W7" s="1099"/>
      <c r="AB7" s="51"/>
      <c r="AC7" s="51"/>
      <c r="AD7" s="51"/>
      <c r="AE7" s="51"/>
    </row>
    <row r="8" spans="1:32" s="783" customFormat="1" ht="25.5" customHeight="1" x14ac:dyDescent="0.2">
      <c r="A8" s="1228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4">
        <v>0.375</v>
      </c>
      <c r="R8" s="858"/>
      <c r="T8" s="809"/>
      <c r="U8" s="846"/>
      <c r="V8" s="1098"/>
      <c r="W8" s="1099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0"/>
      <c r="W9" s="1101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4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8"/>
      <c r="R10" s="1019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7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7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3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7" t="s">
        <v>51</v>
      </c>
      <c r="V17" s="836"/>
      <c r="W17" s="838" t="s">
        <v>52</v>
      </c>
      <c r="X17" s="838" t="s">
        <v>53</v>
      </c>
      <c r="Y17" s="1225" t="s">
        <v>54</v>
      </c>
      <c r="Z17" s="1108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81"/>
      <c r="AF17" s="1182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6"/>
      <c r="Z18" s="1109"/>
      <c r="AA18" s="1083"/>
      <c r="AB18" s="1083"/>
      <c r="AC18" s="1083"/>
      <c r="AD18" s="1183"/>
      <c r="AE18" s="1184"/>
      <c r="AF18" s="1185"/>
      <c r="AG18" s="66"/>
      <c r="BD18" s="65"/>
    </row>
    <row r="19" spans="1:68" ht="27.75" hidden="1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hidden="1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hidden="1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hidden="1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hidden="1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680</v>
      </c>
      <c r="Y50" s="790">
        <f t="shared" si="6"/>
        <v>680</v>
      </c>
      <c r="Z50" s="36">
        <f>IFERROR(IF(Y50=0,"",ROUNDUP(Y50/H50,0)*0.00902),"")</f>
        <v>1.5334000000000001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715.7</v>
      </c>
      <c r="BN50" s="64">
        <f t="shared" si="8"/>
        <v>715.7</v>
      </c>
      <c r="BO50" s="64">
        <f t="shared" si="9"/>
        <v>1.2878787878787878</v>
      </c>
      <c r="BP50" s="64">
        <f t="shared" si="10"/>
        <v>1.2878787878787878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170</v>
      </c>
      <c r="Y53" s="791">
        <f>IFERROR(Y47/H47,"0")+IFERROR(Y48/H48,"0")+IFERROR(Y49/H49,"0")+IFERROR(Y50/H50,"0")+IFERROR(Y51/H51,"0")+IFERROR(Y52/H52,"0")</f>
        <v>170</v>
      </c>
      <c r="Z53" s="791">
        <f>IFERROR(IF(Z47="",0,Z47),"0")+IFERROR(IF(Z48="",0,Z48),"0")+IFERROR(IF(Z49="",0,Z49),"0")+IFERROR(IF(Z50="",0,Z50),"0")+IFERROR(IF(Z51="",0,Z51),"0")+IFERROR(IF(Z52="",0,Z52),"0")</f>
        <v>1.5334000000000001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680</v>
      </c>
      <c r="Y54" s="791">
        <f>IFERROR(SUM(Y47:Y52),"0")</f>
        <v>680</v>
      </c>
      <c r="Z54" s="37"/>
      <c r="AA54" s="792"/>
      <c r="AB54" s="792"/>
      <c r="AC54" s="792"/>
    </row>
    <row r="55" spans="1:68" ht="14.25" hidden="1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hidden="1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7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0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382.5</v>
      </c>
      <c r="Y70" s="790">
        <f t="shared" si="11"/>
        <v>382.5</v>
      </c>
      <c r="Z70" s="36">
        <f>IFERROR(IF(Y70=0,"",ROUNDUP(Y70/H70,0)*0.00902),"")</f>
        <v>0.76670000000000005</v>
      </c>
      <c r="AA70" s="56"/>
      <c r="AB70" s="57"/>
      <c r="AC70" s="123" t="s">
        <v>146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400.35</v>
      </c>
      <c r="BN70" s="64">
        <f t="shared" si="13"/>
        <v>400.35</v>
      </c>
      <c r="BO70" s="64">
        <f t="shared" si="14"/>
        <v>0.64393939393939392</v>
      </c>
      <c r="BP70" s="64">
        <f t="shared" si="15"/>
        <v>0.64393939393939392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85</v>
      </c>
      <c r="Y71" s="791">
        <f>IFERROR(Y62/H62,"0")+IFERROR(Y63/H63,"0")+IFERROR(Y64/H64,"0")+IFERROR(Y65/H65,"0")+IFERROR(Y66/H66,"0")+IFERROR(Y67/H67,"0")+IFERROR(Y68/H68,"0")+IFERROR(Y69/H69,"0")+IFERROR(Y70/H70,"0")</f>
        <v>85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0.76670000000000005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382.5</v>
      </c>
      <c r="Y72" s="791">
        <f>IFERROR(SUM(Y62:Y70),"0")</f>
        <v>382.5</v>
      </c>
      <c r="Z72" s="37"/>
      <c r="AA72" s="792"/>
      <c r="AB72" s="792"/>
      <c r="AC72" s="792"/>
    </row>
    <row r="73" spans="1:68" ht="14.25" hidden="1" customHeight="1" x14ac:dyDescent="0.25">
      <c r="A73" s="811" t="s">
        <v>168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0</v>
      </c>
      <c r="Y77" s="79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0</v>
      </c>
      <c r="Y78" s="791">
        <f>IFERROR(Y74/H74,"0")+IFERROR(Y75/H75,"0")+IFERROR(Y76/H76,"0")+IFERROR(Y77/H77,"0")</f>
        <v>0</v>
      </c>
      <c r="Z78" s="791">
        <f>IFERROR(IF(Z74="",0,Z74),"0")+IFERROR(IF(Z75="",0,Z75),"0")+IFERROR(IF(Z76="",0,Z76),"0")+IFERROR(IF(Z77="",0,Z77),"0")</f>
        <v>0</v>
      </c>
      <c r="AA78" s="792"/>
      <c r="AB78" s="792"/>
      <c r="AC78" s="792"/>
    </row>
    <row r="79" spans="1:68" hidden="1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0</v>
      </c>
      <c r="Y79" s="791">
        <f>IFERROR(SUM(Y74:Y77),"0")</f>
        <v>0</v>
      </c>
      <c r="Z79" s="37"/>
      <c r="AA79" s="792"/>
      <c r="AB79" s="792"/>
      <c r="AC79" s="792"/>
    </row>
    <row r="80" spans="1:68" ht="14.25" hidden="1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hidden="1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hidden="1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11" t="s">
        <v>210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0</v>
      </c>
      <c r="Y100" s="79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0</v>
      </c>
      <c r="Y102" s="791">
        <f>IFERROR(Y99/H99,"0")+IFERROR(Y100/H100,"0")+IFERROR(Y101/H101,"0")</f>
        <v>0</v>
      </c>
      <c r="Z102" s="791">
        <f>IFERROR(IF(Z99="",0,Z99),"0")+IFERROR(IF(Z100="",0,Z100),"0")+IFERROR(IF(Z101="",0,Z101),"0")</f>
        <v>0</v>
      </c>
      <c r="AA102" s="792"/>
      <c r="AB102" s="792"/>
      <c r="AC102" s="792"/>
    </row>
    <row r="103" spans="1:68" hidden="1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0</v>
      </c>
      <c r="Y103" s="791">
        <f>IFERROR(SUM(Y99:Y101),"0")</f>
        <v>0</v>
      </c>
      <c r="Z103" s="37"/>
      <c r="AA103" s="792"/>
      <c r="AB103" s="792"/>
      <c r="AC103" s="792"/>
    </row>
    <row r="104" spans="1:68" ht="16.5" hidden="1" customHeight="1" x14ac:dyDescent="0.25">
      <c r="A104" s="840" t="s">
        <v>218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hidden="1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342</v>
      </c>
      <c r="Y108" s="790">
        <f>IFERROR(IF(X108="",0,CEILING((X108/$H108),1)*$H108),"")</f>
        <v>342</v>
      </c>
      <c r="Z108" s="36">
        <f>IFERROR(IF(Y108=0,"",ROUNDUP(Y108/H108,0)*0.00902),"")</f>
        <v>0.68552000000000002</v>
      </c>
      <c r="AA108" s="56"/>
      <c r="AB108" s="57"/>
      <c r="AC108" s="167" t="s">
        <v>226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357.96</v>
      </c>
      <c r="BN108" s="64">
        <f>IFERROR(Y108*I108/H108,"0")</f>
        <v>357.96</v>
      </c>
      <c r="BO108" s="64">
        <f>IFERROR(1/J108*(X108/H108),"0")</f>
        <v>0.5757575757575758</v>
      </c>
      <c r="BP108" s="64">
        <f>IFERROR(1/J108*(Y108/H108),"0")</f>
        <v>0.5757575757575758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76</v>
      </c>
      <c r="Y109" s="791">
        <f>IFERROR(Y106/H106,"0")+IFERROR(Y107/H107,"0")+IFERROR(Y108/H108,"0")</f>
        <v>76</v>
      </c>
      <c r="Z109" s="791">
        <f>IFERROR(IF(Z106="",0,Z106),"0")+IFERROR(IF(Z107="",0,Z107),"0")+IFERROR(IF(Z108="",0,Z108),"0")</f>
        <v>0.68552000000000002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342</v>
      </c>
      <c r="Y110" s="791">
        <f>IFERROR(SUM(Y106:Y108),"0")</f>
        <v>342</v>
      </c>
      <c r="Z110" s="37"/>
      <c r="AA110" s="792"/>
      <c r="AB110" s="792"/>
      <c r="AC110" s="792"/>
    </row>
    <row r="111" spans="1:68" ht="14.25" hidden="1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801">
        <v>4607091386967</v>
      </c>
      <c r="E112" s="802"/>
      <c r="F112" s="788">
        <v>1.4</v>
      </c>
      <c r="G112" s="32">
        <v>6</v>
      </c>
      <c r="H112" s="788">
        <v>8.4</v>
      </c>
      <c r="I112" s="788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801">
        <v>4607091386967</v>
      </c>
      <c r="E113" s="802"/>
      <c r="F113" s="788">
        <v>1.35</v>
      </c>
      <c r="G113" s="32">
        <v>6</v>
      </c>
      <c r="H113" s="788">
        <v>8.1</v>
      </c>
      <c r="I113" s="788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0</v>
      </c>
      <c r="Y113" s="790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418.5</v>
      </c>
      <c r="Y114" s="790">
        <f t="shared" si="26"/>
        <v>418.5</v>
      </c>
      <c r="Z114" s="36">
        <f>IFERROR(IF(Y114=0,"",ROUNDUP(Y114/H114,0)*0.00651),"")</f>
        <v>1.00905</v>
      </c>
      <c r="AA114" s="56"/>
      <c r="AB114" s="57"/>
      <c r="AC114" s="173" t="s">
        <v>229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457.56</v>
      </c>
      <c r="BN114" s="64">
        <f t="shared" si="28"/>
        <v>457.56</v>
      </c>
      <c r="BO114" s="64">
        <f t="shared" si="29"/>
        <v>0.85164835164835173</v>
      </c>
      <c r="BP114" s="64">
        <f t="shared" si="30"/>
        <v>0.85164835164835173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239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155</v>
      </c>
      <c r="Y118" s="791">
        <f>IFERROR(Y112/H112,"0")+IFERROR(Y113/H113,"0")+IFERROR(Y114/H114,"0")+IFERROR(Y115/H115,"0")+IFERROR(Y116/H116,"0")+IFERROR(Y117/H117,"0")</f>
        <v>155</v>
      </c>
      <c r="Z118" s="791">
        <f>IFERROR(IF(Z112="",0,Z112),"0")+IFERROR(IF(Z113="",0,Z113),"0")+IFERROR(IF(Z114="",0,Z114),"0")+IFERROR(IF(Z115="",0,Z115),"0")+IFERROR(IF(Z116="",0,Z116),"0")+IFERROR(IF(Z117="",0,Z117),"0")</f>
        <v>1.00905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418.5</v>
      </c>
      <c r="Y119" s="791">
        <f>IFERROR(SUM(Y112:Y117),"0")</f>
        <v>418.5</v>
      </c>
      <c r="Z119" s="37"/>
      <c r="AA119" s="792"/>
      <c r="AB119" s="792"/>
      <c r="AC119" s="792"/>
    </row>
    <row r="120" spans="1:68" ht="16.5" hidden="1" customHeight="1" x14ac:dyDescent="0.25">
      <c r="A120" s="840" t="s">
        <v>240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hidden="1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801">
        <v>4680115882133</v>
      </c>
      <c r="E122" s="802"/>
      <c r="F122" s="788">
        <v>1.4</v>
      </c>
      <c r="G122" s="32">
        <v>8</v>
      </c>
      <c r="H122" s="788">
        <v>11.2</v>
      </c>
      <c r="I122" s="788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801">
        <v>4680115882133</v>
      </c>
      <c r="E123" s="802"/>
      <c r="F123" s="788">
        <v>1.35</v>
      </c>
      <c r="G123" s="32">
        <v>8</v>
      </c>
      <c r="H123" s="788">
        <v>10.8</v>
      </c>
      <c r="I123" s="788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0</v>
      </c>
      <c r="Y123" s="790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621</v>
      </c>
      <c r="Y125" s="790">
        <f>IFERROR(IF(X125="",0,CEILING((X125/$H125),1)*$H125),"")</f>
        <v>621</v>
      </c>
      <c r="Z125" s="36">
        <f>IFERROR(IF(Y125=0,"",ROUNDUP(Y125/H125,0)*0.00902),"")</f>
        <v>1.2447600000000001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649.98</v>
      </c>
      <c r="BN125" s="64">
        <f>IFERROR(Y125*I125/H125,"0")</f>
        <v>649.98</v>
      </c>
      <c r="BO125" s="64">
        <f>IFERROR(1/J125*(X125/H125),"0")</f>
        <v>1.0454545454545454</v>
      </c>
      <c r="BP125" s="64">
        <f>IFERROR(1/J125*(Y125/H125),"0")</f>
        <v>1.0454545454545454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138</v>
      </c>
      <c r="Y127" s="791">
        <f>IFERROR(Y122/H122,"0")+IFERROR(Y123/H123,"0")+IFERROR(Y124/H124,"0")+IFERROR(Y125/H125,"0")+IFERROR(Y126/H126,"0")</f>
        <v>138</v>
      </c>
      <c r="Z127" s="791">
        <f>IFERROR(IF(Z122="",0,Z122),"0")+IFERROR(IF(Z123="",0,Z123),"0")+IFERROR(IF(Z124="",0,Z124),"0")+IFERROR(IF(Z125="",0,Z125),"0")+IFERROR(IF(Z126="",0,Z126),"0")</f>
        <v>1.2447600000000001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621</v>
      </c>
      <c r="Y128" s="791">
        <f>IFERROR(SUM(Y122:Y126),"0")</f>
        <v>621</v>
      </c>
      <c r="Z128" s="37"/>
      <c r="AA128" s="792"/>
      <c r="AB128" s="792"/>
      <c r="AC128" s="792"/>
    </row>
    <row r="129" spans="1:68" ht="14.25" hidden="1" customHeight="1" x14ac:dyDescent="0.25">
      <c r="A129" s="811" t="s">
        <v>168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27" hidden="1" customHeight="1" x14ac:dyDescent="0.25">
      <c r="A137" s="54" t="s">
        <v>261</v>
      </c>
      <c r="B137" s="54" t="s">
        <v>262</v>
      </c>
      <c r="C137" s="31">
        <v>4301051625</v>
      </c>
      <c r="D137" s="801">
        <v>4607091385168</v>
      </c>
      <c r="E137" s="802"/>
      <c r="F137" s="788">
        <v>1.4</v>
      </c>
      <c r="G137" s="32">
        <v>6</v>
      </c>
      <c r="H137" s="788">
        <v>8.4</v>
      </c>
      <c r="I137" s="788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hidden="1" customHeight="1" x14ac:dyDescent="0.25">
      <c r="A138" s="54" t="s">
        <v>261</v>
      </c>
      <c r="B138" s="54" t="s">
        <v>264</v>
      </c>
      <c r="C138" s="31">
        <v>4301051360</v>
      </c>
      <c r="D138" s="801">
        <v>4607091385168</v>
      </c>
      <c r="E138" s="802"/>
      <c r="F138" s="788">
        <v>1.35</v>
      </c>
      <c r="G138" s="32">
        <v>6</v>
      </c>
      <c r="H138" s="788">
        <v>8.1</v>
      </c>
      <c r="I138" s="788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0</v>
      </c>
      <c r="Y138" s="790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426.6</v>
      </c>
      <c r="Y141" s="790">
        <f t="shared" si="31"/>
        <v>426.6</v>
      </c>
      <c r="Z141" s="36">
        <f>IFERROR(IF(Y141=0,"",ROUNDUP(Y141/H141,0)*0.00651),"")</f>
        <v>1.02858</v>
      </c>
      <c r="AA141" s="56"/>
      <c r="AB141" s="57"/>
      <c r="AC141" s="207" t="s">
        <v>265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466.416</v>
      </c>
      <c r="BN141" s="64">
        <f t="shared" si="33"/>
        <v>466.416</v>
      </c>
      <c r="BO141" s="64">
        <f t="shared" si="34"/>
        <v>0.86813186813186816</v>
      </c>
      <c r="BP141" s="64">
        <f t="shared" si="35"/>
        <v>0.86813186813186816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0</v>
      </c>
      <c r="Y142" s="79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158</v>
      </c>
      <c r="Y144" s="791">
        <f>IFERROR(Y137/H137,"0")+IFERROR(Y138/H138,"0")+IFERROR(Y139/H139,"0")+IFERROR(Y140/H140,"0")+IFERROR(Y141/H141,"0")+IFERROR(Y142/H142,"0")+IFERROR(Y143/H143,"0")</f>
        <v>158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1.02858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426.6</v>
      </c>
      <c r="Y145" s="791">
        <f>IFERROR(SUM(Y137:Y143),"0")</f>
        <v>426.6</v>
      </c>
      <c r="Z145" s="37"/>
      <c r="AA145" s="792"/>
      <c r="AB145" s="792"/>
      <c r="AC145" s="792"/>
    </row>
    <row r="146" spans="1:68" ht="14.25" hidden="1" customHeight="1" x14ac:dyDescent="0.25">
      <c r="A146" s="811" t="s">
        <v>210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0</v>
      </c>
      <c r="Y148" s="79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0</v>
      </c>
      <c r="Y149" s="791">
        <f>IFERROR(Y147/H147,"0")+IFERROR(Y148/H148,"0")</f>
        <v>0</v>
      </c>
      <c r="Z149" s="791">
        <f>IFERROR(IF(Z147="",0,Z147),"0")+IFERROR(IF(Z148="",0,Z148),"0")</f>
        <v>0</v>
      </c>
      <c r="AA149" s="792"/>
      <c r="AB149" s="792"/>
      <c r="AC149" s="792"/>
    </row>
    <row r="150" spans="1:68" hidden="1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0</v>
      </c>
      <c r="Y150" s="791">
        <f>IFERROR(SUM(Y147:Y148),"0")</f>
        <v>0</v>
      </c>
      <c r="Z150" s="37"/>
      <c r="AA150" s="792"/>
      <c r="AB150" s="792"/>
      <c r="AC150" s="792"/>
    </row>
    <row r="151" spans="1:68" ht="16.5" hidden="1" customHeight="1" x14ac:dyDescent="0.25">
      <c r="A151" s="840" t="s">
        <v>284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hidden="1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4" t="s">
        <v>288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0</v>
      </c>
      <c r="Y155" s="79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0</v>
      </c>
      <c r="Y156" s="791">
        <f>IFERROR(Y153/H153,"0")+IFERROR(Y154/H154,"0")+IFERROR(Y155/H155,"0")</f>
        <v>0</v>
      </c>
      <c r="Z156" s="791">
        <f>IFERROR(IF(Z153="",0,Z153),"0")+IFERROR(IF(Z154="",0,Z154),"0")+IFERROR(IF(Z155="",0,Z155),"0")</f>
        <v>0</v>
      </c>
      <c r="AA156" s="792"/>
      <c r="AB156" s="792"/>
      <c r="AC156" s="792"/>
    </row>
    <row r="157" spans="1:68" hidden="1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0</v>
      </c>
      <c r="Y157" s="791">
        <f>IFERROR(SUM(Y153:Y155),"0")</f>
        <v>0</v>
      </c>
      <c r="Z157" s="37"/>
      <c r="AA157" s="792"/>
      <c r="AB157" s="792"/>
      <c r="AC157" s="792"/>
    </row>
    <row r="158" spans="1:68" ht="14.25" hidden="1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hidden="1" customHeight="1" x14ac:dyDescent="0.25">
      <c r="A159" s="54" t="s">
        <v>294</v>
      </c>
      <c r="B159" s="54" t="s">
        <v>295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0</v>
      </c>
      <c r="Y159" s="79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0</v>
      </c>
      <c r="Y161" s="791">
        <f>IFERROR(Y159/H159,"0")+IFERROR(Y160/H160,"0")</f>
        <v>0</v>
      </c>
      <c r="Z161" s="791">
        <f>IFERROR(IF(Z159="",0,Z159),"0")+IFERROR(IF(Z160="",0,Z160),"0")</f>
        <v>0</v>
      </c>
      <c r="AA161" s="792"/>
      <c r="AB161" s="792"/>
      <c r="AC161" s="792"/>
    </row>
    <row r="162" spans="1:68" hidden="1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0</v>
      </c>
      <c r="Y162" s="791">
        <f>IFERROR(SUM(Y159:Y160),"0")</f>
        <v>0</v>
      </c>
      <c r="Z162" s="37"/>
      <c r="AA162" s="792"/>
      <c r="AB162" s="792"/>
      <c r="AC162" s="792"/>
    </row>
    <row r="163" spans="1:68" ht="14.25" hidden="1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hidden="1" customHeight="1" x14ac:dyDescent="0.25">
      <c r="A164" s="54" t="s">
        <v>298</v>
      </c>
      <c r="B164" s="54" t="s">
        <v>299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287</v>
      </c>
      <c r="N164" s="33"/>
      <c r="O164" s="32">
        <v>45</v>
      </c>
      <c r="P164" s="1095" t="s">
        <v>300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301</v>
      </c>
      <c r="B165" s="54" t="s">
        <v>302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301</v>
      </c>
      <c r="B166" s="54" t="s">
        <v>303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0</v>
      </c>
      <c r="Y166" s="790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292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0</v>
      </c>
      <c r="Y167" s="791">
        <f>IFERROR(Y164/H164,"0")+IFERROR(Y165/H165,"0")+IFERROR(Y166/H166,"0")</f>
        <v>0</v>
      </c>
      <c r="Z167" s="791">
        <f>IFERROR(IF(Z164="",0,Z164),"0")+IFERROR(IF(Z165="",0,Z165),"0")+IFERROR(IF(Z166="",0,Z166),"0")</f>
        <v>0</v>
      </c>
      <c r="AA167" s="792"/>
      <c r="AB167" s="792"/>
      <c r="AC167" s="792"/>
    </row>
    <row r="168" spans="1:68" hidden="1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0</v>
      </c>
      <c r="Y168" s="791">
        <f>IFERROR(SUM(Y164:Y166),"0")</f>
        <v>0</v>
      </c>
      <c r="Z168" s="37"/>
      <c r="AA168" s="792"/>
      <c r="AB168" s="792"/>
      <c r="AC168" s="792"/>
    </row>
    <row r="169" spans="1:68" ht="16.5" hidden="1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hidden="1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hidden="1" customHeight="1" x14ac:dyDescent="0.25">
      <c r="A171" s="54" t="s">
        <v>304</v>
      </c>
      <c r="B171" s="54" t="s">
        <v>305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hidden="1" customHeight="1" x14ac:dyDescent="0.25">
      <c r="A175" s="54" t="s">
        <v>307</v>
      </c>
      <c r="B175" s="54" t="s">
        <v>308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313</v>
      </c>
      <c r="B177" s="54" t="s">
        <v>314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318</v>
      </c>
      <c r="B179" s="54" t="s">
        <v>319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hidden="1" customHeight="1" x14ac:dyDescent="0.25">
      <c r="A183" s="54" t="s">
        <v>320</v>
      </c>
      <c r="B183" s="54" t="s">
        <v>321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323</v>
      </c>
      <c r="B184" s="54" t="s">
        <v>324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325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13" t="s">
        <v>326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hidden="1" customHeight="1" x14ac:dyDescent="0.25">
      <c r="A188" s="840" t="s">
        <v>327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hidden="1" customHeight="1" x14ac:dyDescent="0.25">
      <c r="A189" s="811" t="s">
        <v>168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hidden="1" customHeight="1" x14ac:dyDescent="0.25">
      <c r="A190" s="54" t="s">
        <v>328</v>
      </c>
      <c r="B190" s="54" t="s">
        <v>329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330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hidden="1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hidden="1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hidden="1" customHeight="1" x14ac:dyDescent="0.25">
      <c r="A194" s="54" t="s">
        <v>331</v>
      </c>
      <c r="B194" s="54" t="s">
        <v>332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0</v>
      </c>
      <c r="Y194" s="790">
        <f t="shared" ref="Y194:Y201" si="36">IFERROR(IF(X194="",0,CEILING((X194/$H194),1)*$H194),"")</f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0</v>
      </c>
      <c r="Y195" s="79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0</v>
      </c>
      <c r="Y196" s="790">
        <f t="shared" si="36"/>
        <v>0</v>
      </c>
      <c r="Z196" s="36" t="str">
        <f>IFERROR(IF(Y196=0,"",ROUNDUP(Y196/H196,0)*0.00902),"")</f>
        <v/>
      </c>
      <c r="AA196" s="56"/>
      <c r="AB196" s="57"/>
      <c r="AC196" s="255" t="s">
        <v>339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0</v>
      </c>
      <c r="Y197" s="79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0</v>
      </c>
      <c r="Y198" s="79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348</v>
      </c>
      <c r="B201" s="54" t="s">
        <v>349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0</v>
      </c>
      <c r="Y202" s="791">
        <f>IFERROR(Y194/H194,"0")+IFERROR(Y195/H195,"0")+IFERROR(Y196/H196,"0")+IFERROR(Y197/H197,"0")+IFERROR(Y198/H198,"0")+IFERROR(Y199/H199,"0")+IFERROR(Y200/H200,"0")+IFERROR(Y201/H201,"0")</f>
        <v>0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92"/>
      <c r="AB202" s="792"/>
      <c r="AC202" s="792"/>
    </row>
    <row r="203" spans="1:68" hidden="1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0</v>
      </c>
      <c r="Y203" s="791">
        <f>IFERROR(SUM(Y194:Y201),"0")</f>
        <v>0</v>
      </c>
      <c r="Z203" s="37"/>
      <c r="AA203" s="792"/>
      <c r="AB203" s="792"/>
      <c r="AC203" s="792"/>
    </row>
    <row r="204" spans="1:68" ht="16.5" hidden="1" customHeight="1" x14ac:dyDescent="0.25">
      <c r="A204" s="840" t="s">
        <v>351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hidden="1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hidden="1" customHeight="1" x14ac:dyDescent="0.25">
      <c r="A206" s="54" t="s">
        <v>352</v>
      </c>
      <c r="B206" s="54" t="s">
        <v>353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355</v>
      </c>
      <c r="B207" s="54" t="s">
        <v>356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357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11" t="s">
        <v>168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hidden="1" customHeight="1" x14ac:dyDescent="0.25">
      <c r="A211" s="54" t="s">
        <v>358</v>
      </c>
      <c r="B211" s="54" t="s">
        <v>359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360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361</v>
      </c>
      <c r="B212" s="54" t="s">
        <v>362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360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hidden="1" customHeight="1" x14ac:dyDescent="0.25">
      <c r="A216" s="54" t="s">
        <v>363</v>
      </c>
      <c r="B216" s="54" t="s">
        <v>364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0</v>
      </c>
      <c r="Y216" s="790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0</v>
      </c>
      <c r="Y217" s="79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0</v>
      </c>
      <c r="Y219" s="790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0</v>
      </c>
      <c r="Y220" s="79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0</v>
      </c>
      <c r="Y221" s="79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0</v>
      </c>
      <c r="Y222" s="79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381</v>
      </c>
      <c r="B223" s="54" t="s">
        <v>382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0</v>
      </c>
      <c r="Y223" s="790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0</v>
      </c>
      <c r="Y224" s="791">
        <f>IFERROR(Y216/H216,"0")+IFERROR(Y217/H217,"0")+IFERROR(Y218/H218,"0")+IFERROR(Y219/H219,"0")+IFERROR(Y220/H220,"0")+IFERROR(Y221/H221,"0")+IFERROR(Y222/H222,"0")+IFERROR(Y223/H223,"0")</f>
        <v>0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92"/>
      <c r="AB224" s="792"/>
      <c r="AC224" s="792"/>
    </row>
    <row r="225" spans="1:68" hidden="1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0</v>
      </c>
      <c r="Y225" s="791">
        <f>IFERROR(SUM(Y216:Y223),"0")</f>
        <v>0</v>
      </c>
      <c r="Z225" s="37"/>
      <c r="AA225" s="792"/>
      <c r="AB225" s="792"/>
      <c r="AC225" s="792"/>
    </row>
    <row r="226" spans="1:68" ht="14.25" hidden="1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hidden="1" customHeight="1" x14ac:dyDescent="0.25">
      <c r="A227" s="54" t="s">
        <v>383</v>
      </c>
      <c r="B227" s="54" t="s">
        <v>384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389</v>
      </c>
      <c r="B229" s="54" t="s">
        <v>390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392</v>
      </c>
      <c r="B230" s="54" t="s">
        <v>393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321.60000000000002</v>
      </c>
      <c r="Y231" s="790">
        <f t="shared" si="46"/>
        <v>321.59999999999997</v>
      </c>
      <c r="Z231" s="36">
        <f t="shared" ref="Z231:Z237" si="51">IFERROR(IF(Y231=0,"",ROUNDUP(Y231/H231,0)*0.00651),"")</f>
        <v>0.87234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357.78000000000003</v>
      </c>
      <c r="BN231" s="64">
        <f t="shared" si="48"/>
        <v>357.78</v>
      </c>
      <c r="BO231" s="64">
        <f t="shared" si="49"/>
        <v>0.73626373626373642</v>
      </c>
      <c r="BP231" s="64">
        <f t="shared" si="50"/>
        <v>0.73626373626373631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164</v>
      </c>
      <c r="N232" s="33"/>
      <c r="O232" s="32">
        <v>45</v>
      </c>
      <c r="P232" s="11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343.2</v>
      </c>
      <c r="Y233" s="790">
        <f t="shared" si="46"/>
        <v>343.2</v>
      </c>
      <c r="Z233" s="36">
        <f t="shared" si="51"/>
        <v>0.93093000000000004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379.23600000000005</v>
      </c>
      <c r="BN233" s="64">
        <f t="shared" si="48"/>
        <v>379.23600000000005</v>
      </c>
      <c r="BO233" s="64">
        <f t="shared" si="49"/>
        <v>0.78571428571428581</v>
      </c>
      <c r="BP233" s="64">
        <f t="shared" si="50"/>
        <v>0.78571428571428581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0</v>
      </c>
      <c r="Y236" s="790">
        <f t="shared" si="46"/>
        <v>0</v>
      </c>
      <c r="Z236" s="36" t="str">
        <f t="shared" si="51"/>
        <v/>
      </c>
      <c r="AA236" s="56"/>
      <c r="AB236" s="57"/>
      <c r="AC236" s="309" t="s">
        <v>388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409</v>
      </c>
      <c r="B237" s="54" t="s">
        <v>410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0</v>
      </c>
      <c r="Y237" s="790">
        <f t="shared" si="46"/>
        <v>0</v>
      </c>
      <c r="Z237" s="36" t="str">
        <f t="shared" si="51"/>
        <v/>
      </c>
      <c r="AA237" s="56"/>
      <c r="AB237" s="57"/>
      <c r="AC237" s="311" t="s">
        <v>411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277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277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1.8032699999999999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664.8</v>
      </c>
      <c r="Y239" s="791">
        <f>IFERROR(SUM(Y227:Y237),"0")</f>
        <v>664.8</v>
      </c>
      <c r="Z239" s="37"/>
      <c r="AA239" s="792"/>
      <c r="AB239" s="792"/>
      <c r="AC239" s="792"/>
    </row>
    <row r="240" spans="1:68" ht="14.25" hidden="1" customHeight="1" x14ac:dyDescent="0.25">
      <c r="A240" s="811" t="s">
        <v>210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hidden="1" customHeight="1" x14ac:dyDescent="0.25">
      <c r="A241" s="54" t="s">
        <v>412</v>
      </c>
      <c r="B241" s="54" t="s">
        <v>413</v>
      </c>
      <c r="C241" s="31">
        <v>4301060360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412</v>
      </c>
      <c r="B242" s="54" t="s">
        <v>415</v>
      </c>
      <c r="C242" s="31">
        <v>4301060404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132</v>
      </c>
      <c r="K242" s="32" t="s">
        <v>126</v>
      </c>
      <c r="L242" s="32"/>
      <c r="M242" s="33" t="s">
        <v>68</v>
      </c>
      <c r="N242" s="33"/>
      <c r="O242" s="32">
        <v>40</v>
      </c>
      <c r="P242" s="8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412</v>
      </c>
      <c r="B243" s="54" t="s">
        <v>417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164</v>
      </c>
      <c r="N243" s="33"/>
      <c r="O243" s="32">
        <v>30</v>
      </c>
      <c r="P243" s="1215" t="s">
        <v>418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423</v>
      </c>
      <c r="B245" s="54" t="s">
        <v>424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0</v>
      </c>
      <c r="Y245" s="79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37.5" hidden="1" customHeight="1" x14ac:dyDescent="0.25">
      <c r="A246" s="54" t="s">
        <v>426</v>
      </c>
      <c r="B246" s="54" t="s">
        <v>427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0</v>
      </c>
      <c r="Y246" s="790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428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idden="1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0</v>
      </c>
      <c r="Y247" s="791">
        <f>IFERROR(Y241/H241,"0")+IFERROR(Y242/H242,"0")+IFERROR(Y243/H243,"0")+IFERROR(Y244/H244,"0")+IFERROR(Y245/H245,"0")+IFERROR(Y246/H246,"0")</f>
        <v>0</v>
      </c>
      <c r="Z247" s="791">
        <f>IFERROR(IF(Z241="",0,Z241),"0")+IFERROR(IF(Z242="",0,Z242),"0")+IFERROR(IF(Z243="",0,Z243),"0")+IFERROR(IF(Z244="",0,Z244),"0")+IFERROR(IF(Z245="",0,Z245),"0")+IFERROR(IF(Z246="",0,Z246),"0")</f>
        <v>0</v>
      </c>
      <c r="AA247" s="792"/>
      <c r="AB247" s="792"/>
      <c r="AC247" s="792"/>
    </row>
    <row r="248" spans="1:68" hidden="1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0</v>
      </c>
      <c r="Y248" s="791">
        <f>IFERROR(SUM(Y241:Y246),"0")</f>
        <v>0</v>
      </c>
      <c r="Z248" s="37"/>
      <c r="AA248" s="792"/>
      <c r="AB248" s="792"/>
      <c r="AC248" s="792"/>
    </row>
    <row r="249" spans="1:68" ht="16.5" hidden="1" customHeight="1" x14ac:dyDescent="0.25">
      <c r="A249" s="840" t="s">
        <v>429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hidden="1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hidden="1" customHeight="1" x14ac:dyDescent="0.25">
      <c r="A251" s="54" t="s">
        <v>430</v>
      </c>
      <c r="B251" s="54" t="s">
        <v>431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149</v>
      </c>
      <c r="N251" s="33"/>
      <c r="O251" s="32">
        <v>55</v>
      </c>
      <c r="P251" s="10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430</v>
      </c>
      <c r="B252" s="54" t="s">
        <v>433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438</v>
      </c>
      <c r="B254" s="54" t="s">
        <v>439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149</v>
      </c>
      <c r="N254" s="33"/>
      <c r="O254" s="32">
        <v>55</v>
      </c>
      <c r="P254" s="10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440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441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446</v>
      </c>
      <c r="B258" s="54" t="s">
        <v>447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441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40" t="s">
        <v>448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hidden="1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hidden="1" customHeight="1" x14ac:dyDescent="0.25">
      <c r="A263" s="54" t="s">
        <v>449</v>
      </c>
      <c r="B263" s="54" t="s">
        <v>450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149</v>
      </c>
      <c r="N263" s="33"/>
      <c r="O263" s="32">
        <v>55</v>
      </c>
      <c r="P263" s="12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150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hidden="1" customHeight="1" x14ac:dyDescent="0.25">
      <c r="A264" s="54" t="s">
        <v>449</v>
      </c>
      <c r="B264" s="54" t="s">
        <v>451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455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149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458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0</v>
      </c>
      <c r="Y268" s="79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464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467</v>
      </c>
      <c r="B271" s="54" t="s">
        <v>468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0</v>
      </c>
      <c r="Y271" s="790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459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idden="1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0</v>
      </c>
      <c r="Y272" s="791">
        <f>IFERROR(Y263/H263,"0")+IFERROR(Y264/H264,"0")+IFERROR(Y265/H265,"0")+IFERROR(Y266/H266,"0")+IFERROR(Y267/H267,"0")+IFERROR(Y268/H268,"0")+IFERROR(Y269/H269,"0")+IFERROR(Y270/H270,"0")+IFERROR(Y271/H271,"0")</f>
        <v>0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92"/>
      <c r="AB272" s="792"/>
      <c r="AC272" s="792"/>
    </row>
    <row r="273" spans="1:68" hidden="1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0</v>
      </c>
      <c r="Y273" s="791">
        <f>IFERROR(SUM(Y263:Y271),"0")</f>
        <v>0</v>
      </c>
      <c r="Z273" s="37"/>
      <c r="AA273" s="792"/>
      <c r="AB273" s="792"/>
      <c r="AC273" s="792"/>
    </row>
    <row r="274" spans="1:68" ht="14.25" hidden="1" customHeight="1" x14ac:dyDescent="0.25">
      <c r="A274" s="811" t="s">
        <v>168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hidden="1" customHeight="1" x14ac:dyDescent="0.25">
      <c r="A275" s="54" t="s">
        <v>469</v>
      </c>
      <c r="B275" s="54" t="s">
        <v>470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471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40" t="s">
        <v>472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hidden="1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479</v>
      </c>
      <c r="B282" s="54" t="s">
        <v>480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149</v>
      </c>
      <c r="N282" s="33"/>
      <c r="O282" s="32">
        <v>55</v>
      </c>
      <c r="P282" s="11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482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487</v>
      </c>
      <c r="B285" s="54" t="s">
        <v>488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498</v>
      </c>
      <c r="B289" s="54" t="s">
        <v>499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500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40" t="s">
        <v>501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hidden="1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hidden="1" customHeight="1" x14ac:dyDescent="0.25">
      <c r="A294" s="54" t="s">
        <v>502</v>
      </c>
      <c r="B294" s="54" t="s">
        <v>503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441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40" t="s">
        <v>504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hidden="1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hidden="1" customHeight="1" x14ac:dyDescent="0.25">
      <c r="A299" s="54" t="s">
        <v>505</v>
      </c>
      <c r="B299" s="54" t="s">
        <v>506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507</v>
      </c>
      <c r="B300" s="54" t="s">
        <v>508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510</v>
      </c>
      <c r="B301" s="54" t="s">
        <v>511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512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40" t="s">
        <v>513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hidden="1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hidden="1" customHeight="1" x14ac:dyDescent="0.25">
      <c r="A306" s="54" t="s">
        <v>514</v>
      </c>
      <c r="B306" s="54" t="s">
        <v>515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519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520</v>
      </c>
      <c r="B308" s="54" t="s">
        <v>521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hidden="1" customHeight="1" x14ac:dyDescent="0.25">
      <c r="A309" s="54" t="s">
        <v>522</v>
      </c>
      <c r="B309" s="54" t="s">
        <v>523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0</v>
      </c>
      <c r="Y309" s="790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519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145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0</v>
      </c>
      <c r="Y310" s="790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516</v>
      </c>
      <c r="AG310" s="64"/>
      <c r="AJ310" s="68" t="s">
        <v>147</v>
      </c>
      <c r="AK310" s="68">
        <v>33.6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hidden="1" customHeight="1" x14ac:dyDescent="0.25">
      <c r="A311" s="54" t="s">
        <v>526</v>
      </c>
      <c r="B311" s="54" t="s">
        <v>527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528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idden="1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0</v>
      </c>
      <c r="Y312" s="791">
        <f>IFERROR(Y306/H306,"0")+IFERROR(Y307/H307,"0")+IFERROR(Y308/H308,"0")+IFERROR(Y309/H309,"0")+IFERROR(Y310/H310,"0")+IFERROR(Y311/H311,"0")</f>
        <v>0</v>
      </c>
      <c r="Z312" s="791">
        <f>IFERROR(IF(Z306="",0,Z306),"0")+IFERROR(IF(Z307="",0,Z307),"0")+IFERROR(IF(Z308="",0,Z308),"0")+IFERROR(IF(Z309="",0,Z309),"0")+IFERROR(IF(Z310="",0,Z310),"0")+IFERROR(IF(Z311="",0,Z311),"0")</f>
        <v>0</v>
      </c>
      <c r="AA312" s="792"/>
      <c r="AB312" s="792"/>
      <c r="AC312" s="792"/>
    </row>
    <row r="313" spans="1:68" hidden="1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0</v>
      </c>
      <c r="Y313" s="791">
        <f>IFERROR(SUM(Y306:Y311),"0")</f>
        <v>0</v>
      </c>
      <c r="Z313" s="37"/>
      <c r="AA313" s="792"/>
      <c r="AB313" s="792"/>
      <c r="AC313" s="792"/>
    </row>
    <row r="314" spans="1:68" ht="16.5" hidden="1" customHeight="1" x14ac:dyDescent="0.25">
      <c r="A314" s="840" t="s">
        <v>529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hidden="1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hidden="1" customHeight="1" x14ac:dyDescent="0.25">
      <c r="A316" s="54" t="s">
        <v>530</v>
      </c>
      <c r="B316" s="54" t="s">
        <v>531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532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hidden="1" customHeight="1" x14ac:dyDescent="0.25">
      <c r="A320" s="54" t="s">
        <v>533</v>
      </c>
      <c r="B320" s="54" t="s">
        <v>534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535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hidden="1" customHeight="1" x14ac:dyDescent="0.25">
      <c r="A324" s="54" t="s">
        <v>536</v>
      </c>
      <c r="B324" s="54" t="s">
        <v>537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538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40" t="s">
        <v>539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hidden="1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hidden="1" customHeight="1" x14ac:dyDescent="0.25">
      <c r="A329" s="54" t="s">
        <v>540</v>
      </c>
      <c r="B329" s="54" t="s">
        <v>541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542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hidden="1" customHeight="1" x14ac:dyDescent="0.25">
      <c r="A333" s="54" t="s">
        <v>543</v>
      </c>
      <c r="B333" s="54" t="s">
        <v>544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545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hidden="1" customHeight="1" x14ac:dyDescent="0.25">
      <c r="A337" s="54" t="s">
        <v>546</v>
      </c>
      <c r="B337" s="54" t="s">
        <v>547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549</v>
      </c>
      <c r="B338" s="54" t="s">
        <v>550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551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40" t="s">
        <v>552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hidden="1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hidden="1" customHeight="1" x14ac:dyDescent="0.25">
      <c r="A343" s="54" t="s">
        <v>553</v>
      </c>
      <c r="B343" s="54" t="s">
        <v>554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441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hidden="1" customHeight="1" x14ac:dyDescent="0.25">
      <c r="A347" s="54" t="s">
        <v>555</v>
      </c>
      <c r="B347" s="54" t="s">
        <v>556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557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hidden="1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hidden="1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hidden="1" customHeight="1" x14ac:dyDescent="0.25">
      <c r="A352" s="54" t="s">
        <v>560</v>
      </c>
      <c r="B352" s="54" t="s">
        <v>561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562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40" t="s">
        <v>563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hidden="1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hidden="1" customHeight="1" x14ac:dyDescent="0.25">
      <c r="A357" s="54" t="s">
        <v>564</v>
      </c>
      <c r="B357" s="54" t="s">
        <v>565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149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570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/>
      <c r="M359" s="33" t="s">
        <v>77</v>
      </c>
      <c r="N359" s="33"/>
      <c r="O359" s="32">
        <v>55</v>
      </c>
      <c r="P359" s="113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hidden="1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hidden="1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11" t="s">
        <v>210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hidden="1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0</v>
      </c>
      <c r="Y384" s="790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0</v>
      </c>
      <c r="Y385" s="790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164</v>
      </c>
      <c r="N387" s="33"/>
      <c r="O387" s="32">
        <v>30</v>
      </c>
      <c r="P387" s="1021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0</v>
      </c>
      <c r="Y388" s="791">
        <f>IFERROR(Y384/H384,"0")+IFERROR(Y385/H385,"0")+IFERROR(Y386/H386,"0")+IFERROR(Y387/H387,"0")</f>
        <v>0</v>
      </c>
      <c r="Z388" s="791">
        <f>IFERROR(IF(Z384="",0,Z384),"0")+IFERROR(IF(Z385="",0,Z385),"0")+IFERROR(IF(Z386="",0,Z386),"0")+IFERROR(IF(Z387="",0,Z387),"0")</f>
        <v>0</v>
      </c>
      <c r="AA388" s="792"/>
      <c r="AB388" s="792"/>
      <c r="AC388" s="792"/>
    </row>
    <row r="389" spans="1:68" hidden="1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0</v>
      </c>
      <c r="Y389" s="791">
        <f>IFERROR(SUM(Y384:Y387),"0")</f>
        <v>0</v>
      </c>
      <c r="Z389" s="37"/>
      <c r="AA389" s="792"/>
      <c r="AB389" s="792"/>
      <c r="AC389" s="792"/>
    </row>
    <row r="390" spans="1:68" ht="14.25" hidden="1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hidden="1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hidden="1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hidden="1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hidden="1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hidden="1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hidden="1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94.5</v>
      </c>
      <c r="Y410" s="790">
        <f>IFERROR(IF(X410="",0,CEILING((X410/$H410),1)*$H410),"")</f>
        <v>94.5</v>
      </c>
      <c r="Z410" s="36">
        <f>IFERROR(IF(Y410=0,"",ROUNDUP(Y410/H410,0)*0.00651),"")</f>
        <v>0.29294999999999999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105.83999999999999</v>
      </c>
      <c r="BN410" s="64">
        <f>IFERROR(Y410*I410/H410,"0")</f>
        <v>105.83999999999999</v>
      </c>
      <c r="BO410" s="64">
        <f>IFERROR(1/J410*(X410/H410),"0")</f>
        <v>0.24725274725274726</v>
      </c>
      <c r="BP410" s="64">
        <f>IFERROR(1/J410*(Y410/H410),"0")</f>
        <v>0.24725274725274726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235.2</v>
      </c>
      <c r="Y411" s="790">
        <f>IFERROR(IF(X411="",0,CEILING((X411/$H411),1)*$H411),"")</f>
        <v>235.20000000000002</v>
      </c>
      <c r="Z411" s="36">
        <f>IFERROR(IF(Y411=0,"",ROUNDUP(Y411/H411,0)*0.00651),"")</f>
        <v>0.72911999999999999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262.08</v>
      </c>
      <c r="BN411" s="64">
        <f>IFERROR(Y411*I411/H411,"0")</f>
        <v>262.08000000000004</v>
      </c>
      <c r="BO411" s="64">
        <f>IFERROR(1/J411*(X411/H411),"0")</f>
        <v>0.61538461538461531</v>
      </c>
      <c r="BP411" s="64">
        <f>IFERROR(1/J411*(Y411/H411),"0")</f>
        <v>0.61538461538461542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157</v>
      </c>
      <c r="Y412" s="791">
        <f>IFERROR(Y409/H409,"0")+IFERROR(Y410/H410,"0")+IFERROR(Y411/H411,"0")</f>
        <v>157</v>
      </c>
      <c r="Z412" s="791">
        <f>IFERROR(IF(Z409="",0,Z409),"0")+IFERROR(IF(Z410="",0,Z410),"0")+IFERROR(IF(Z411="",0,Z411),"0")</f>
        <v>1.02207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329.7</v>
      </c>
      <c r="Y413" s="791">
        <f>IFERROR(SUM(Y409:Y411),"0")</f>
        <v>329.70000000000005</v>
      </c>
      <c r="Z413" s="37"/>
      <c r="AA413" s="792"/>
      <c r="AB413" s="792"/>
      <c r="AC413" s="792"/>
    </row>
    <row r="414" spans="1:68" ht="27.75" hidden="1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hidden="1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hidden="1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149</v>
      </c>
      <c r="N417" s="33"/>
      <c r="O417" s="32">
        <v>60</v>
      </c>
      <c r="P417" s="119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0</v>
      </c>
      <c r="Y418" s="790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149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0</v>
      </c>
      <c r="Y420" s="790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0</v>
      </c>
      <c r="Y421" s="790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149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0</v>
      </c>
      <c r="Y423" s="790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92"/>
      <c r="AB428" s="792"/>
      <c r="AC428" s="792"/>
    </row>
    <row r="429" spans="1:68" hidden="1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0</v>
      </c>
      <c r="Y429" s="791">
        <f>IFERROR(SUM(Y417:Y427),"0")</f>
        <v>0</v>
      </c>
      <c r="Z429" s="37"/>
      <c r="AA429" s="792"/>
      <c r="AB429" s="792"/>
      <c r="AC429" s="792"/>
    </row>
    <row r="430" spans="1:68" ht="14.25" hidden="1" customHeight="1" x14ac:dyDescent="0.25">
      <c r="A430" s="811" t="s">
        <v>168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hidden="1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hidden="1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hidden="1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6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hidden="1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hidden="1" customHeight="1" x14ac:dyDescent="0.25">
      <c r="A440" s="811" t="s">
        <v>210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hidden="1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1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0</v>
      </c>
      <c r="Y441" s="790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0</v>
      </c>
      <c r="Y442" s="791">
        <f>IFERROR(Y441/H441,"0")</f>
        <v>0</v>
      </c>
      <c r="Z442" s="791">
        <f>IFERROR(IF(Z441="",0,Z441),"0")</f>
        <v>0</v>
      </c>
      <c r="AA442" s="792"/>
      <c r="AB442" s="792"/>
      <c r="AC442" s="792"/>
    </row>
    <row r="443" spans="1:68" hidden="1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0</v>
      </c>
      <c r="Y443" s="791">
        <f>IFERROR(SUM(Y441:Y441),"0")</f>
        <v>0</v>
      </c>
      <c r="Z443" s="37"/>
      <c r="AA443" s="792"/>
      <c r="AB443" s="792"/>
      <c r="AC443" s="792"/>
    </row>
    <row r="444" spans="1:68" ht="16.5" hidden="1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hidden="1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0</v>
      </c>
      <c r="Y452" s="790">
        <f t="shared" si="92"/>
        <v>0</v>
      </c>
      <c r="Z452" s="36" t="str">
        <f t="shared" si="93"/>
        <v/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0</v>
      </c>
      <c r="Y454" s="791">
        <f>IFERROR(Y446/H446,"0")+IFERROR(Y447/H447,"0")+IFERROR(Y448/H448,"0")+IFERROR(Y449/H449,"0")+IFERROR(Y450/H450,"0")+IFERROR(Y451/H451,"0")+IFERROR(Y452/H452,"0")+IFERROR(Y453/H453,"0")</f>
        <v>0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92"/>
      <c r="AB454" s="792"/>
      <c r="AC454" s="792"/>
    </row>
    <row r="455" spans="1:68" hidden="1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0</v>
      </c>
      <c r="Y455" s="791">
        <f>IFERROR(SUM(Y446:Y453),"0")</f>
        <v>0</v>
      </c>
      <c r="Z455" s="37"/>
      <c r="AA455" s="792"/>
      <c r="AB455" s="792"/>
      <c r="AC455" s="792"/>
    </row>
    <row r="456" spans="1:68" ht="14.25" hidden="1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hidden="1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4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0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hidden="1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hidden="1" customHeight="1" x14ac:dyDescent="0.25">
      <c r="A469" s="811" t="s">
        <v>210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5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hidden="1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hidden="1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hidden="1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0</v>
      </c>
      <c r="Y483" s="790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4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2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6.3</v>
      </c>
      <c r="Y491" s="790">
        <f t="shared" si="98"/>
        <v>6.3000000000000007</v>
      </c>
      <c r="Z491" s="36">
        <f t="shared" si="103"/>
        <v>1.506E-2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6.6899999999999995</v>
      </c>
      <c r="BN491" s="64">
        <f t="shared" si="100"/>
        <v>6.69</v>
      </c>
      <c r="BO491" s="64">
        <f t="shared" si="101"/>
        <v>1.2820512820512822E-2</v>
      </c>
      <c r="BP491" s="64">
        <f t="shared" si="102"/>
        <v>1.2820512820512822E-2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0</v>
      </c>
      <c r="Y496" s="790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1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1.506E-2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6.3</v>
      </c>
      <c r="Y502" s="791">
        <f>IFERROR(SUM(Y480:Y500),"0")</f>
        <v>6.3000000000000007</v>
      </c>
      <c r="Z502" s="37"/>
      <c r="AA502" s="792"/>
      <c r="AB502" s="792"/>
      <c r="AC502" s="792"/>
    </row>
    <row r="503" spans="1:68" ht="14.25" hidden="1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hidden="1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hidden="1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hidden="1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hidden="1" customHeight="1" x14ac:dyDescent="0.25">
      <c r="A514" s="811" t="s">
        <v>168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hidden="1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0</v>
      </c>
      <c r="Y519" s="790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105</v>
      </c>
      <c r="Y523" s="790">
        <f>IFERROR(IF(X523="",0,CEILING((X523/$H523),1)*$H523),"")</f>
        <v>105</v>
      </c>
      <c r="Z523" s="36">
        <f>IFERROR(IF(Y523=0,"",ROUNDUP(Y523/H523,0)*0.00502),"")</f>
        <v>0.251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111.5</v>
      </c>
      <c r="BN523" s="64">
        <f>IFERROR(Y523*I523/H523,"0")</f>
        <v>111.5</v>
      </c>
      <c r="BO523" s="64">
        <f>IFERROR(1/J523*(X523/H523),"0")</f>
        <v>0.21367521367521369</v>
      </c>
      <c r="BP523" s="64">
        <f>IFERROR(1/J523*(Y523/H523),"0")</f>
        <v>0.21367521367521369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50</v>
      </c>
      <c r="Y524" s="791">
        <f>IFERROR(Y519/H519,"0")+IFERROR(Y520/H520,"0")+IFERROR(Y521/H521,"0")+IFERROR(Y522/H522,"0")+IFERROR(Y523/H523,"0")</f>
        <v>50</v>
      </c>
      <c r="Z524" s="791">
        <f>IFERROR(IF(Z519="",0,Z519),"0")+IFERROR(IF(Z520="",0,Z520),"0")+IFERROR(IF(Z521="",0,Z521),"0")+IFERROR(IF(Z522="",0,Z522),"0")+IFERROR(IF(Z523="",0,Z523),"0")</f>
        <v>0.251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105</v>
      </c>
      <c r="Y525" s="791">
        <f>IFERROR(SUM(Y519:Y523),"0")</f>
        <v>105</v>
      </c>
      <c r="Z525" s="37"/>
      <c r="AA525" s="792"/>
      <c r="AB525" s="792"/>
      <c r="AC525" s="792"/>
    </row>
    <row r="526" spans="1:68" ht="14.25" hidden="1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hidden="1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hidden="1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hidden="1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hidden="1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hidden="1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7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0</v>
      </c>
      <c r="Y536" s="790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0</v>
      </c>
      <c r="Y538" s="791">
        <f>IFERROR(Y532/H532,"0")+IFERROR(Y533/H533,"0")+IFERROR(Y534/H534,"0")+IFERROR(Y535/H535,"0")+IFERROR(Y536/H536,"0")+IFERROR(Y537/H537,"0")</f>
        <v>0</v>
      </c>
      <c r="Z538" s="791">
        <f>IFERROR(IF(Z532="",0,Z532),"0")+IFERROR(IF(Z533="",0,Z533),"0")+IFERROR(IF(Z534="",0,Z534),"0")+IFERROR(IF(Z535="",0,Z535),"0")+IFERROR(IF(Z536="",0,Z536),"0")+IFERROR(IF(Z537="",0,Z537),"0")</f>
        <v>0</v>
      </c>
      <c r="AA538" s="792"/>
      <c r="AB538" s="792"/>
      <c r="AC538" s="792"/>
    </row>
    <row r="539" spans="1:68" hidden="1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0</v>
      </c>
      <c r="Y539" s="791">
        <f>IFERROR(SUM(Y532:Y537),"0")</f>
        <v>0</v>
      </c>
      <c r="Z539" s="37"/>
      <c r="AA539" s="792"/>
      <c r="AB539" s="792"/>
      <c r="AC539" s="792"/>
    </row>
    <row r="540" spans="1:68" ht="16.5" hidden="1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hidden="1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hidden="1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hidden="1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hidden="1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0</v>
      </c>
      <c r="Y551" s="790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0</v>
      </c>
      <c r="Y553" s="790">
        <f t="shared" si="109"/>
        <v>0</v>
      </c>
      <c r="Z553" s="36" t="str">
        <f t="shared" si="110"/>
        <v/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0</v>
      </c>
      <c r="Y554" s="790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0</v>
      </c>
      <c r="Y558" s="790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8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92"/>
      <c r="AB563" s="792"/>
      <c r="AC563" s="792"/>
    </row>
    <row r="564" spans="1:68" hidden="1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0</v>
      </c>
      <c r="Y564" s="791">
        <f>IFERROR(SUM(Y548:Y562),"0")</f>
        <v>0</v>
      </c>
      <c r="Z564" s="37"/>
      <c r="AA564" s="792"/>
      <c r="AB564" s="792"/>
      <c r="AC564" s="792"/>
    </row>
    <row r="565" spans="1:68" ht="14.25" hidden="1" customHeight="1" x14ac:dyDescent="0.25">
      <c r="A565" s="811" t="s">
        <v>168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hidden="1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2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hidden="1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hidden="1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hidden="1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0</v>
      </c>
      <c r="Y575" s="790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5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0</v>
      </c>
      <c r="Y577" s="790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0</v>
      </c>
      <c r="Y578" s="790">
        <f t="shared" si="115"/>
        <v>0</v>
      </c>
      <c r="Z578" s="36" t="str">
        <f>IFERROR(IF(Y578=0,"",ROUNDUP(Y578/H578,0)*0.01196),"")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8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0</v>
      </c>
      <c r="Y582" s="790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5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0</v>
      </c>
      <c r="Y585" s="790">
        <f t="shared" si="115"/>
        <v>0</v>
      </c>
      <c r="Z585" s="36" t="str">
        <f>IFERROR(IF(Y585=0,"",ROUNDUP(Y585/H585,0)*0.00902),"")</f>
        <v/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hidden="1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0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0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792"/>
      <c r="AB587" s="792"/>
      <c r="AC587" s="792"/>
    </row>
    <row r="588" spans="1:68" hidden="1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0</v>
      </c>
      <c r="Y588" s="791">
        <f>IFERROR(SUM(Y574:Y586),"0")</f>
        <v>0</v>
      </c>
      <c r="Z588" s="37"/>
      <c r="AA588" s="792"/>
      <c r="AB588" s="792"/>
      <c r="AC588" s="792"/>
    </row>
    <row r="589" spans="1:68" ht="14.25" hidden="1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11" t="s">
        <v>210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2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hidden="1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hidden="1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hidden="1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287</v>
      </c>
      <c r="N603" s="33"/>
      <c r="O603" s="32">
        <v>90</v>
      </c>
      <c r="P603" s="1193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hidden="1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hidden="1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1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7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7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idden="1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hidden="1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hidden="1" customHeight="1" x14ac:dyDescent="0.25">
      <c r="A618" s="811" t="s">
        <v>168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5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0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5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5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5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6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9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hidden="1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7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1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164</v>
      </c>
      <c r="N641" s="33"/>
      <c r="O641" s="32">
        <v>45</v>
      </c>
      <c r="P641" s="1050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7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164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idden="1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hidden="1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hidden="1" customHeight="1" x14ac:dyDescent="0.25">
      <c r="A646" s="811" t="s">
        <v>210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9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8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hidden="1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4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11" t="s">
        <v>168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0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3976.3999999999996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3976.3999999999996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4271.0920000000006</v>
      </c>
      <c r="Y672" s="791">
        <f>IFERROR(SUM(BN22:BN668),"0")</f>
        <v>4271.0919999999996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8</v>
      </c>
      <c r="Y673" s="38">
        <f>ROUNDUP(SUM(BP22:BP668),0)</f>
        <v>8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4471.0920000000006</v>
      </c>
      <c r="Y674" s="791">
        <f>GrossWeightTotalR+PalletQtyTotalR*25</f>
        <v>4471.0919999999996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1269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1269</v>
      </c>
      <c r="Z675" s="37"/>
      <c r="AA675" s="792"/>
      <c r="AB675" s="792"/>
      <c r="AC675" s="792"/>
    </row>
    <row r="676" spans="1:32" ht="14.25" hidden="1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9.3594099999999987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326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218</v>
      </c>
      <c r="F679" s="804" t="s">
        <v>240</v>
      </c>
      <c r="G679" s="804" t="s">
        <v>284</v>
      </c>
      <c r="H679" s="804" t="s">
        <v>111</v>
      </c>
      <c r="I679" s="804" t="s">
        <v>327</v>
      </c>
      <c r="J679" s="804" t="s">
        <v>351</v>
      </c>
      <c r="K679" s="804" t="s">
        <v>429</v>
      </c>
      <c r="L679" s="804" t="s">
        <v>448</v>
      </c>
      <c r="M679" s="804" t="s">
        <v>472</v>
      </c>
      <c r="N679" s="787"/>
      <c r="O679" s="804" t="s">
        <v>501</v>
      </c>
      <c r="P679" s="804" t="s">
        <v>504</v>
      </c>
      <c r="Q679" s="804" t="s">
        <v>513</v>
      </c>
      <c r="R679" s="804" t="s">
        <v>529</v>
      </c>
      <c r="S679" s="804" t="s">
        <v>539</v>
      </c>
      <c r="T679" s="804" t="s">
        <v>552</v>
      </c>
      <c r="U679" s="804" t="s">
        <v>563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680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382.5</v>
      </c>
      <c r="E681" s="46">
        <f>IFERROR(Y106*1,"0")+IFERROR(Y107*1,"0")+IFERROR(Y108*1,"0")+IFERROR(Y112*1,"0")+IFERROR(Y113*1,"0")+IFERROR(Y114*1,"0")+IFERROR(Y115*1,"0")+IFERROR(Y116*1,"0")+IFERROR(Y117*1,"0")</f>
        <v>760.5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1047.5999999999999</v>
      </c>
      <c r="G681" s="46">
        <f>IFERROR(Y153*1,"0")+IFERROR(Y154*1,"0")+IFERROR(Y155*1,"0")+IFERROR(Y159*1,"0")+IFERROR(Y160*1,"0")+IFERROR(Y164*1,"0")+IFERROR(Y165*1,"0")+IFERROR(Y166*1,"0")</f>
        <v>0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0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664.8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0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0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81" s="46">
        <f>IFERROR(Y405*1,"0")+IFERROR(Y409*1,"0")+IFERROR(Y410*1,"0")+IFERROR(Y411*1,"0")</f>
        <v>329.70000000000005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6.3000000000000007</v>
      </c>
      <c r="Z681" s="46">
        <f>IFERROR(Y515*1,"0")+IFERROR(Y519*1,"0")+IFERROR(Y520*1,"0")+IFERROR(Y521*1,"0")+IFERROR(Y522*1,"0")+IFERROR(Y523*1,"0")+IFERROR(Y527*1,"0")</f>
        <v>105</v>
      </c>
      <c r="AA681" s="46">
        <f>IFERROR(Y532*1,"0")+IFERROR(Y533*1,"0")+IFERROR(Y534*1,"0")+IFERROR(Y535*1,"0")+IFERROR(Y536*1,"0")+IFERROR(Y537*1,"0")</f>
        <v>0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RVRgiT44GTCFcYf+sOA2i0E8mKAPCuGuuCE32BGOlcyJbBDNsGbvoit+4iRfipcCIH8IwxpzOk592s1/+t439A==" saltValue="QnSbELiUe87EuIwn+gYb6w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9,00"/>
        <filter val="105,00"/>
        <filter val="138,00"/>
        <filter val="155,00"/>
        <filter val="157,00"/>
        <filter val="158,00"/>
        <filter val="170,00"/>
        <filter val="235,20"/>
        <filter val="277,00"/>
        <filter val="3 976,40"/>
        <filter val="3,00"/>
        <filter val="321,60"/>
        <filter val="329,70"/>
        <filter val="342,00"/>
        <filter val="343,20"/>
        <filter val="382,50"/>
        <filter val="4 271,09"/>
        <filter val="4 471,09"/>
        <filter val="418,50"/>
        <filter val="426,60"/>
        <filter val="50,00"/>
        <filter val="6,30"/>
        <filter val="621,00"/>
        <filter val="664,80"/>
        <filter val="680,00"/>
        <filter val="76,00"/>
        <filter val="8"/>
        <filter val="85,00"/>
        <filter val="94,50"/>
      </filters>
    </filterColumn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70 X108 X114 X141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7 X310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tyrW3+M9uLKIY7/AIT1m+YOXDTnizG2CjyLRJ/2apbMB7uCQeBHk0xUlYeRMW99WN1K+EdBo/SjcidmEqCUynQ==" saltValue="z6Dp/c2wLKnhtHpBk4BF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