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D916A8-F94E-4F32-8643-1CC1C41C7B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Y665" i="1" s="1"/>
  <c r="X661" i="1"/>
  <c r="X660" i="1"/>
  <c r="BO659" i="1"/>
  <c r="BM659" i="1"/>
  <c r="Y659" i="1"/>
  <c r="BP659" i="1" s="1"/>
  <c r="X657" i="1"/>
  <c r="X656" i="1"/>
  <c r="BO655" i="1"/>
  <c r="BM655" i="1"/>
  <c r="Y655" i="1"/>
  <c r="Y656" i="1" s="1"/>
  <c r="BO654" i="1"/>
  <c r="BM654" i="1"/>
  <c r="Y654" i="1"/>
  <c r="Z654" i="1" s="1"/>
  <c r="X651" i="1"/>
  <c r="X650" i="1"/>
  <c r="BO649" i="1"/>
  <c r="BM649" i="1"/>
  <c r="Y649" i="1"/>
  <c r="BP649" i="1" s="1"/>
  <c r="BO648" i="1"/>
  <c r="BM648" i="1"/>
  <c r="Y648" i="1"/>
  <c r="BO647" i="1"/>
  <c r="BM647" i="1"/>
  <c r="Z647" i="1"/>
  <c r="Y647" i="1"/>
  <c r="BP646" i="1"/>
  <c r="BO646" i="1"/>
  <c r="BN646" i="1"/>
  <c r="BM646" i="1"/>
  <c r="Z646" i="1"/>
  <c r="Y646" i="1"/>
  <c r="X644" i="1"/>
  <c r="X643" i="1"/>
  <c r="BO642" i="1"/>
  <c r="BM642" i="1"/>
  <c r="Y642" i="1"/>
  <c r="BO641" i="1"/>
  <c r="BM641" i="1"/>
  <c r="Y641" i="1"/>
  <c r="BN641" i="1" s="1"/>
  <c r="BP640" i="1"/>
  <c r="BO640" i="1"/>
  <c r="BM640" i="1"/>
  <c r="Y640" i="1"/>
  <c r="BO639" i="1"/>
  <c r="BM639" i="1"/>
  <c r="Y639" i="1"/>
  <c r="BN639" i="1" s="1"/>
  <c r="BO638" i="1"/>
  <c r="BM638" i="1"/>
  <c r="Y638" i="1"/>
  <c r="BO637" i="1"/>
  <c r="BM637" i="1"/>
  <c r="Y637" i="1"/>
  <c r="BN637" i="1" s="1"/>
  <c r="BO636" i="1"/>
  <c r="BM636" i="1"/>
  <c r="Y636" i="1"/>
  <c r="BP636" i="1" s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P628" i="1" s="1"/>
  <c r="BO627" i="1"/>
  <c r="BM627" i="1"/>
  <c r="Y627" i="1"/>
  <c r="BO626" i="1"/>
  <c r="BM626" i="1"/>
  <c r="Z626" i="1"/>
  <c r="Y626" i="1"/>
  <c r="BP625" i="1"/>
  <c r="BO625" i="1"/>
  <c r="BN625" i="1"/>
  <c r="BM625" i="1"/>
  <c r="Z625" i="1"/>
  <c r="Y625" i="1"/>
  <c r="X623" i="1"/>
  <c r="X622" i="1"/>
  <c r="BO621" i="1"/>
  <c r="BM621" i="1"/>
  <c r="Y621" i="1"/>
  <c r="BO620" i="1"/>
  <c r="BM620" i="1"/>
  <c r="Y620" i="1"/>
  <c r="BN620" i="1" s="1"/>
  <c r="BP619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Z613" i="1"/>
  <c r="Y613" i="1"/>
  <c r="BN613" i="1" s="1"/>
  <c r="BP612" i="1"/>
  <c r="BO612" i="1"/>
  <c r="BN612" i="1"/>
  <c r="BM612" i="1"/>
  <c r="Z612" i="1"/>
  <c r="Y612" i="1"/>
  <c r="BP611" i="1"/>
  <c r="BO611" i="1"/>
  <c r="BM611" i="1"/>
  <c r="Y611" i="1"/>
  <c r="BO610" i="1"/>
  <c r="BM610" i="1"/>
  <c r="Y610" i="1"/>
  <c r="BO609" i="1"/>
  <c r="BM609" i="1"/>
  <c r="Y609" i="1"/>
  <c r="Z609" i="1" s="1"/>
  <c r="BO608" i="1"/>
  <c r="BM608" i="1"/>
  <c r="Y608" i="1"/>
  <c r="X604" i="1"/>
  <c r="X603" i="1"/>
  <c r="BO602" i="1"/>
  <c r="BM602" i="1"/>
  <c r="Z602" i="1"/>
  <c r="Z603" i="1" s="1"/>
  <c r="Y602" i="1"/>
  <c r="AD680" i="1" s="1"/>
  <c r="X598" i="1"/>
  <c r="X597" i="1"/>
  <c r="BP596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O584" i="1"/>
  <c r="BM584" i="1"/>
  <c r="Y584" i="1"/>
  <c r="BN584" i="1" s="1"/>
  <c r="P584" i="1"/>
  <c r="BO583" i="1"/>
  <c r="BM583" i="1"/>
  <c r="Y583" i="1"/>
  <c r="BP583" i="1" s="1"/>
  <c r="P583" i="1"/>
  <c r="BO582" i="1"/>
  <c r="BM582" i="1"/>
  <c r="Y582" i="1"/>
  <c r="BN582" i="1" s="1"/>
  <c r="BO581" i="1"/>
  <c r="BM581" i="1"/>
  <c r="Y581" i="1"/>
  <c r="P581" i="1"/>
  <c r="BO580" i="1"/>
  <c r="BM580" i="1"/>
  <c r="Y580" i="1"/>
  <c r="BN580" i="1" s="1"/>
  <c r="P580" i="1"/>
  <c r="BO579" i="1"/>
  <c r="BM579" i="1"/>
  <c r="Y579" i="1"/>
  <c r="BN579" i="1" s="1"/>
  <c r="BO578" i="1"/>
  <c r="BM578" i="1"/>
  <c r="Y578" i="1"/>
  <c r="BN578" i="1" s="1"/>
  <c r="P578" i="1"/>
  <c r="BP577" i="1"/>
  <c r="BO577" i="1"/>
  <c r="BM577" i="1"/>
  <c r="Y577" i="1"/>
  <c r="P577" i="1"/>
  <c r="BO576" i="1"/>
  <c r="BM576" i="1"/>
  <c r="Y576" i="1"/>
  <c r="BN576" i="1" s="1"/>
  <c r="P576" i="1"/>
  <c r="BO575" i="1"/>
  <c r="BM575" i="1"/>
  <c r="Y575" i="1"/>
  <c r="BO574" i="1"/>
  <c r="BM574" i="1"/>
  <c r="Y574" i="1"/>
  <c r="BP574" i="1" s="1"/>
  <c r="P574" i="1"/>
  <c r="BO573" i="1"/>
  <c r="BM573" i="1"/>
  <c r="Y573" i="1"/>
  <c r="X571" i="1"/>
  <c r="X570" i="1"/>
  <c r="BO569" i="1"/>
  <c r="BM569" i="1"/>
  <c r="Y569" i="1"/>
  <c r="P569" i="1"/>
  <c r="BO568" i="1"/>
  <c r="BM568" i="1"/>
  <c r="Y568" i="1"/>
  <c r="BN568" i="1" s="1"/>
  <c r="BO567" i="1"/>
  <c r="BM567" i="1"/>
  <c r="Y567" i="1"/>
  <c r="BN567" i="1" s="1"/>
  <c r="P567" i="1"/>
  <c r="BO566" i="1"/>
  <c r="BM566" i="1"/>
  <c r="Y566" i="1"/>
  <c r="P566" i="1"/>
  <c r="BO565" i="1"/>
  <c r="BM565" i="1"/>
  <c r="Y565" i="1"/>
  <c r="BN565" i="1" s="1"/>
  <c r="X563" i="1"/>
  <c r="X562" i="1"/>
  <c r="BO561" i="1"/>
  <c r="BM561" i="1"/>
  <c r="Y561" i="1"/>
  <c r="BP561" i="1" s="1"/>
  <c r="BO560" i="1"/>
  <c r="BM560" i="1"/>
  <c r="Y560" i="1"/>
  <c r="BO559" i="1"/>
  <c r="BM559" i="1"/>
  <c r="Y559" i="1"/>
  <c r="BP559" i="1" s="1"/>
  <c r="BO558" i="1"/>
  <c r="BM558" i="1"/>
  <c r="Y558" i="1"/>
  <c r="P558" i="1"/>
  <c r="BO557" i="1"/>
  <c r="BM557" i="1"/>
  <c r="Y557" i="1"/>
  <c r="BN557" i="1" s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BN552" i="1" s="1"/>
  <c r="P552" i="1"/>
  <c r="BO551" i="1"/>
  <c r="BM551" i="1"/>
  <c r="Y551" i="1"/>
  <c r="P551" i="1"/>
  <c r="BO550" i="1"/>
  <c r="BM550" i="1"/>
  <c r="Y550" i="1"/>
  <c r="BN550" i="1" s="1"/>
  <c r="P550" i="1"/>
  <c r="BO549" i="1"/>
  <c r="BM549" i="1"/>
  <c r="Y549" i="1"/>
  <c r="BP549" i="1" s="1"/>
  <c r="P549" i="1"/>
  <c r="BO548" i="1"/>
  <c r="BM548" i="1"/>
  <c r="Y548" i="1"/>
  <c r="BN548" i="1" s="1"/>
  <c r="P548" i="1"/>
  <c r="BO547" i="1"/>
  <c r="BM547" i="1"/>
  <c r="Y547" i="1"/>
  <c r="P547" i="1"/>
  <c r="Y543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O536" i="1"/>
  <c r="BM536" i="1"/>
  <c r="Y536" i="1"/>
  <c r="BO535" i="1"/>
  <c r="BM535" i="1"/>
  <c r="Z535" i="1"/>
  <c r="Y535" i="1"/>
  <c r="BN535" i="1" s="1"/>
  <c r="P535" i="1"/>
  <c r="BO534" i="1"/>
  <c r="BM534" i="1"/>
  <c r="Y534" i="1"/>
  <c r="BN534" i="1" s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BN526" i="1" s="1"/>
  <c r="P526" i="1"/>
  <c r="X524" i="1"/>
  <c r="X523" i="1"/>
  <c r="BO522" i="1"/>
  <c r="BM522" i="1"/>
  <c r="Y522" i="1"/>
  <c r="BN522" i="1" s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Z514" i="1" s="1"/>
  <c r="Z515" i="1" s="1"/>
  <c r="P514" i="1"/>
  <c r="X511" i="1"/>
  <c r="X510" i="1"/>
  <c r="BO509" i="1"/>
  <c r="BM509" i="1"/>
  <c r="Y509" i="1"/>
  <c r="BN509" i="1" s="1"/>
  <c r="P509" i="1"/>
  <c r="BO508" i="1"/>
  <c r="BM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N503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N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N493" i="1" s="1"/>
  <c r="BO492" i="1"/>
  <c r="BM492" i="1"/>
  <c r="Y492" i="1"/>
  <c r="P492" i="1"/>
  <c r="BO491" i="1"/>
  <c r="BM491" i="1"/>
  <c r="Y491" i="1"/>
  <c r="BN491" i="1" s="1"/>
  <c r="P491" i="1"/>
  <c r="BP490" i="1"/>
  <c r="BO490" i="1"/>
  <c r="BN490" i="1"/>
  <c r="BM490" i="1"/>
  <c r="Z490" i="1"/>
  <c r="Y490" i="1"/>
  <c r="P490" i="1"/>
  <c r="BO489" i="1"/>
  <c r="BM489" i="1"/>
  <c r="Y489" i="1"/>
  <c r="BN489" i="1" s="1"/>
  <c r="BO488" i="1"/>
  <c r="BM488" i="1"/>
  <c r="Y488" i="1"/>
  <c r="P488" i="1"/>
  <c r="BO487" i="1"/>
  <c r="BM487" i="1"/>
  <c r="Y487" i="1"/>
  <c r="BN487" i="1" s="1"/>
  <c r="P487" i="1"/>
  <c r="BO486" i="1"/>
  <c r="BM486" i="1"/>
  <c r="Y486" i="1"/>
  <c r="BN486" i="1" s="1"/>
  <c r="P486" i="1"/>
  <c r="BP485" i="1"/>
  <c r="BO485" i="1"/>
  <c r="BN485" i="1"/>
  <c r="BM485" i="1"/>
  <c r="Z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477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N462" i="1" s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BN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N448" i="1" s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N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BN426" i="1" s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N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N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Y406" i="1" s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Z378" i="1"/>
  <c r="Y378" i="1"/>
  <c r="BN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Z374" i="1"/>
  <c r="Y374" i="1"/>
  <c r="BN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N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M336" i="1"/>
  <c r="Y336" i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Z328" i="1"/>
  <c r="Z329" i="1" s="1"/>
  <c r="Y328" i="1"/>
  <c r="Y33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Z319" i="1"/>
  <c r="Z320" i="1" s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N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N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N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N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N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N279" i="1" s="1"/>
  <c r="P279" i="1"/>
  <c r="Y276" i="1"/>
  <c r="X276" i="1"/>
  <c r="Y275" i="1"/>
  <c r="X275" i="1"/>
  <c r="BP274" i="1"/>
  <c r="BO274" i="1"/>
  <c r="BN274" i="1"/>
  <c r="BM274" i="1"/>
  <c r="Z274" i="1"/>
  <c r="Z275" i="1" s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N196" i="1"/>
  <c r="BM196" i="1"/>
  <c r="Z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BN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2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BN159" i="1" s="1"/>
  <c r="P159" i="1"/>
  <c r="X157" i="1"/>
  <c r="X156" i="1"/>
  <c r="BO155" i="1"/>
  <c r="BM155" i="1"/>
  <c r="Y155" i="1"/>
  <c r="BN155" i="1" s="1"/>
  <c r="P155" i="1"/>
  <c r="BO154" i="1"/>
  <c r="BM154" i="1"/>
  <c r="Y154" i="1"/>
  <c r="BP154" i="1" s="1"/>
  <c r="P154" i="1"/>
  <c r="BO153" i="1"/>
  <c r="BM153" i="1"/>
  <c r="Y153" i="1"/>
  <c r="BN153" i="1" s="1"/>
  <c r="X150" i="1"/>
  <c r="X149" i="1"/>
  <c r="BO148" i="1"/>
  <c r="BM148" i="1"/>
  <c r="Y148" i="1"/>
  <c r="BP148" i="1" s="1"/>
  <c r="P148" i="1"/>
  <c r="BO147" i="1"/>
  <c r="BM147" i="1"/>
  <c r="Y147" i="1"/>
  <c r="BN147" i="1" s="1"/>
  <c r="P147" i="1"/>
  <c r="X145" i="1"/>
  <c r="X144" i="1"/>
  <c r="BO143" i="1"/>
  <c r="BM143" i="1"/>
  <c r="Y143" i="1"/>
  <c r="BN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N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N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N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N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BN47" i="1" s="1"/>
  <c r="P47" i="1"/>
  <c r="X43" i="1"/>
  <c r="X42" i="1"/>
  <c r="BO41" i="1"/>
  <c r="BM41" i="1"/>
  <c r="Y41" i="1"/>
  <c r="BP41" i="1" s="1"/>
  <c r="P41" i="1"/>
  <c r="Y39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P26" i="1"/>
  <c r="X24" i="1"/>
  <c r="X23" i="1"/>
  <c r="BO22" i="1"/>
  <c r="X672" i="1" s="1"/>
  <c r="BM22" i="1"/>
  <c r="Y22" i="1"/>
  <c r="B680" i="1" s="1"/>
  <c r="P22" i="1"/>
  <c r="H10" i="1"/>
  <c r="A9" i="1"/>
  <c r="J9" i="1" s="1"/>
  <c r="D7" i="1"/>
  <c r="Q6" i="1"/>
  <c r="P2" i="1"/>
  <c r="BP211" i="1" l="1"/>
  <c r="BN211" i="1"/>
  <c r="Z211" i="1"/>
  <c r="BP215" i="1"/>
  <c r="BN215" i="1"/>
  <c r="Z215" i="1"/>
  <c r="BP235" i="1"/>
  <c r="BN235" i="1"/>
  <c r="Z235" i="1"/>
  <c r="BP257" i="1"/>
  <c r="BN257" i="1"/>
  <c r="Z257" i="1"/>
  <c r="O680" i="1"/>
  <c r="Y295" i="1"/>
  <c r="Y294" i="1"/>
  <c r="BP293" i="1"/>
  <c r="BN293" i="1"/>
  <c r="Z293" i="1"/>
  <c r="Z294" i="1" s="1"/>
  <c r="BN370" i="1"/>
  <c r="Z370" i="1"/>
  <c r="BP379" i="1"/>
  <c r="BN379" i="1"/>
  <c r="Z379" i="1"/>
  <c r="BP398" i="1"/>
  <c r="BN398" i="1"/>
  <c r="Z398" i="1"/>
  <c r="BP449" i="1"/>
  <c r="BN449" i="1"/>
  <c r="Z449" i="1"/>
  <c r="BP498" i="1"/>
  <c r="BN498" i="1"/>
  <c r="Z498" i="1"/>
  <c r="BP533" i="1"/>
  <c r="BN533" i="1"/>
  <c r="Z533" i="1"/>
  <c r="BP585" i="1"/>
  <c r="BN585" i="1"/>
  <c r="Z585" i="1"/>
  <c r="BP608" i="1"/>
  <c r="BN608" i="1"/>
  <c r="Z608" i="1"/>
  <c r="BN630" i="1"/>
  <c r="Z630" i="1"/>
  <c r="Z48" i="1"/>
  <c r="BN48" i="1"/>
  <c r="Y53" i="1"/>
  <c r="Z63" i="1"/>
  <c r="BN63" i="1"/>
  <c r="Z75" i="1"/>
  <c r="BN75" i="1"/>
  <c r="Z85" i="1"/>
  <c r="BN85" i="1"/>
  <c r="Z99" i="1"/>
  <c r="BN99" i="1"/>
  <c r="Z114" i="1"/>
  <c r="BN114" i="1"/>
  <c r="Z117" i="1"/>
  <c r="BN117" i="1"/>
  <c r="Z130" i="1"/>
  <c r="BN130" i="1"/>
  <c r="Y135" i="1"/>
  <c r="Y167" i="1"/>
  <c r="Z170" i="1"/>
  <c r="Z171" i="1" s="1"/>
  <c r="BN170" i="1"/>
  <c r="BP170" i="1"/>
  <c r="Y171" i="1"/>
  <c r="Y185" i="1"/>
  <c r="BP227" i="1"/>
  <c r="BN227" i="1"/>
  <c r="Z227" i="1"/>
  <c r="BP244" i="1"/>
  <c r="BN244" i="1"/>
  <c r="Z244" i="1"/>
  <c r="BP268" i="1"/>
  <c r="BN268" i="1"/>
  <c r="Z268" i="1"/>
  <c r="Y344" i="1"/>
  <c r="Y343" i="1"/>
  <c r="BP342" i="1"/>
  <c r="BN342" i="1"/>
  <c r="Z342" i="1"/>
  <c r="Z343" i="1" s="1"/>
  <c r="BP375" i="1"/>
  <c r="BN375" i="1"/>
  <c r="Z375" i="1"/>
  <c r="BN385" i="1"/>
  <c r="Z385" i="1"/>
  <c r="BP421" i="1"/>
  <c r="BN421" i="1"/>
  <c r="Z421" i="1"/>
  <c r="BP497" i="1"/>
  <c r="BN497" i="1"/>
  <c r="Z497" i="1"/>
  <c r="BP521" i="1"/>
  <c r="BN521" i="1"/>
  <c r="Z521" i="1"/>
  <c r="BP629" i="1"/>
  <c r="BN629" i="1"/>
  <c r="Z629" i="1"/>
  <c r="Y247" i="1"/>
  <c r="Y321" i="1"/>
  <c r="Y352" i="1"/>
  <c r="Y604" i="1"/>
  <c r="Y632" i="1"/>
  <c r="Y118" i="1"/>
  <c r="BN165" i="1"/>
  <c r="BP279" i="1"/>
  <c r="BP283" i="1"/>
  <c r="BP287" i="1"/>
  <c r="BP306" i="1"/>
  <c r="BP310" i="1"/>
  <c r="BP315" i="1"/>
  <c r="BP323" i="1"/>
  <c r="BP332" i="1"/>
  <c r="BP337" i="1"/>
  <c r="BN337" i="1"/>
  <c r="Z337" i="1"/>
  <c r="BP359" i="1"/>
  <c r="BN359" i="1"/>
  <c r="Z359" i="1"/>
  <c r="BN362" i="1"/>
  <c r="Z362" i="1"/>
  <c r="BN368" i="1"/>
  <c r="BN376" i="1"/>
  <c r="BP392" i="1"/>
  <c r="BN392" i="1"/>
  <c r="Z392" i="1"/>
  <c r="BP419" i="1"/>
  <c r="BN419" i="1"/>
  <c r="Z419" i="1"/>
  <c r="BN430" i="1"/>
  <c r="Y432" i="1"/>
  <c r="BP431" i="1"/>
  <c r="BN431" i="1"/>
  <c r="Z431" i="1"/>
  <c r="BP447" i="1"/>
  <c r="BN447" i="1"/>
  <c r="Z447" i="1"/>
  <c r="BP465" i="1"/>
  <c r="BN465" i="1"/>
  <c r="Z465" i="1"/>
  <c r="BN488" i="1"/>
  <c r="Z488" i="1"/>
  <c r="BN494" i="1"/>
  <c r="Z494" i="1"/>
  <c r="BP518" i="1"/>
  <c r="BN518" i="1"/>
  <c r="Z518" i="1"/>
  <c r="BP569" i="1"/>
  <c r="BN569" i="1"/>
  <c r="Z569" i="1"/>
  <c r="BP591" i="1"/>
  <c r="BN591" i="1"/>
  <c r="Z591" i="1"/>
  <c r="Y598" i="1"/>
  <c r="BP595" i="1"/>
  <c r="BN595" i="1"/>
  <c r="Z595" i="1"/>
  <c r="BP610" i="1"/>
  <c r="BN610" i="1"/>
  <c r="Z610" i="1"/>
  <c r="BN621" i="1"/>
  <c r="Z621" i="1"/>
  <c r="BP621" i="1"/>
  <c r="BN642" i="1"/>
  <c r="Z642" i="1"/>
  <c r="BP642" i="1"/>
  <c r="Z27" i="1"/>
  <c r="BN27" i="1"/>
  <c r="Z32" i="1"/>
  <c r="BN32" i="1"/>
  <c r="Y43" i="1"/>
  <c r="Z50" i="1"/>
  <c r="BN50" i="1"/>
  <c r="Z56" i="1"/>
  <c r="BN56" i="1"/>
  <c r="BP56" i="1"/>
  <c r="D680" i="1"/>
  <c r="Z65" i="1"/>
  <c r="BN65" i="1"/>
  <c r="Z69" i="1"/>
  <c r="BN69" i="1"/>
  <c r="Y78" i="1"/>
  <c r="Z77" i="1"/>
  <c r="BN77" i="1"/>
  <c r="Y87" i="1"/>
  <c r="Z83" i="1"/>
  <c r="BN83" i="1"/>
  <c r="Z91" i="1"/>
  <c r="BN91" i="1"/>
  <c r="Z95" i="1"/>
  <c r="BN95" i="1"/>
  <c r="Y103" i="1"/>
  <c r="Z101" i="1"/>
  <c r="BN101" i="1"/>
  <c r="Y102" i="1"/>
  <c r="Z106" i="1"/>
  <c r="BN106" i="1"/>
  <c r="Z112" i="1"/>
  <c r="BN112" i="1"/>
  <c r="BP112" i="1"/>
  <c r="Z122" i="1"/>
  <c r="BN122" i="1"/>
  <c r="Y127" i="1"/>
  <c r="Z126" i="1"/>
  <c r="BN126" i="1"/>
  <c r="Y134" i="1"/>
  <c r="Z132" i="1"/>
  <c r="BN132" i="1"/>
  <c r="Y144" i="1"/>
  <c r="Z140" i="1"/>
  <c r="BN140" i="1"/>
  <c r="BN142" i="1"/>
  <c r="Z148" i="1"/>
  <c r="BN148" i="1"/>
  <c r="BN154" i="1"/>
  <c r="Z160" i="1"/>
  <c r="BN160" i="1"/>
  <c r="Y166" i="1"/>
  <c r="Z174" i="1"/>
  <c r="BN174" i="1"/>
  <c r="BN176" i="1"/>
  <c r="Z178" i="1"/>
  <c r="BN178" i="1"/>
  <c r="Z194" i="1"/>
  <c r="BN194" i="1"/>
  <c r="Z198" i="1"/>
  <c r="BN198" i="1"/>
  <c r="Z205" i="1"/>
  <c r="BN205" i="1"/>
  <c r="Z217" i="1"/>
  <c r="BN217" i="1"/>
  <c r="Z221" i="1"/>
  <c r="BN221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79" i="1"/>
  <c r="Z280" i="1"/>
  <c r="BN280" i="1"/>
  <c r="BN281" i="1"/>
  <c r="Z283" i="1"/>
  <c r="Z284" i="1"/>
  <c r="BN284" i="1"/>
  <c r="BN285" i="1"/>
  <c r="Z287" i="1"/>
  <c r="Z288" i="1"/>
  <c r="BN288" i="1"/>
  <c r="Z298" i="1"/>
  <c r="BN298" i="1"/>
  <c r="Z306" i="1"/>
  <c r="Z307" i="1"/>
  <c r="BN307" i="1"/>
  <c r="BN308" i="1"/>
  <c r="Z310" i="1"/>
  <c r="Z315" i="1"/>
  <c r="Z316" i="1" s="1"/>
  <c r="Y317" i="1"/>
  <c r="BP319" i="1"/>
  <c r="Z323" i="1"/>
  <c r="Z324" i="1" s="1"/>
  <c r="Y325" i="1"/>
  <c r="S680" i="1"/>
  <c r="BP328" i="1"/>
  <c r="Z332" i="1"/>
  <c r="Z333" i="1" s="1"/>
  <c r="Y334" i="1"/>
  <c r="BN336" i="1"/>
  <c r="Y339" i="1"/>
  <c r="Y338" i="1"/>
  <c r="Z336" i="1"/>
  <c r="Z338" i="1" s="1"/>
  <c r="BP346" i="1"/>
  <c r="BN346" i="1"/>
  <c r="Z346" i="1"/>
  <c r="Y348" i="1"/>
  <c r="BN358" i="1"/>
  <c r="Z358" i="1"/>
  <c r="BP362" i="1"/>
  <c r="BP363" i="1"/>
  <c r="BN363" i="1"/>
  <c r="Z363" i="1"/>
  <c r="BP383" i="1"/>
  <c r="BN383" i="1"/>
  <c r="Z383" i="1"/>
  <c r="BP409" i="1"/>
  <c r="BN409" i="1"/>
  <c r="Z409" i="1"/>
  <c r="BP423" i="1"/>
  <c r="BN423" i="1"/>
  <c r="Z423" i="1"/>
  <c r="BP451" i="1"/>
  <c r="BN451" i="1"/>
  <c r="Z451" i="1"/>
  <c r="Y470" i="1"/>
  <c r="Y471" i="1"/>
  <c r="BP492" i="1"/>
  <c r="BN492" i="1"/>
  <c r="Z492" i="1"/>
  <c r="Y501" i="1"/>
  <c r="BN520" i="1"/>
  <c r="Z520" i="1"/>
  <c r="BP536" i="1"/>
  <c r="BN536" i="1"/>
  <c r="Z536" i="1"/>
  <c r="BP551" i="1"/>
  <c r="BN551" i="1"/>
  <c r="Z551" i="1"/>
  <c r="BN554" i="1"/>
  <c r="Z554" i="1"/>
  <c r="BN559" i="1"/>
  <c r="BP560" i="1"/>
  <c r="BN560" i="1"/>
  <c r="Z560" i="1"/>
  <c r="BN583" i="1"/>
  <c r="Y593" i="1"/>
  <c r="Y592" i="1"/>
  <c r="Z589" i="1"/>
  <c r="BP589" i="1"/>
  <c r="BP627" i="1"/>
  <c r="BN627" i="1"/>
  <c r="Z627" i="1"/>
  <c r="BN638" i="1"/>
  <c r="Z638" i="1"/>
  <c r="BP638" i="1"/>
  <c r="BP648" i="1"/>
  <c r="BN648" i="1"/>
  <c r="Z648" i="1"/>
  <c r="Y349" i="1"/>
  <c r="BN347" i="1"/>
  <c r="BN351" i="1"/>
  <c r="BN360" i="1"/>
  <c r="Y371" i="1"/>
  <c r="BP370" i="1"/>
  <c r="BP374" i="1"/>
  <c r="BP378" i="1"/>
  <c r="BN384" i="1"/>
  <c r="BP385" i="1"/>
  <c r="Y538" i="1"/>
  <c r="BP532" i="1"/>
  <c r="BN532" i="1"/>
  <c r="BP547" i="1"/>
  <c r="BN547" i="1"/>
  <c r="Z547" i="1"/>
  <c r="BN549" i="1"/>
  <c r="Z549" i="1"/>
  <c r="BP558" i="1"/>
  <c r="BN558" i="1"/>
  <c r="Z558" i="1"/>
  <c r="BN561" i="1"/>
  <c r="BP566" i="1"/>
  <c r="BN566" i="1"/>
  <c r="Z566" i="1"/>
  <c r="Y587" i="1"/>
  <c r="BN574" i="1"/>
  <c r="BP575" i="1"/>
  <c r="BN575" i="1"/>
  <c r="Z575" i="1"/>
  <c r="BN577" i="1"/>
  <c r="Z577" i="1"/>
  <c r="BN581" i="1"/>
  <c r="Z581" i="1"/>
  <c r="BN590" i="1"/>
  <c r="Z590" i="1"/>
  <c r="Y597" i="1"/>
  <c r="Z596" i="1"/>
  <c r="Z597" i="1" s="1"/>
  <c r="BN611" i="1"/>
  <c r="Z611" i="1"/>
  <c r="Z615" i="1" s="1"/>
  <c r="BP614" i="1"/>
  <c r="BN614" i="1"/>
  <c r="Z614" i="1"/>
  <c r="BN619" i="1"/>
  <c r="Z619" i="1"/>
  <c r="BN628" i="1"/>
  <c r="Z628" i="1"/>
  <c r="BP631" i="1"/>
  <c r="BN631" i="1"/>
  <c r="Z631" i="1"/>
  <c r="BN636" i="1"/>
  <c r="Z636" i="1"/>
  <c r="BN640" i="1"/>
  <c r="Z640" i="1"/>
  <c r="BN649" i="1"/>
  <c r="Z649" i="1"/>
  <c r="Z650" i="1" s="1"/>
  <c r="BP535" i="1"/>
  <c r="BP602" i="1"/>
  <c r="AE680" i="1"/>
  <c r="Y616" i="1"/>
  <c r="BP609" i="1"/>
  <c r="BP613" i="1"/>
  <c r="Y615" i="1"/>
  <c r="Y623" i="1"/>
  <c r="Y633" i="1"/>
  <c r="BP626" i="1"/>
  <c r="BP630" i="1"/>
  <c r="Y644" i="1"/>
  <c r="Y651" i="1"/>
  <c r="Y650" i="1"/>
  <c r="BP647" i="1"/>
  <c r="AF680" i="1"/>
  <c r="BP654" i="1"/>
  <c r="F9" i="1"/>
  <c r="F10" i="1"/>
  <c r="Z22" i="1"/>
  <c r="Z23" i="1" s="1"/>
  <c r="BP22" i="1"/>
  <c r="X670" i="1"/>
  <c r="Z26" i="1"/>
  <c r="BP26" i="1"/>
  <c r="BN28" i="1"/>
  <c r="Z29" i="1"/>
  <c r="BP29" i="1"/>
  <c r="BN30" i="1"/>
  <c r="Z31" i="1"/>
  <c r="BP31" i="1"/>
  <c r="BN33" i="1"/>
  <c r="Y34" i="1"/>
  <c r="BN37" i="1"/>
  <c r="Y38" i="1"/>
  <c r="BN41" i="1"/>
  <c r="Y42" i="1"/>
  <c r="Z49" i="1"/>
  <c r="BP49" i="1"/>
  <c r="BN51" i="1"/>
  <c r="Z57" i="1"/>
  <c r="Z58" i="1" s="1"/>
  <c r="BP57" i="1"/>
  <c r="Z62" i="1"/>
  <c r="BP62" i="1"/>
  <c r="BN64" i="1"/>
  <c r="Z66" i="1"/>
  <c r="BP66" i="1"/>
  <c r="BN68" i="1"/>
  <c r="Z70" i="1"/>
  <c r="BP70" i="1"/>
  <c r="Z74" i="1"/>
  <c r="BP74" i="1"/>
  <c r="BN76" i="1"/>
  <c r="Z82" i="1"/>
  <c r="BP82" i="1"/>
  <c r="BN84" i="1"/>
  <c r="Z86" i="1"/>
  <c r="BP86" i="1"/>
  <c r="Z90" i="1"/>
  <c r="BP90" i="1"/>
  <c r="BN92" i="1"/>
  <c r="Z94" i="1"/>
  <c r="BP94" i="1"/>
  <c r="Y97" i="1"/>
  <c r="BN100" i="1"/>
  <c r="E680" i="1"/>
  <c r="Z107" i="1"/>
  <c r="Z109" i="1" s="1"/>
  <c r="BP107" i="1"/>
  <c r="Y110" i="1"/>
  <c r="BN113" i="1"/>
  <c r="Z115" i="1"/>
  <c r="BP115" i="1"/>
  <c r="BN116" i="1"/>
  <c r="F680" i="1"/>
  <c r="Z123" i="1"/>
  <c r="BP123" i="1"/>
  <c r="BN125" i="1"/>
  <c r="Z131" i="1"/>
  <c r="BP131" i="1"/>
  <c r="BN133" i="1"/>
  <c r="BN137" i="1"/>
  <c r="Z139" i="1"/>
  <c r="BP139" i="1"/>
  <c r="BN141" i="1"/>
  <c r="Z143" i="1"/>
  <c r="BP143" i="1"/>
  <c r="Z147" i="1"/>
  <c r="Z149" i="1" s="1"/>
  <c r="BP147" i="1"/>
  <c r="Y150" i="1"/>
  <c r="Z155" i="1"/>
  <c r="BP155" i="1"/>
  <c r="Z159" i="1"/>
  <c r="BP159" i="1"/>
  <c r="Y162" i="1"/>
  <c r="Z177" i="1"/>
  <c r="Y179" i="1"/>
  <c r="BP197" i="1"/>
  <c r="Z197" i="1"/>
  <c r="BN197" i="1"/>
  <c r="BP206" i="1"/>
  <c r="Z206" i="1"/>
  <c r="Z207" i="1" s="1"/>
  <c r="Y207" i="1"/>
  <c r="BN206" i="1"/>
  <c r="Y213" i="1"/>
  <c r="BP210" i="1"/>
  <c r="Z210" i="1"/>
  <c r="Z212" i="1" s="1"/>
  <c r="BN210" i="1"/>
  <c r="BN228" i="1"/>
  <c r="BP228" i="1"/>
  <c r="Z228" i="1"/>
  <c r="BN236" i="1"/>
  <c r="BP236" i="1"/>
  <c r="Z236" i="1"/>
  <c r="BN243" i="1"/>
  <c r="BP243" i="1"/>
  <c r="Z243" i="1"/>
  <c r="BN269" i="1"/>
  <c r="BP269" i="1"/>
  <c r="Z269" i="1"/>
  <c r="BN286" i="1"/>
  <c r="BP286" i="1"/>
  <c r="Z286" i="1"/>
  <c r="BN309" i="1"/>
  <c r="BP309" i="1"/>
  <c r="Z309" i="1"/>
  <c r="H9" i="1"/>
  <c r="X671" i="1"/>
  <c r="X673" i="1" s="1"/>
  <c r="X674" i="1"/>
  <c r="Y24" i="1"/>
  <c r="C680" i="1"/>
  <c r="Y59" i="1"/>
  <c r="Y72" i="1"/>
  <c r="Y88" i="1"/>
  <c r="Y96" i="1"/>
  <c r="Y109" i="1"/>
  <c r="Z142" i="1"/>
  <c r="Y145" i="1"/>
  <c r="Y149" i="1"/>
  <c r="G680" i="1"/>
  <c r="Z154" i="1"/>
  <c r="Y157" i="1"/>
  <c r="Y161" i="1"/>
  <c r="Z176" i="1"/>
  <c r="BN195" i="1"/>
  <c r="BP195" i="1"/>
  <c r="Z195" i="1"/>
  <c r="BN216" i="1"/>
  <c r="BP216" i="1"/>
  <c r="Z216" i="1"/>
  <c r="Y237" i="1"/>
  <c r="BN252" i="1"/>
  <c r="BP252" i="1"/>
  <c r="Z252" i="1"/>
  <c r="BN357" i="1"/>
  <c r="BP357" i="1"/>
  <c r="Z357" i="1"/>
  <c r="Y365" i="1"/>
  <c r="Y381" i="1"/>
  <c r="BN377" i="1"/>
  <c r="BP377" i="1"/>
  <c r="Z377" i="1"/>
  <c r="A10" i="1"/>
  <c r="Y35" i="1"/>
  <c r="BN22" i="1"/>
  <c r="Y23" i="1"/>
  <c r="Z28" i="1"/>
  <c r="Z30" i="1"/>
  <c r="Z33" i="1"/>
  <c r="Z37" i="1"/>
  <c r="Z38" i="1" s="1"/>
  <c r="Z41" i="1"/>
  <c r="Z42" i="1" s="1"/>
  <c r="Z47" i="1"/>
  <c r="BP47" i="1"/>
  <c r="BN49" i="1"/>
  <c r="Z51" i="1"/>
  <c r="Y54" i="1"/>
  <c r="BN62" i="1"/>
  <c r="Z64" i="1"/>
  <c r="Z68" i="1"/>
  <c r="Y71" i="1"/>
  <c r="BN74" i="1"/>
  <c r="Z76" i="1"/>
  <c r="Y79" i="1"/>
  <c r="Z84" i="1"/>
  <c r="Z92" i="1"/>
  <c r="Z100" i="1"/>
  <c r="Z102" i="1" s="1"/>
  <c r="Z113" i="1"/>
  <c r="BN115" i="1"/>
  <c r="Z116" i="1"/>
  <c r="BN123" i="1"/>
  <c r="Z125" i="1"/>
  <c r="Y128" i="1"/>
  <c r="BN131" i="1"/>
  <c r="Z133" i="1"/>
  <c r="Z137" i="1"/>
  <c r="BP137" i="1"/>
  <c r="Z141" i="1"/>
  <c r="Z153" i="1"/>
  <c r="Z156" i="1" s="1"/>
  <c r="BP153" i="1"/>
  <c r="Y156" i="1"/>
  <c r="Z165" i="1"/>
  <c r="Z166" i="1" s="1"/>
  <c r="BP183" i="1"/>
  <c r="Z183" i="1"/>
  <c r="Z184" i="1" s="1"/>
  <c r="Y184" i="1"/>
  <c r="BN183" i="1"/>
  <c r="I680" i="1"/>
  <c r="BP189" i="1"/>
  <c r="Z189" i="1"/>
  <c r="Z190" i="1" s="1"/>
  <c r="Y190" i="1"/>
  <c r="BN189" i="1"/>
  <c r="BP193" i="1"/>
  <c r="Z193" i="1"/>
  <c r="Y202" i="1"/>
  <c r="BN193" i="1"/>
  <c r="Y201" i="1"/>
  <c r="Y208" i="1"/>
  <c r="Y223" i="1"/>
  <c r="BN232" i="1"/>
  <c r="BP232" i="1"/>
  <c r="Z232" i="1"/>
  <c r="Y259" i="1"/>
  <c r="BN265" i="1"/>
  <c r="BP265" i="1"/>
  <c r="Z265" i="1"/>
  <c r="BN282" i="1"/>
  <c r="BP282" i="1"/>
  <c r="Z282" i="1"/>
  <c r="Y290" i="1"/>
  <c r="Y301" i="1"/>
  <c r="Q680" i="1"/>
  <c r="BN305" i="1"/>
  <c r="Y311" i="1"/>
  <c r="Y312" i="1"/>
  <c r="BP305" i="1"/>
  <c r="Z305" i="1"/>
  <c r="BP175" i="1"/>
  <c r="Z175" i="1"/>
  <c r="Y180" i="1"/>
  <c r="BP177" i="1"/>
  <c r="BN199" i="1"/>
  <c r="BP199" i="1"/>
  <c r="Z199" i="1"/>
  <c r="BN220" i="1"/>
  <c r="BP220" i="1"/>
  <c r="Z220" i="1"/>
  <c r="Y224" i="1"/>
  <c r="BN240" i="1"/>
  <c r="Y246" i="1"/>
  <c r="BP240" i="1"/>
  <c r="Z240" i="1"/>
  <c r="BN256" i="1"/>
  <c r="BP256" i="1"/>
  <c r="Z256" i="1"/>
  <c r="BN300" i="1"/>
  <c r="BP300" i="1"/>
  <c r="Z300" i="1"/>
  <c r="BN361" i="1"/>
  <c r="BP361" i="1"/>
  <c r="Z361" i="1"/>
  <c r="BN369" i="1"/>
  <c r="BP369" i="1"/>
  <c r="Z369" i="1"/>
  <c r="BN218" i="1"/>
  <c r="BN222" i="1"/>
  <c r="BN226" i="1"/>
  <c r="BN230" i="1"/>
  <c r="BN234" i="1"/>
  <c r="BN245" i="1"/>
  <c r="BN250" i="1"/>
  <c r="BN254" i="1"/>
  <c r="BN263" i="1"/>
  <c r="BN267" i="1"/>
  <c r="Y272" i="1"/>
  <c r="Y289" i="1"/>
  <c r="U680" i="1"/>
  <c r="Y364" i="1"/>
  <c r="Y372" i="1"/>
  <c r="Y380" i="1"/>
  <c r="Y387" i="1"/>
  <c r="BP393" i="1"/>
  <c r="Z393" i="1"/>
  <c r="BN393" i="1"/>
  <c r="Y400" i="1"/>
  <c r="BP397" i="1"/>
  <c r="Z397" i="1"/>
  <c r="BN397" i="1"/>
  <c r="Y437" i="1"/>
  <c r="BP435" i="1"/>
  <c r="Z435" i="1"/>
  <c r="BN435" i="1"/>
  <c r="Y438" i="1"/>
  <c r="BP450" i="1"/>
  <c r="Z450" i="1"/>
  <c r="BN450" i="1"/>
  <c r="Y454" i="1"/>
  <c r="Y238" i="1"/>
  <c r="K680" i="1"/>
  <c r="Y258" i="1"/>
  <c r="Y271" i="1"/>
  <c r="Z281" i="1"/>
  <c r="Z285" i="1"/>
  <c r="P680" i="1"/>
  <c r="Z299" i="1"/>
  <c r="BP299" i="1"/>
  <c r="Y302" i="1"/>
  <c r="Z308" i="1"/>
  <c r="BN315" i="1"/>
  <c r="Y316" i="1"/>
  <c r="BN319" i="1"/>
  <c r="BN323" i="1"/>
  <c r="BN328" i="1"/>
  <c r="Y329" i="1"/>
  <c r="BN332" i="1"/>
  <c r="T680" i="1"/>
  <c r="Z347" i="1"/>
  <c r="Z348" i="1" s="1"/>
  <c r="BP347" i="1"/>
  <c r="Z351" i="1"/>
  <c r="Z352" i="1" s="1"/>
  <c r="BP351" i="1"/>
  <c r="Z356" i="1"/>
  <c r="BP356" i="1"/>
  <c r="Z360" i="1"/>
  <c r="Z368" i="1"/>
  <c r="Z371" i="1" s="1"/>
  <c r="Z376" i="1"/>
  <c r="Y388" i="1"/>
  <c r="Z384" i="1"/>
  <c r="BN391" i="1"/>
  <c r="BP391" i="1"/>
  <c r="Z391" i="1"/>
  <c r="Y401" i="1"/>
  <c r="W680" i="1"/>
  <c r="Y427" i="1"/>
  <c r="BP416" i="1"/>
  <c r="Z416" i="1"/>
  <c r="BN416" i="1"/>
  <c r="BP424" i="1"/>
  <c r="Z424" i="1"/>
  <c r="BN424" i="1"/>
  <c r="Y428" i="1"/>
  <c r="BP464" i="1"/>
  <c r="Z464" i="1"/>
  <c r="BN464" i="1"/>
  <c r="BP482" i="1"/>
  <c r="Z482" i="1"/>
  <c r="BN482" i="1"/>
  <c r="BP484" i="1"/>
  <c r="Z484" i="1"/>
  <c r="BN484" i="1"/>
  <c r="H680" i="1"/>
  <c r="J680" i="1"/>
  <c r="Z218" i="1"/>
  <c r="Z222" i="1"/>
  <c r="Z226" i="1"/>
  <c r="BP226" i="1"/>
  <c r="Z230" i="1"/>
  <c r="Z234" i="1"/>
  <c r="Z245" i="1"/>
  <c r="Z250" i="1"/>
  <c r="BP250" i="1"/>
  <c r="Z254" i="1"/>
  <c r="L680" i="1"/>
  <c r="Z263" i="1"/>
  <c r="Z267" i="1"/>
  <c r="M680" i="1"/>
  <c r="BP390" i="1"/>
  <c r="Z390" i="1"/>
  <c r="Y394" i="1"/>
  <c r="BN390" i="1"/>
  <c r="Y395" i="1"/>
  <c r="BP410" i="1"/>
  <c r="Z410" i="1"/>
  <c r="BN410" i="1"/>
  <c r="BP446" i="1"/>
  <c r="Z446" i="1"/>
  <c r="BN446" i="1"/>
  <c r="Y500" i="1"/>
  <c r="BN399" i="1"/>
  <c r="BP399" i="1"/>
  <c r="Z399" i="1"/>
  <c r="V680" i="1"/>
  <c r="Y405" i="1"/>
  <c r="BN404" i="1"/>
  <c r="BP404" i="1"/>
  <c r="Z404" i="1"/>
  <c r="Z405" i="1" s="1"/>
  <c r="BN408" i="1"/>
  <c r="Y411" i="1"/>
  <c r="BP408" i="1"/>
  <c r="Z408" i="1"/>
  <c r="Y412" i="1"/>
  <c r="BP420" i="1"/>
  <c r="Z420" i="1"/>
  <c r="BN420" i="1"/>
  <c r="Y467" i="1"/>
  <c r="BP461" i="1"/>
  <c r="Z461" i="1"/>
  <c r="BN461" i="1"/>
  <c r="Y466" i="1"/>
  <c r="BP499" i="1"/>
  <c r="Z499" i="1"/>
  <c r="BN499" i="1"/>
  <c r="Y680" i="1"/>
  <c r="BP489" i="1"/>
  <c r="Z489" i="1"/>
  <c r="BP491" i="1"/>
  <c r="BP496" i="1"/>
  <c r="Z496" i="1"/>
  <c r="Y506" i="1"/>
  <c r="BP503" i="1"/>
  <c r="Z503" i="1"/>
  <c r="Z505" i="1" s="1"/>
  <c r="Y505" i="1"/>
  <c r="Z509" i="1"/>
  <c r="BP526" i="1"/>
  <c r="Z526" i="1"/>
  <c r="Z527" i="1" s="1"/>
  <c r="Y528" i="1"/>
  <c r="BN531" i="1"/>
  <c r="Z532" i="1"/>
  <c r="BP534" i="1"/>
  <c r="Z534" i="1"/>
  <c r="BP548" i="1"/>
  <c r="Z548" i="1"/>
  <c r="BP550" i="1"/>
  <c r="BP557" i="1"/>
  <c r="Z568" i="1"/>
  <c r="Y570" i="1"/>
  <c r="Z580" i="1"/>
  <c r="BP580" i="1"/>
  <c r="Z584" i="1"/>
  <c r="Y586" i="1"/>
  <c r="Z418" i="1"/>
  <c r="BP418" i="1"/>
  <c r="Z422" i="1"/>
  <c r="BP422" i="1"/>
  <c r="Z426" i="1"/>
  <c r="BP426" i="1"/>
  <c r="Z430" i="1"/>
  <c r="Z432" i="1" s="1"/>
  <c r="BP430" i="1"/>
  <c r="Y433" i="1"/>
  <c r="Z436" i="1"/>
  <c r="BP436" i="1"/>
  <c r="Z448" i="1"/>
  <c r="BP448" i="1"/>
  <c r="Z452" i="1"/>
  <c r="BP452" i="1"/>
  <c r="Z456" i="1"/>
  <c r="Z458" i="1" s="1"/>
  <c r="BP456" i="1"/>
  <c r="Y459" i="1"/>
  <c r="Z462" i="1"/>
  <c r="BP462" i="1"/>
  <c r="Z469" i="1"/>
  <c r="Z470" i="1" s="1"/>
  <c r="BP469" i="1"/>
  <c r="Z475" i="1"/>
  <c r="Z476" i="1" s="1"/>
  <c r="BP475" i="1"/>
  <c r="BP483" i="1"/>
  <c r="Z483" i="1"/>
  <c r="Z487" i="1"/>
  <c r="BP487" i="1"/>
  <c r="Z491" i="1"/>
  <c r="Z493" i="1"/>
  <c r="BP493" i="1"/>
  <c r="Z508" i="1"/>
  <c r="BP508" i="1"/>
  <c r="Y515" i="1"/>
  <c r="BN514" i="1"/>
  <c r="Z680" i="1"/>
  <c r="BP514" i="1"/>
  <c r="Y516" i="1"/>
  <c r="BP519" i="1"/>
  <c r="Z519" i="1"/>
  <c r="BP520" i="1"/>
  <c r="Y527" i="1"/>
  <c r="Y563" i="1"/>
  <c r="Z550" i="1"/>
  <c r="BP552" i="1"/>
  <c r="Z552" i="1"/>
  <c r="BN553" i="1"/>
  <c r="BP554" i="1"/>
  <c r="Z557" i="1"/>
  <c r="Z559" i="1"/>
  <c r="Z561" i="1"/>
  <c r="BN573" i="1"/>
  <c r="Z574" i="1"/>
  <c r="BP576" i="1"/>
  <c r="Z576" i="1"/>
  <c r="BP578" i="1"/>
  <c r="Z583" i="1"/>
  <c r="BP522" i="1"/>
  <c r="Z522" i="1"/>
  <c r="Y524" i="1"/>
  <c r="AA680" i="1"/>
  <c r="BP531" i="1"/>
  <c r="Z531" i="1"/>
  <c r="Y537" i="1"/>
  <c r="BP565" i="1"/>
  <c r="Y571" i="1"/>
  <c r="Z578" i="1"/>
  <c r="BP579" i="1"/>
  <c r="Z579" i="1"/>
  <c r="BP581" i="1"/>
  <c r="X680" i="1"/>
  <c r="Y453" i="1"/>
  <c r="BN469" i="1"/>
  <c r="BN475" i="1"/>
  <c r="Y476" i="1"/>
  <c r="BN483" i="1"/>
  <c r="BP486" i="1"/>
  <c r="Z486" i="1"/>
  <c r="BP488" i="1"/>
  <c r="BP494" i="1"/>
  <c r="BN508" i="1"/>
  <c r="BP509" i="1"/>
  <c r="Y511" i="1"/>
  <c r="BN519" i="1"/>
  <c r="Y523" i="1"/>
  <c r="Z553" i="1"/>
  <c r="Y562" i="1"/>
  <c r="Z565" i="1"/>
  <c r="BP567" i="1"/>
  <c r="Z567" i="1"/>
  <c r="BP568" i="1"/>
  <c r="BP573" i="1"/>
  <c r="Z573" i="1"/>
  <c r="BP582" i="1"/>
  <c r="Z582" i="1"/>
  <c r="BP584" i="1"/>
  <c r="BN602" i="1"/>
  <c r="Y603" i="1"/>
  <c r="Z618" i="1"/>
  <c r="BP618" i="1"/>
  <c r="Z620" i="1"/>
  <c r="BP620" i="1"/>
  <c r="Y622" i="1"/>
  <c r="Z635" i="1"/>
  <c r="BP635" i="1"/>
  <c r="Z637" i="1"/>
  <c r="BP637" i="1"/>
  <c r="Z639" i="1"/>
  <c r="BP639" i="1"/>
  <c r="Z641" i="1"/>
  <c r="BP641" i="1"/>
  <c r="Y643" i="1"/>
  <c r="BN654" i="1"/>
  <c r="Z655" i="1"/>
  <c r="Z656" i="1" s="1"/>
  <c r="BP655" i="1"/>
  <c r="Y661" i="1"/>
  <c r="BN663" i="1"/>
  <c r="Y664" i="1"/>
  <c r="AC680" i="1"/>
  <c r="BN589" i="1"/>
  <c r="BN596" i="1"/>
  <c r="BN609" i="1"/>
  <c r="BN626" i="1"/>
  <c r="BN647" i="1"/>
  <c r="Y657" i="1"/>
  <c r="BN659" i="1"/>
  <c r="Y660" i="1"/>
  <c r="Z667" i="1"/>
  <c r="Z668" i="1" s="1"/>
  <c r="BP667" i="1"/>
  <c r="BN618" i="1"/>
  <c r="BN635" i="1"/>
  <c r="BN655" i="1"/>
  <c r="Z663" i="1"/>
  <c r="Z664" i="1" s="1"/>
  <c r="BP663" i="1"/>
  <c r="Y669" i="1"/>
  <c r="Z659" i="1"/>
  <c r="Z660" i="1" s="1"/>
  <c r="BN667" i="1"/>
  <c r="Z523" i="1" l="1"/>
  <c r="Z510" i="1"/>
  <c r="Z394" i="1"/>
  <c r="Z271" i="1"/>
  <c r="Z223" i="1"/>
  <c r="Z387" i="1"/>
  <c r="Z380" i="1"/>
  <c r="Z301" i="1"/>
  <c r="Z179" i="1"/>
  <c r="Z161" i="1"/>
  <c r="Z632" i="1"/>
  <c r="Z570" i="1"/>
  <c r="Z500" i="1"/>
  <c r="Z453" i="1"/>
  <c r="Z311" i="1"/>
  <c r="Z144" i="1"/>
  <c r="Z118" i="1"/>
  <c r="Z127" i="1"/>
  <c r="Z96" i="1"/>
  <c r="Z78" i="1"/>
  <c r="Z586" i="1"/>
  <c r="Z562" i="1"/>
  <c r="Z466" i="1"/>
  <c r="Z289" i="1"/>
  <c r="Z246" i="1"/>
  <c r="Z134" i="1"/>
  <c r="Z592" i="1"/>
  <c r="Z427" i="1"/>
  <c r="Y670" i="1"/>
  <c r="Z71" i="1"/>
  <c r="Z643" i="1"/>
  <c r="Z437" i="1"/>
  <c r="Z400" i="1"/>
  <c r="Y674" i="1"/>
  <c r="Z87" i="1"/>
  <c r="Y672" i="1"/>
  <c r="Z537" i="1"/>
  <c r="Z258" i="1"/>
  <c r="Z364" i="1"/>
  <c r="Y671" i="1"/>
  <c r="Y673" i="1" s="1"/>
  <c r="Z622" i="1"/>
  <c r="Z411" i="1"/>
  <c r="Z237" i="1"/>
  <c r="Z201" i="1"/>
  <c r="Z53" i="1"/>
  <c r="Z34" i="1"/>
  <c r="Z675" i="1" s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<sst xmlns="http://schemas.openxmlformats.org/spreadsheetml/2006/main" count="3192" uniqueCount="1101">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</sst>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779" customWidth="1"/>
    <col min="21" max="21" width="10.42578125" style="779" customWidth="1"/>
    <col min="22" max="22" width="9.42578125" style="779" customWidth="1"/>
    <col min="23" max="23" width="8.42578125" style="779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77" customWidth="1"/>
    <col min="34" max="35" width="9.140625" style="777" customWidth="1"/>
    <col min="36" max="16384" width="9.140625" style="777"/>
  </cols>
  <sheetData>
    <row r="1" spans="1:32" s="781" customFormat="1" ht="45" customHeight="1" x14ac:dyDescent="0.2">
      <c r="A1" s="40"/>
      <c r="B1" s="40"/>
      <c r="C1" s="40"/>
      <c r="D1" s="1142" t="s">
        <v>0</v>
      </c>
      <c r="E1" s="838"/>
      <c r="F1" s="838"/>
      <c r="G1" s="11" t="s">
        <v>1</v>
      </c>
      <c r="H1" s="1142" t="s">
        <v>2</v>
      </c>
      <c r="I1" s="838"/>
      <c r="J1" s="838"/>
      <c r="K1" s="838"/>
      <c r="L1" s="838"/>
      <c r="M1" s="838"/>
      <c r="N1" s="838"/>
      <c r="O1" s="838"/>
      <c r="P1" s="838"/>
      <c r="Q1" s="838"/>
      <c r="R1" s="1203" t="s">
        <v>3</v>
      </c>
      <c r="S1" s="838"/>
      <c r="T1" s="838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8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8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8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81" customFormat="1" ht="23.45" customHeight="1" x14ac:dyDescent="0.2">
      <c r="A5" s="1098" t="s">
        <v>8</v>
      </c>
      <c r="B5" s="792"/>
      <c r="C5" s="793"/>
      <c r="D5" s="948"/>
      <c r="E5" s="950"/>
      <c r="F5" s="870" t="s">
        <v>9</v>
      </c>
      <c r="G5" s="793"/>
      <c r="H5" s="948" t="s">
        <v>1100</v>
      </c>
      <c r="I5" s="949"/>
      <c r="J5" s="949"/>
      <c r="K5" s="949"/>
      <c r="L5" s="949"/>
      <c r="M5" s="950"/>
      <c r="N5" s="57"/>
      <c r="P5" s="23" t="s">
        <v>10</v>
      </c>
      <c r="Q5" s="843">
        <v>45667</v>
      </c>
      <c r="R5" s="844"/>
      <c r="T5" s="1050" t="s">
        <v>11</v>
      </c>
      <c r="U5" s="1051"/>
      <c r="V5" s="1053" t="s">
        <v>12</v>
      </c>
      <c r="W5" s="844"/>
      <c r="AB5" s="50"/>
      <c r="AC5" s="50"/>
      <c r="AD5" s="50"/>
      <c r="AE5" s="50"/>
    </row>
    <row r="6" spans="1:32" s="781" customFormat="1" ht="24" customHeight="1" x14ac:dyDescent="0.2">
      <c r="A6" s="1098" t="s">
        <v>13</v>
      </c>
      <c r="B6" s="792"/>
      <c r="C6" s="793"/>
      <c r="D6" s="952" t="s">
        <v>14</v>
      </c>
      <c r="E6" s="953"/>
      <c r="F6" s="953"/>
      <c r="G6" s="953"/>
      <c r="H6" s="953"/>
      <c r="I6" s="953"/>
      <c r="J6" s="953"/>
      <c r="K6" s="953"/>
      <c r="L6" s="953"/>
      <c r="M6" s="844"/>
      <c r="N6" s="58"/>
      <c r="P6" s="23" t="s">
        <v>15</v>
      </c>
      <c r="Q6" s="831" t="str">
        <f>IF(Q5=0," ",CHOOSE(WEEKDAY(Q5,2),"Понедельник","Вторник","Среда","Четверг","Пятница","Суббота","Воскресенье"))</f>
        <v>Пятница</v>
      </c>
      <c r="R6" s="795"/>
      <c r="T6" s="1065" t="s">
        <v>16</v>
      </c>
      <c r="U6" s="1051"/>
      <c r="V6" s="965" t="s">
        <v>17</v>
      </c>
      <c r="W6" s="966"/>
      <c r="AB6" s="50"/>
      <c r="AC6" s="50"/>
      <c r="AD6" s="50"/>
      <c r="AE6" s="50"/>
    </row>
    <row r="7" spans="1:32" s="781" customFormat="1" ht="21.75" hidden="1" customHeight="1" x14ac:dyDescent="0.2">
      <c r="A7" s="54"/>
      <c r="B7" s="54"/>
      <c r="C7" s="5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059"/>
      <c r="N7" s="59"/>
      <c r="P7" s="23"/>
      <c r="Q7" s="41"/>
      <c r="R7" s="41"/>
      <c r="T7" s="800"/>
      <c r="U7" s="1051"/>
      <c r="V7" s="967"/>
      <c r="W7" s="968"/>
      <c r="AB7" s="50"/>
      <c r="AC7" s="50"/>
      <c r="AD7" s="50"/>
      <c r="AE7" s="50"/>
    </row>
    <row r="8" spans="1:32" s="781" customFormat="1" ht="25.5" customHeight="1" x14ac:dyDescent="0.2">
      <c r="A8" s="827" t="s">
        <v>18</v>
      </c>
      <c r="B8" s="805"/>
      <c r="C8" s="806"/>
      <c r="D8" s="1183" t="s">
        <v>19</v>
      </c>
      <c r="E8" s="1184"/>
      <c r="F8" s="1184"/>
      <c r="G8" s="1184"/>
      <c r="H8" s="1184"/>
      <c r="I8" s="1184"/>
      <c r="J8" s="1184"/>
      <c r="K8" s="1184"/>
      <c r="L8" s="1184"/>
      <c r="M8" s="1185"/>
      <c r="N8" s="60"/>
      <c r="P8" s="23" t="s">
        <v>20</v>
      </c>
      <c r="Q8" s="1058">
        <v>0.5</v>
      </c>
      <c r="R8" s="1059"/>
      <c r="T8" s="800"/>
      <c r="U8" s="1051"/>
      <c r="V8" s="967"/>
      <c r="W8" s="968"/>
      <c r="AB8" s="50"/>
      <c r="AC8" s="50"/>
      <c r="AD8" s="50"/>
      <c r="AE8" s="50"/>
    </row>
    <row r="9" spans="1:32" s="781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94"/>
      <c r="E9" s="895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95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5"/>
      <c r="L9" s="895"/>
      <c r="M9" s="895"/>
      <c r="N9" s="778"/>
      <c r="P9" s="25" t="s">
        <v>21</v>
      </c>
      <c r="Q9" s="1105"/>
      <c r="R9" s="876"/>
      <c r="T9" s="800"/>
      <c r="U9" s="1051"/>
      <c r="V9" s="969"/>
      <c r="W9" s="970"/>
      <c r="X9" s="42"/>
      <c r="Y9" s="42"/>
      <c r="Z9" s="42"/>
      <c r="AA9" s="42"/>
      <c r="AB9" s="50"/>
      <c r="AC9" s="50"/>
      <c r="AD9" s="50"/>
      <c r="AE9" s="50"/>
    </row>
    <row r="10" spans="1:32" s="781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94"/>
      <c r="E10" s="895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6" t="str">
        <f>IFERROR(VLOOKUP($D$10,Proxy,2,FALSE),"")</f>
        <v/>
      </c>
      <c r="I10" s="800"/>
      <c r="J10" s="800"/>
      <c r="K10" s="800"/>
      <c r="L10" s="800"/>
      <c r="M10" s="800"/>
      <c r="N10" s="784"/>
      <c r="P10" s="25" t="s">
        <v>22</v>
      </c>
      <c r="Q10" s="1066"/>
      <c r="R10" s="1067"/>
      <c r="U10" s="23" t="s">
        <v>23</v>
      </c>
      <c r="V10" s="1214" t="s">
        <v>24</v>
      </c>
      <c r="W10" s="966"/>
      <c r="X10" s="43"/>
      <c r="Y10" s="43"/>
      <c r="Z10" s="43"/>
      <c r="AA10" s="43"/>
      <c r="AB10" s="50"/>
      <c r="AC10" s="50"/>
      <c r="AD10" s="50"/>
      <c r="AE10" s="50"/>
    </row>
    <row r="11" spans="1:32" s="78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7"/>
      <c r="R11" s="844"/>
      <c r="U11" s="23" t="s">
        <v>27</v>
      </c>
      <c r="V11" s="875" t="s">
        <v>28</v>
      </c>
      <c r="W11" s="876"/>
      <c r="X11" s="44"/>
      <c r="Y11" s="44"/>
      <c r="Z11" s="44"/>
      <c r="AA11" s="44"/>
      <c r="AB11" s="50"/>
      <c r="AC11" s="50"/>
      <c r="AD11" s="50"/>
      <c r="AE11" s="50"/>
    </row>
    <row r="12" spans="1:32" s="781" customFormat="1" ht="18.600000000000001" customHeight="1" x14ac:dyDescent="0.2">
      <c r="A12" s="1030" t="s">
        <v>29</v>
      </c>
      <c r="B12" s="792"/>
      <c r="C12" s="792"/>
      <c r="D12" s="792"/>
      <c r="E12" s="792"/>
      <c r="F12" s="792"/>
      <c r="G12" s="792"/>
      <c r="H12" s="792"/>
      <c r="I12" s="792"/>
      <c r="J12" s="792"/>
      <c r="K12" s="792"/>
      <c r="L12" s="792"/>
      <c r="M12" s="793"/>
      <c r="N12" s="61"/>
      <c r="P12" s="23" t="s">
        <v>30</v>
      </c>
      <c r="Q12" s="1118"/>
      <c r="R12" s="1059"/>
      <c r="S12" s="22"/>
      <c r="U12" s="23"/>
      <c r="V12" s="838"/>
      <c r="W12" s="800"/>
      <c r="AB12" s="50"/>
      <c r="AC12" s="50"/>
      <c r="AD12" s="50"/>
      <c r="AE12" s="50"/>
    </row>
    <row r="13" spans="1:32" s="781" customFormat="1" ht="23.25" customHeight="1" x14ac:dyDescent="0.2">
      <c r="A13" s="1030" t="s">
        <v>31</v>
      </c>
      <c r="B13" s="792"/>
      <c r="C13" s="792"/>
      <c r="D13" s="792"/>
      <c r="E13" s="792"/>
      <c r="F13" s="792"/>
      <c r="G13" s="792"/>
      <c r="H13" s="792"/>
      <c r="I13" s="792"/>
      <c r="J13" s="792"/>
      <c r="K13" s="792"/>
      <c r="L13" s="792"/>
      <c r="M13" s="793"/>
      <c r="N13" s="61"/>
      <c r="O13" s="25"/>
      <c r="P13" s="25" t="s">
        <v>32</v>
      </c>
      <c r="Q13" s="875"/>
      <c r="R13" s="87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81" customFormat="1" ht="18.600000000000001" customHeight="1" x14ac:dyDescent="0.2">
      <c r="A14" s="1030" t="s">
        <v>33</v>
      </c>
      <c r="B14" s="792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79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81" customFormat="1" ht="22.5" customHeight="1" x14ac:dyDescent="0.2">
      <c r="A15" s="1032" t="s">
        <v>34</v>
      </c>
      <c r="B15" s="792"/>
      <c r="C15" s="792"/>
      <c r="D15" s="792"/>
      <c r="E15" s="792"/>
      <c r="F15" s="792"/>
      <c r="G15" s="792"/>
      <c r="H15" s="792"/>
      <c r="I15" s="792"/>
      <c r="J15" s="792"/>
      <c r="K15" s="792"/>
      <c r="L15" s="792"/>
      <c r="M15" s="793"/>
      <c r="N15" s="62"/>
      <c r="P15" s="1078" t="s">
        <v>35</v>
      </c>
      <c r="Q15" s="838"/>
      <c r="R15" s="838"/>
      <c r="S15" s="838"/>
      <c r="T15" s="838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79"/>
      <c r="Q16" s="1079"/>
      <c r="R16" s="1079"/>
      <c r="S16" s="1079"/>
      <c r="T16" s="10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4" t="s">
        <v>36</v>
      </c>
      <c r="B17" s="814" t="s">
        <v>37</v>
      </c>
      <c r="C17" s="1103" t="s">
        <v>38</v>
      </c>
      <c r="D17" s="814" t="s">
        <v>39</v>
      </c>
      <c r="E17" s="815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1147"/>
      <c r="R17" s="1147"/>
      <c r="S17" s="1147"/>
      <c r="T17" s="815"/>
      <c r="U17" s="821" t="s">
        <v>51</v>
      </c>
      <c r="V17" s="793"/>
      <c r="W17" s="814" t="s">
        <v>52</v>
      </c>
      <c r="X17" s="814" t="s">
        <v>53</v>
      </c>
      <c r="Y17" s="825" t="s">
        <v>54</v>
      </c>
      <c r="Z17" s="982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6"/>
      <c r="E18" s="817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6"/>
      <c r="Q18" s="1148"/>
      <c r="R18" s="1148"/>
      <c r="S18" s="1148"/>
      <c r="T18" s="817"/>
      <c r="U18" s="785" t="s">
        <v>61</v>
      </c>
      <c r="V18" s="785" t="s">
        <v>62</v>
      </c>
      <c r="W18" s="819"/>
      <c r="X18" s="819"/>
      <c r="Y18" s="826"/>
      <c r="Z18" s="983"/>
      <c r="AA18" s="985"/>
      <c r="AB18" s="985"/>
      <c r="AC18" s="985"/>
      <c r="AD18" s="867"/>
      <c r="AE18" s="868"/>
      <c r="AF18" s="869"/>
      <c r="AG18" s="65"/>
      <c r="BD18" s="64"/>
    </row>
    <row r="19" spans="1:68" ht="27.75" hidden="1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7"/>
      <c r="AB19" s="47"/>
      <c r="AC19" s="47"/>
    </row>
    <row r="20" spans="1:68" ht="16.5" hidden="1" customHeight="1" x14ac:dyDescent="0.25">
      <c r="A20" s="836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83"/>
      <c r="AB20" s="783"/>
      <c r="AC20" s="783"/>
    </row>
    <row r="21" spans="1:68" ht="14.25" hidden="1" customHeight="1" x14ac:dyDescent="0.25">
      <c r="A21" s="807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80"/>
      <c r="AB21" s="780"/>
      <c r="AC21" s="78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94">
        <v>4680115885004</v>
      </c>
      <c r="E22" s="795"/>
      <c r="F22" s="786">
        <v>0.16</v>
      </c>
      <c r="G22" s="31">
        <v>10</v>
      </c>
      <c r="H22" s="786">
        <v>1.6</v>
      </c>
      <c r="I22" s="78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3"/>
      <c r="V22" s="33"/>
      <c r="W22" s="34" t="s">
        <v>69</v>
      </c>
      <c r="X22" s="787">
        <v>0</v>
      </c>
      <c r="Y22" s="78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4" t="s">
        <v>71</v>
      </c>
      <c r="Q23" s="805"/>
      <c r="R23" s="805"/>
      <c r="S23" s="805"/>
      <c r="T23" s="805"/>
      <c r="U23" s="805"/>
      <c r="V23" s="806"/>
      <c r="W23" s="36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4" t="s">
        <v>71</v>
      </c>
      <c r="Q24" s="805"/>
      <c r="R24" s="805"/>
      <c r="S24" s="805"/>
      <c r="T24" s="805"/>
      <c r="U24" s="805"/>
      <c r="V24" s="806"/>
      <c r="W24" s="36" t="s">
        <v>69</v>
      </c>
      <c r="X24" s="789">
        <f>IFERROR(SUM(X22:X22),"0")</f>
        <v>0</v>
      </c>
      <c r="Y24" s="789">
        <f>IFERROR(SUM(Y22:Y22),"0")</f>
        <v>0</v>
      </c>
      <c r="Z24" s="36"/>
      <c r="AA24" s="790"/>
      <c r="AB24" s="790"/>
      <c r="AC24" s="790"/>
    </row>
    <row r="25" spans="1:68" ht="14.25" hidden="1" customHeight="1" x14ac:dyDescent="0.25">
      <c r="A25" s="807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80"/>
      <c r="AB25" s="780"/>
      <c r="AC25" s="78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94">
        <v>4607091383881</v>
      </c>
      <c r="E26" s="795"/>
      <c r="F26" s="786">
        <v>0.33</v>
      </c>
      <c r="G26" s="31">
        <v>6</v>
      </c>
      <c r="H26" s="786">
        <v>1.98</v>
      </c>
      <c r="I26" s="78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3"/>
      <c r="V26" s="33"/>
      <c r="W26" s="34" t="s">
        <v>69</v>
      </c>
      <c r="X26" s="787">
        <v>0</v>
      </c>
      <c r="Y26" s="78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94">
        <v>4680115885912</v>
      </c>
      <c r="E27" s="795"/>
      <c r="F27" s="786">
        <v>0.3</v>
      </c>
      <c r="G27" s="31">
        <v>6</v>
      </c>
      <c r="H27" s="786">
        <v>1.8</v>
      </c>
      <c r="I27" s="78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3"/>
      <c r="V27" s="33"/>
      <c r="W27" s="34" t="s">
        <v>69</v>
      </c>
      <c r="X27" s="787">
        <v>0</v>
      </c>
      <c r="Y27" s="78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94">
        <v>4607091388237</v>
      </c>
      <c r="E28" s="795"/>
      <c r="F28" s="786">
        <v>0.42</v>
      </c>
      <c r="G28" s="31">
        <v>6</v>
      </c>
      <c r="H28" s="786">
        <v>2.52</v>
      </c>
      <c r="I28" s="78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3"/>
      <c r="V28" s="33"/>
      <c r="W28" s="34" t="s">
        <v>69</v>
      </c>
      <c r="X28" s="787">
        <v>0</v>
      </c>
      <c r="Y28" s="78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94">
        <v>4680115886230</v>
      </c>
      <c r="E29" s="795"/>
      <c r="F29" s="786">
        <v>0.3</v>
      </c>
      <c r="G29" s="31">
        <v>6</v>
      </c>
      <c r="H29" s="786">
        <v>1.8</v>
      </c>
      <c r="I29" s="78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79" t="s">
        <v>86</v>
      </c>
      <c r="Q29" s="797"/>
      <c r="R29" s="797"/>
      <c r="S29" s="797"/>
      <c r="T29" s="798"/>
      <c r="U29" s="33"/>
      <c r="V29" s="33"/>
      <c r="W29" s="34" t="s">
        <v>69</v>
      </c>
      <c r="X29" s="787">
        <v>0</v>
      </c>
      <c r="Y29" s="78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94">
        <v>4680115886278</v>
      </c>
      <c r="E30" s="795"/>
      <c r="F30" s="786">
        <v>0.3</v>
      </c>
      <c r="G30" s="31">
        <v>6</v>
      </c>
      <c r="H30" s="786">
        <v>1.8</v>
      </c>
      <c r="I30" s="78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198" t="s">
        <v>90</v>
      </c>
      <c r="Q30" s="797"/>
      <c r="R30" s="797"/>
      <c r="S30" s="797"/>
      <c r="T30" s="798"/>
      <c r="U30" s="33"/>
      <c r="V30" s="33"/>
      <c r="W30" s="34" t="s">
        <v>69</v>
      </c>
      <c r="X30" s="787">
        <v>0</v>
      </c>
      <c r="Y30" s="78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94">
        <v>4680115886247</v>
      </c>
      <c r="E31" s="795"/>
      <c r="F31" s="786">
        <v>0.3</v>
      </c>
      <c r="G31" s="31">
        <v>6</v>
      </c>
      <c r="H31" s="786">
        <v>1.8</v>
      </c>
      <c r="I31" s="78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87" t="s">
        <v>94</v>
      </c>
      <c r="Q31" s="797"/>
      <c r="R31" s="797"/>
      <c r="S31" s="797"/>
      <c r="T31" s="798"/>
      <c r="U31" s="33"/>
      <c r="V31" s="33"/>
      <c r="W31" s="34" t="s">
        <v>69</v>
      </c>
      <c r="X31" s="787">
        <v>0</v>
      </c>
      <c r="Y31" s="78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94">
        <v>4680115885905</v>
      </c>
      <c r="E32" s="795"/>
      <c r="F32" s="786">
        <v>0.3</v>
      </c>
      <c r="G32" s="31">
        <v>6</v>
      </c>
      <c r="H32" s="786">
        <v>1.8</v>
      </c>
      <c r="I32" s="78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3"/>
      <c r="V32" s="33"/>
      <c r="W32" s="34" t="s">
        <v>69</v>
      </c>
      <c r="X32" s="787">
        <v>0</v>
      </c>
      <c r="Y32" s="78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94">
        <v>4607091388244</v>
      </c>
      <c r="E33" s="795"/>
      <c r="F33" s="786">
        <v>0.42</v>
      </c>
      <c r="G33" s="31">
        <v>6</v>
      </c>
      <c r="H33" s="786">
        <v>2.52</v>
      </c>
      <c r="I33" s="78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3"/>
      <c r="V33" s="33"/>
      <c r="W33" s="34" t="s">
        <v>69</v>
      </c>
      <c r="X33" s="787">
        <v>0</v>
      </c>
      <c r="Y33" s="78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1"/>
      <c r="P34" s="804" t="s">
        <v>71</v>
      </c>
      <c r="Q34" s="805"/>
      <c r="R34" s="805"/>
      <c r="S34" s="805"/>
      <c r="T34" s="805"/>
      <c r="U34" s="805"/>
      <c r="V34" s="806"/>
      <c r="W34" s="36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4" t="s">
        <v>71</v>
      </c>
      <c r="Q35" s="805"/>
      <c r="R35" s="805"/>
      <c r="S35" s="805"/>
      <c r="T35" s="805"/>
      <c r="U35" s="805"/>
      <c r="V35" s="806"/>
      <c r="W35" s="36" t="s">
        <v>69</v>
      </c>
      <c r="X35" s="789">
        <f>IFERROR(SUM(X26:X33),"0")</f>
        <v>0</v>
      </c>
      <c r="Y35" s="789">
        <f>IFERROR(SUM(Y26:Y33),"0")</f>
        <v>0</v>
      </c>
      <c r="Z35" s="36"/>
      <c r="AA35" s="790"/>
      <c r="AB35" s="790"/>
      <c r="AC35" s="790"/>
    </row>
    <row r="36" spans="1:68" ht="14.25" hidden="1" customHeight="1" x14ac:dyDescent="0.25">
      <c r="A36" s="807" t="s">
        <v>102</v>
      </c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  <c r="W36" s="800"/>
      <c r="X36" s="800"/>
      <c r="Y36" s="800"/>
      <c r="Z36" s="800"/>
      <c r="AA36" s="780"/>
      <c r="AB36" s="780"/>
      <c r="AC36" s="78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94">
        <v>4607091388503</v>
      </c>
      <c r="E37" s="795"/>
      <c r="F37" s="786">
        <v>0.05</v>
      </c>
      <c r="G37" s="31">
        <v>12</v>
      </c>
      <c r="H37" s="786">
        <v>0.6</v>
      </c>
      <c r="I37" s="78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3"/>
      <c r="V37" s="33"/>
      <c r="W37" s="34" t="s">
        <v>69</v>
      </c>
      <c r="X37" s="787">
        <v>0</v>
      </c>
      <c r="Y37" s="78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1"/>
      <c r="P38" s="804" t="s">
        <v>71</v>
      </c>
      <c r="Q38" s="805"/>
      <c r="R38" s="805"/>
      <c r="S38" s="805"/>
      <c r="T38" s="805"/>
      <c r="U38" s="805"/>
      <c r="V38" s="806"/>
      <c r="W38" s="36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4" t="s">
        <v>71</v>
      </c>
      <c r="Q39" s="805"/>
      <c r="R39" s="805"/>
      <c r="S39" s="805"/>
      <c r="T39" s="805"/>
      <c r="U39" s="805"/>
      <c r="V39" s="806"/>
      <c r="W39" s="36" t="s">
        <v>69</v>
      </c>
      <c r="X39" s="789">
        <f>IFERROR(SUM(X37:X37),"0")</f>
        <v>0</v>
      </c>
      <c r="Y39" s="789">
        <f>IFERROR(SUM(Y37:Y37),"0")</f>
        <v>0</v>
      </c>
      <c r="Z39" s="36"/>
      <c r="AA39" s="790"/>
      <c r="AB39" s="790"/>
      <c r="AC39" s="790"/>
    </row>
    <row r="40" spans="1:68" ht="14.25" hidden="1" customHeight="1" x14ac:dyDescent="0.25">
      <c r="A40" s="807" t="s">
        <v>108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780"/>
      <c r="AB40" s="780"/>
      <c r="AC40" s="78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94">
        <v>4607091389111</v>
      </c>
      <c r="E41" s="795"/>
      <c r="F41" s="786">
        <v>2.5000000000000001E-2</v>
      </c>
      <c r="G41" s="31">
        <v>10</v>
      </c>
      <c r="H41" s="786">
        <v>0.25</v>
      </c>
      <c r="I41" s="78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3"/>
      <c r="V41" s="33"/>
      <c r="W41" s="34" t="s">
        <v>69</v>
      </c>
      <c r="X41" s="787">
        <v>0</v>
      </c>
      <c r="Y41" s="78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1"/>
      <c r="P42" s="804" t="s">
        <v>71</v>
      </c>
      <c r="Q42" s="805"/>
      <c r="R42" s="805"/>
      <c r="S42" s="805"/>
      <c r="T42" s="805"/>
      <c r="U42" s="805"/>
      <c r="V42" s="806"/>
      <c r="W42" s="36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4" t="s">
        <v>71</v>
      </c>
      <c r="Q43" s="805"/>
      <c r="R43" s="805"/>
      <c r="S43" s="805"/>
      <c r="T43" s="805"/>
      <c r="U43" s="805"/>
      <c r="V43" s="806"/>
      <c r="W43" s="36" t="s">
        <v>69</v>
      </c>
      <c r="X43" s="789">
        <f>IFERROR(SUM(X41:X41),"0")</f>
        <v>0</v>
      </c>
      <c r="Y43" s="789">
        <f>IFERROR(SUM(Y41:Y41),"0")</f>
        <v>0</v>
      </c>
      <c r="Z43" s="36"/>
      <c r="AA43" s="790"/>
      <c r="AB43" s="790"/>
      <c r="AC43" s="790"/>
    </row>
    <row r="44" spans="1:68" ht="27.75" hidden="1" customHeight="1" x14ac:dyDescent="0.2">
      <c r="A44" s="801" t="s">
        <v>111</v>
      </c>
      <c r="B44" s="802"/>
      <c r="C44" s="802"/>
      <c r="D44" s="802"/>
      <c r="E44" s="802"/>
      <c r="F44" s="802"/>
      <c r="G44" s="802"/>
      <c r="H44" s="802"/>
      <c r="I44" s="802"/>
      <c r="J44" s="802"/>
      <c r="K44" s="802"/>
      <c r="L44" s="802"/>
      <c r="M44" s="802"/>
      <c r="N44" s="802"/>
      <c r="O44" s="802"/>
      <c r="P44" s="802"/>
      <c r="Q44" s="802"/>
      <c r="R44" s="802"/>
      <c r="S44" s="802"/>
      <c r="T44" s="802"/>
      <c r="U44" s="802"/>
      <c r="V44" s="802"/>
      <c r="W44" s="802"/>
      <c r="X44" s="802"/>
      <c r="Y44" s="802"/>
      <c r="Z44" s="802"/>
      <c r="AA44" s="47"/>
      <c r="AB44" s="47"/>
      <c r="AC44" s="47"/>
    </row>
    <row r="45" spans="1:68" ht="16.5" hidden="1" customHeight="1" x14ac:dyDescent="0.25">
      <c r="A45" s="836" t="s">
        <v>112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83"/>
      <c r="AB45" s="783"/>
      <c r="AC45" s="783"/>
    </row>
    <row r="46" spans="1:68" ht="14.25" hidden="1" customHeight="1" x14ac:dyDescent="0.25">
      <c r="A46" s="807" t="s">
        <v>113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80"/>
      <c r="AB46" s="780"/>
      <c r="AC46" s="78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94">
        <v>4607091385670</v>
      </c>
      <c r="E47" s="795"/>
      <c r="F47" s="786">
        <v>1.4</v>
      </c>
      <c r="G47" s="31">
        <v>8</v>
      </c>
      <c r="H47" s="786">
        <v>11.2</v>
      </c>
      <c r="I47" s="78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7"/>
      <c r="R47" s="797"/>
      <c r="S47" s="797"/>
      <c r="T47" s="798"/>
      <c r="U47" s="33"/>
      <c r="V47" s="33"/>
      <c r="W47" s="34" t="s">
        <v>69</v>
      </c>
      <c r="X47" s="787">
        <v>0</v>
      </c>
      <c r="Y47" s="78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94">
        <v>4607091385670</v>
      </c>
      <c r="E48" s="795"/>
      <c r="F48" s="786">
        <v>1.35</v>
      </c>
      <c r="G48" s="31">
        <v>8</v>
      </c>
      <c r="H48" s="786">
        <v>10.8</v>
      </c>
      <c r="I48" s="78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9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7"/>
      <c r="R48" s="797"/>
      <c r="S48" s="797"/>
      <c r="T48" s="798"/>
      <c r="U48" s="33"/>
      <c r="V48" s="33"/>
      <c r="W48" s="34" t="s">
        <v>69</v>
      </c>
      <c r="X48" s="787">
        <v>500</v>
      </c>
      <c r="Y48" s="788">
        <f t="shared" si="6"/>
        <v>507.6</v>
      </c>
      <c r="Z48" s="35">
        <f>IFERROR(IF(Y48=0,"",ROUNDUP(Y48/H48,0)*0.02175),"")</f>
        <v>1.0222499999999999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522.22222222222217</v>
      </c>
      <c r="BN48" s="63">
        <f t="shared" si="8"/>
        <v>530.16</v>
      </c>
      <c r="BO48" s="63">
        <f t="shared" si="9"/>
        <v>0.82671957671957652</v>
      </c>
      <c r="BP48" s="63">
        <f t="shared" si="10"/>
        <v>0.83928571428571419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94">
        <v>4680115883956</v>
      </c>
      <c r="E49" s="795"/>
      <c r="F49" s="786">
        <v>1.4</v>
      </c>
      <c r="G49" s="31">
        <v>8</v>
      </c>
      <c r="H49" s="786">
        <v>11.2</v>
      </c>
      <c r="I49" s="78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3"/>
      <c r="V49" s="33"/>
      <c r="W49" s="34" t="s">
        <v>69</v>
      </c>
      <c r="X49" s="787">
        <v>0</v>
      </c>
      <c r="Y49" s="78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94">
        <v>4680115882539</v>
      </c>
      <c r="E50" s="795"/>
      <c r="F50" s="786">
        <v>0.37</v>
      </c>
      <c r="G50" s="31">
        <v>10</v>
      </c>
      <c r="H50" s="786">
        <v>3.7</v>
      </c>
      <c r="I50" s="78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7"/>
      <c r="R50" s="797"/>
      <c r="S50" s="797"/>
      <c r="T50" s="798"/>
      <c r="U50" s="33"/>
      <c r="V50" s="33"/>
      <c r="W50" s="34" t="s">
        <v>69</v>
      </c>
      <c r="X50" s="787">
        <v>0</v>
      </c>
      <c r="Y50" s="78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794">
        <v>4607091385687</v>
      </c>
      <c r="E51" s="795"/>
      <c r="F51" s="786">
        <v>0.4</v>
      </c>
      <c r="G51" s="31">
        <v>10</v>
      </c>
      <c r="H51" s="786">
        <v>4</v>
      </c>
      <c r="I51" s="78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7"/>
      <c r="R51" s="797"/>
      <c r="S51" s="797"/>
      <c r="T51" s="798"/>
      <c r="U51" s="33"/>
      <c r="V51" s="33"/>
      <c r="W51" s="34" t="s">
        <v>69</v>
      </c>
      <c r="X51" s="787">
        <v>0</v>
      </c>
      <c r="Y51" s="78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94">
        <v>4680115883949</v>
      </c>
      <c r="E52" s="795"/>
      <c r="F52" s="786">
        <v>0.37</v>
      </c>
      <c r="G52" s="31">
        <v>10</v>
      </c>
      <c r="H52" s="786">
        <v>3.7</v>
      </c>
      <c r="I52" s="78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3"/>
      <c r="V52" s="33"/>
      <c r="W52" s="34" t="s">
        <v>69</v>
      </c>
      <c r="X52" s="787">
        <v>0</v>
      </c>
      <c r="Y52" s="78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1"/>
      <c r="P53" s="804" t="s">
        <v>71</v>
      </c>
      <c r="Q53" s="805"/>
      <c r="R53" s="805"/>
      <c r="S53" s="805"/>
      <c r="T53" s="805"/>
      <c r="U53" s="805"/>
      <c r="V53" s="806"/>
      <c r="W53" s="36" t="s">
        <v>72</v>
      </c>
      <c r="X53" s="789">
        <f>IFERROR(X47/H47,"0")+IFERROR(X48/H48,"0")+IFERROR(X49/H49,"0")+IFERROR(X50/H50,"0")+IFERROR(X51/H51,"0")+IFERROR(X52/H52,"0")</f>
        <v>46.296296296296291</v>
      </c>
      <c r="Y53" s="789">
        <f>IFERROR(Y47/H47,"0")+IFERROR(Y48/H48,"0")+IFERROR(Y49/H49,"0")+IFERROR(Y50/H50,"0")+IFERROR(Y51/H51,"0")+IFERROR(Y52/H52,"0")</f>
        <v>47</v>
      </c>
      <c r="Z53" s="789">
        <f>IFERROR(IF(Z47="",0,Z47),"0")+IFERROR(IF(Z48="",0,Z48),"0")+IFERROR(IF(Z49="",0,Z49),"0")+IFERROR(IF(Z50="",0,Z50),"0")+IFERROR(IF(Z51="",0,Z51),"0")+IFERROR(IF(Z52="",0,Z52),"0")</f>
        <v>1.0222499999999999</v>
      </c>
      <c r="AA53" s="790"/>
      <c r="AB53" s="790"/>
      <c r="AC53" s="790"/>
    </row>
    <row r="54" spans="1:68" x14ac:dyDescent="0.2">
      <c r="A54" s="80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4" t="s">
        <v>71</v>
      </c>
      <c r="Q54" s="805"/>
      <c r="R54" s="805"/>
      <c r="S54" s="805"/>
      <c r="T54" s="805"/>
      <c r="U54" s="805"/>
      <c r="V54" s="806"/>
      <c r="W54" s="36" t="s">
        <v>69</v>
      </c>
      <c r="X54" s="789">
        <f>IFERROR(SUM(X47:X52),"0")</f>
        <v>500</v>
      </c>
      <c r="Y54" s="789">
        <f>IFERROR(SUM(Y47:Y52),"0")</f>
        <v>507.6</v>
      </c>
      <c r="Z54" s="36"/>
      <c r="AA54" s="790"/>
      <c r="AB54" s="790"/>
      <c r="AC54" s="790"/>
    </row>
    <row r="55" spans="1:68" ht="14.25" hidden="1" customHeight="1" x14ac:dyDescent="0.25">
      <c r="A55" s="807" t="s">
        <v>73</v>
      </c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0"/>
      <c r="P55" s="800"/>
      <c r="Q55" s="800"/>
      <c r="R55" s="800"/>
      <c r="S55" s="800"/>
      <c r="T55" s="800"/>
      <c r="U55" s="800"/>
      <c r="V55" s="800"/>
      <c r="W55" s="800"/>
      <c r="X55" s="800"/>
      <c r="Y55" s="800"/>
      <c r="Z55" s="800"/>
      <c r="AA55" s="780"/>
      <c r="AB55" s="780"/>
      <c r="AC55" s="78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94">
        <v>4680115885233</v>
      </c>
      <c r="E56" s="795"/>
      <c r="F56" s="786">
        <v>0.2</v>
      </c>
      <c r="G56" s="31">
        <v>6</v>
      </c>
      <c r="H56" s="786">
        <v>1.2</v>
      </c>
      <c r="I56" s="78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3"/>
      <c r="V56" s="33"/>
      <c r="W56" s="34" t="s">
        <v>69</v>
      </c>
      <c r="X56" s="787">
        <v>0</v>
      </c>
      <c r="Y56" s="78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94">
        <v>4680115884915</v>
      </c>
      <c r="E57" s="795"/>
      <c r="F57" s="786">
        <v>0.3</v>
      </c>
      <c r="G57" s="31">
        <v>6</v>
      </c>
      <c r="H57" s="786">
        <v>1.8</v>
      </c>
      <c r="I57" s="78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3"/>
      <c r="V57" s="33"/>
      <c r="W57" s="34" t="s">
        <v>69</v>
      </c>
      <c r="X57" s="787">
        <v>0</v>
      </c>
      <c r="Y57" s="78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1"/>
      <c r="P58" s="804" t="s">
        <v>71</v>
      </c>
      <c r="Q58" s="805"/>
      <c r="R58" s="805"/>
      <c r="S58" s="805"/>
      <c r="T58" s="805"/>
      <c r="U58" s="805"/>
      <c r="V58" s="806"/>
      <c r="W58" s="36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4" t="s">
        <v>71</v>
      </c>
      <c r="Q59" s="805"/>
      <c r="R59" s="805"/>
      <c r="S59" s="805"/>
      <c r="T59" s="805"/>
      <c r="U59" s="805"/>
      <c r="V59" s="806"/>
      <c r="W59" s="36" t="s">
        <v>69</v>
      </c>
      <c r="X59" s="789">
        <f>IFERROR(SUM(X56:X57),"0")</f>
        <v>0</v>
      </c>
      <c r="Y59" s="789">
        <f>IFERROR(SUM(Y56:Y57),"0")</f>
        <v>0</v>
      </c>
      <c r="Z59" s="36"/>
      <c r="AA59" s="790"/>
      <c r="AB59" s="790"/>
      <c r="AC59" s="790"/>
    </row>
    <row r="60" spans="1:68" ht="16.5" hidden="1" customHeight="1" x14ac:dyDescent="0.25">
      <c r="A60" s="836" t="s">
        <v>139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83"/>
      <c r="AB60" s="783"/>
      <c r="AC60" s="783"/>
    </row>
    <row r="61" spans="1:68" ht="14.25" hidden="1" customHeight="1" x14ac:dyDescent="0.25">
      <c r="A61" s="807" t="s">
        <v>113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80"/>
      <c r="AB61" s="780"/>
      <c r="AC61" s="78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94">
        <v>4680115885882</v>
      </c>
      <c r="E62" s="795"/>
      <c r="F62" s="786">
        <v>1.4</v>
      </c>
      <c r="G62" s="31">
        <v>8</v>
      </c>
      <c r="H62" s="786">
        <v>11.2</v>
      </c>
      <c r="I62" s="78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0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3"/>
      <c r="V62" s="33"/>
      <c r="W62" s="34" t="s">
        <v>69</v>
      </c>
      <c r="X62" s="787">
        <v>0</v>
      </c>
      <c r="Y62" s="78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94">
        <v>4680115881426</v>
      </c>
      <c r="E63" s="795"/>
      <c r="F63" s="786">
        <v>1.35</v>
      </c>
      <c r="G63" s="31">
        <v>8</v>
      </c>
      <c r="H63" s="786">
        <v>10.8</v>
      </c>
      <c r="I63" s="786">
        <v>11.28</v>
      </c>
      <c r="J63" s="31">
        <v>56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3"/>
      <c r="V63" s="33"/>
      <c r="W63" s="34" t="s">
        <v>69</v>
      </c>
      <c r="X63" s="787">
        <v>500</v>
      </c>
      <c r="Y63" s="788">
        <f t="shared" si="11"/>
        <v>507.6</v>
      </c>
      <c r="Z63" s="35">
        <f>IFERROR(IF(Y63=0,"",ROUNDUP(Y63/H63,0)*0.02175),"")</f>
        <v>1.0222499999999999</v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522.22222222222217</v>
      </c>
      <c r="BN63" s="63">
        <f t="shared" si="13"/>
        <v>530.16</v>
      </c>
      <c r="BO63" s="63">
        <f t="shared" si="14"/>
        <v>0.82671957671957652</v>
      </c>
      <c r="BP63" s="63">
        <f t="shared" si="15"/>
        <v>0.83928571428571419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94">
        <v>4680115881426</v>
      </c>
      <c r="E64" s="795"/>
      <c r="F64" s="786">
        <v>1.35</v>
      </c>
      <c r="G64" s="31">
        <v>8</v>
      </c>
      <c r="H64" s="786">
        <v>10.8</v>
      </c>
      <c r="I64" s="78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3"/>
      <c r="V64" s="33"/>
      <c r="W64" s="34" t="s">
        <v>69</v>
      </c>
      <c r="X64" s="787">
        <v>0</v>
      </c>
      <c r="Y64" s="78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94">
        <v>4680115880283</v>
      </c>
      <c r="E65" s="795"/>
      <c r="F65" s="786">
        <v>0.6</v>
      </c>
      <c r="G65" s="31">
        <v>8</v>
      </c>
      <c r="H65" s="786">
        <v>4.8</v>
      </c>
      <c r="I65" s="78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3"/>
      <c r="V65" s="33"/>
      <c r="W65" s="34" t="s">
        <v>69</v>
      </c>
      <c r="X65" s="787">
        <v>0</v>
      </c>
      <c r="Y65" s="78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94">
        <v>4680115882720</v>
      </c>
      <c r="E66" s="795"/>
      <c r="F66" s="786">
        <v>0.45</v>
      </c>
      <c r="G66" s="31">
        <v>10</v>
      </c>
      <c r="H66" s="786">
        <v>4.5</v>
      </c>
      <c r="I66" s="78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3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3"/>
      <c r="V66" s="33"/>
      <c r="W66" s="34" t="s">
        <v>69</v>
      </c>
      <c r="X66" s="787">
        <v>0</v>
      </c>
      <c r="Y66" s="78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94">
        <v>4680115881525</v>
      </c>
      <c r="E67" s="795"/>
      <c r="F67" s="786">
        <v>0.4</v>
      </c>
      <c r="G67" s="31">
        <v>10</v>
      </c>
      <c r="H67" s="786">
        <v>4</v>
      </c>
      <c r="I67" s="78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3"/>
      <c r="V67" s="33"/>
      <c r="W67" s="34" t="s">
        <v>69</v>
      </c>
      <c r="X67" s="787">
        <v>0</v>
      </c>
      <c r="Y67" s="78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94">
        <v>4680115885899</v>
      </c>
      <c r="E68" s="795"/>
      <c r="F68" s="786">
        <v>0.35</v>
      </c>
      <c r="G68" s="31">
        <v>6</v>
      </c>
      <c r="H68" s="786">
        <v>2.1</v>
      </c>
      <c r="I68" s="78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0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7"/>
      <c r="R68" s="797"/>
      <c r="S68" s="797"/>
      <c r="T68" s="798"/>
      <c r="U68" s="33"/>
      <c r="V68" s="33"/>
      <c r="W68" s="34" t="s">
        <v>69</v>
      </c>
      <c r="X68" s="787">
        <v>0</v>
      </c>
      <c r="Y68" s="78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4301011192</v>
      </c>
      <c r="D69" s="794">
        <v>4607091382952</v>
      </c>
      <c r="E69" s="795"/>
      <c r="F69" s="786">
        <v>0.5</v>
      </c>
      <c r="G69" s="31">
        <v>6</v>
      </c>
      <c r="H69" s="786">
        <v>3</v>
      </c>
      <c r="I69" s="786">
        <v>3.21</v>
      </c>
      <c r="J69" s="31">
        <v>132</v>
      </c>
      <c r="K69" s="31" t="s">
        <v>126</v>
      </c>
      <c r="L69" s="31"/>
      <c r="M69" s="32" t="s">
        <v>119</v>
      </c>
      <c r="N69" s="32"/>
      <c r="O69" s="31">
        <v>50</v>
      </c>
      <c r="P69" s="106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3"/>
      <c r="V69" s="33"/>
      <c r="W69" s="34" t="s">
        <v>69</v>
      </c>
      <c r="X69" s="787">
        <v>0</v>
      </c>
      <c r="Y69" s="78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4301011801</v>
      </c>
      <c r="D70" s="794">
        <v>4680115881419</v>
      </c>
      <c r="E70" s="795"/>
      <c r="F70" s="786">
        <v>0.45</v>
      </c>
      <c r="G70" s="31">
        <v>10</v>
      </c>
      <c r="H70" s="786">
        <v>4.5</v>
      </c>
      <c r="I70" s="786">
        <v>4.71</v>
      </c>
      <c r="J70" s="31">
        <v>132</v>
      </c>
      <c r="K70" s="31" t="s">
        <v>126</v>
      </c>
      <c r="L70" s="31" t="s">
        <v>145</v>
      </c>
      <c r="M70" s="32" t="s">
        <v>119</v>
      </c>
      <c r="N70" s="32"/>
      <c r="O70" s="31">
        <v>50</v>
      </c>
      <c r="P70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3"/>
      <c r="V70" s="33"/>
      <c r="W70" s="34" t="s">
        <v>69</v>
      </c>
      <c r="X70" s="787">
        <v>0</v>
      </c>
      <c r="Y70" s="78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146</v>
      </c>
      <c r="AG70" s="63"/>
      <c r="AJ70" s="66" t="s">
        <v>147</v>
      </c>
      <c r="AK70" s="66">
        <v>594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x14ac:dyDescent="0.2">
      <c r="A71" s="810"/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11"/>
      <c r="P71" s="804" t="s">
        <v>71</v>
      </c>
      <c r="Q71" s="805"/>
      <c r="R71" s="805"/>
      <c r="S71" s="805"/>
      <c r="T71" s="805"/>
      <c r="U71" s="805"/>
      <c r="V71" s="806"/>
      <c r="W71" s="36" t="s">
        <v>72</v>
      </c>
      <c r="X71" s="789">
        <f>IFERROR(X62/H62,"0")+IFERROR(X63/H63,"0")+IFERROR(X64/H64,"0")+IFERROR(X65/H65,"0")+IFERROR(X66/H66,"0")+IFERROR(X67/H67,"0")+IFERROR(X68/H68,"0")+IFERROR(X69/H69,"0")+IFERROR(X70/H70,"0")</f>
        <v>46.296296296296291</v>
      </c>
      <c r="Y71" s="789">
        <f>IFERROR(Y62/H62,"0")+IFERROR(Y63/H63,"0")+IFERROR(Y64/H64,"0")+IFERROR(Y65/H65,"0")+IFERROR(Y66/H66,"0")+IFERROR(Y67/H67,"0")+IFERROR(Y68/H68,"0")+IFERROR(Y69/H69,"0")+IFERROR(Y70/H70,"0")</f>
        <v>47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1.0222499999999999</v>
      </c>
      <c r="AA71" s="790"/>
      <c r="AB71" s="790"/>
      <c r="AC71" s="790"/>
    </row>
    <row r="72" spans="1:68" x14ac:dyDescent="0.2">
      <c r="A72" s="80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4" t="s">
        <v>71</v>
      </c>
      <c r="Q72" s="805"/>
      <c r="R72" s="805"/>
      <c r="S72" s="805"/>
      <c r="T72" s="805"/>
      <c r="U72" s="805"/>
      <c r="V72" s="806"/>
      <c r="W72" s="36" t="s">
        <v>69</v>
      </c>
      <c r="X72" s="789">
        <f>IFERROR(SUM(X62:X70),"0")</f>
        <v>500</v>
      </c>
      <c r="Y72" s="789">
        <f>IFERROR(SUM(Y62:Y70),"0")</f>
        <v>507.6</v>
      </c>
      <c r="Z72" s="36"/>
      <c r="AA72" s="790"/>
      <c r="AB72" s="790"/>
      <c r="AC72" s="790"/>
    </row>
    <row r="73" spans="1:68" ht="14.25" hidden="1" customHeight="1" x14ac:dyDescent="0.25">
      <c r="A73" s="807" t="s">
        <v>168</v>
      </c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0"/>
      <c r="P73" s="800"/>
      <c r="Q73" s="800"/>
      <c r="R73" s="800"/>
      <c r="S73" s="800"/>
      <c r="T73" s="800"/>
      <c r="U73" s="800"/>
      <c r="V73" s="800"/>
      <c r="W73" s="800"/>
      <c r="X73" s="800"/>
      <c r="Y73" s="800"/>
      <c r="Z73" s="800"/>
      <c r="AA73" s="780"/>
      <c r="AB73" s="780"/>
      <c r="AC73" s="780"/>
    </row>
    <row r="74" spans="1:68" ht="27" hidden="1" customHeight="1" x14ac:dyDescent="0.25">
      <c r="A74" s="53" t="s">
        <v>169</v>
      </c>
      <c r="B74" s="53" t="s">
        <v>170</v>
      </c>
      <c r="C74" s="30">
        <v>4301020298</v>
      </c>
      <c r="D74" s="794">
        <v>4680115881440</v>
      </c>
      <c r="E74" s="795"/>
      <c r="F74" s="786">
        <v>1.35</v>
      </c>
      <c r="G74" s="31">
        <v>8</v>
      </c>
      <c r="H74" s="786">
        <v>10.8</v>
      </c>
      <c r="I74" s="786">
        <v>11.28</v>
      </c>
      <c r="J74" s="31">
        <v>56</v>
      </c>
      <c r="K74" s="31" t="s">
        <v>116</v>
      </c>
      <c r="L74" s="31"/>
      <c r="M74" s="32" t="s">
        <v>119</v>
      </c>
      <c r="N74" s="32"/>
      <c r="O74" s="31">
        <v>50</v>
      </c>
      <c r="P74" s="10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3"/>
      <c r="V74" s="33"/>
      <c r="W74" s="34" t="s">
        <v>69</v>
      </c>
      <c r="X74" s="787">
        <v>0</v>
      </c>
      <c r="Y74" s="788">
        <f>IFERROR(IF(X74="",0,CEILING((X74/$H74),1)*$H74),"")</f>
        <v>0</v>
      </c>
      <c r="Z74" s="35" t="str">
        <f>IFERROR(IF(Y74=0,"",ROUNDUP(Y74/H74,0)*0.02175),"")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94">
        <v>4680115882751</v>
      </c>
      <c r="E75" s="795"/>
      <c r="F75" s="786">
        <v>0.45</v>
      </c>
      <c r="G75" s="31">
        <v>10</v>
      </c>
      <c r="H75" s="786">
        <v>4.5</v>
      </c>
      <c r="I75" s="786">
        <v>4.71</v>
      </c>
      <c r="J75" s="31">
        <v>132</v>
      </c>
      <c r="K75" s="31" t="s">
        <v>126</v>
      </c>
      <c r="L75" s="31"/>
      <c r="M75" s="32" t="s">
        <v>119</v>
      </c>
      <c r="N75" s="32"/>
      <c r="O75" s="31">
        <v>90</v>
      </c>
      <c r="P75" s="8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3"/>
      <c r="V75" s="33"/>
      <c r="W75" s="34" t="s">
        <v>69</v>
      </c>
      <c r="X75" s="787">
        <v>0</v>
      </c>
      <c r="Y75" s="78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94">
        <v>4680115885950</v>
      </c>
      <c r="E76" s="795"/>
      <c r="F76" s="786">
        <v>0.37</v>
      </c>
      <c r="G76" s="31">
        <v>6</v>
      </c>
      <c r="H76" s="786">
        <v>2.2200000000000002</v>
      </c>
      <c r="I76" s="78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3"/>
      <c r="V76" s="33"/>
      <c r="W76" s="34" t="s">
        <v>69</v>
      </c>
      <c r="X76" s="787">
        <v>0</v>
      </c>
      <c r="Y76" s="78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94">
        <v>4680115881433</v>
      </c>
      <c r="E77" s="795"/>
      <c r="F77" s="786">
        <v>0.45</v>
      </c>
      <c r="G77" s="31">
        <v>6</v>
      </c>
      <c r="H77" s="786">
        <v>2.7</v>
      </c>
      <c r="I77" s="786">
        <v>2.88</v>
      </c>
      <c r="J77" s="31">
        <v>182</v>
      </c>
      <c r="K77" s="31" t="s">
        <v>76</v>
      </c>
      <c r="L77" s="31" t="s">
        <v>145</v>
      </c>
      <c r="M77" s="32" t="s">
        <v>119</v>
      </c>
      <c r="N77" s="32"/>
      <c r="O77" s="31">
        <v>50</v>
      </c>
      <c r="P77" s="10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3"/>
      <c r="V77" s="33"/>
      <c r="W77" s="34" t="s">
        <v>69</v>
      </c>
      <c r="X77" s="787">
        <v>0</v>
      </c>
      <c r="Y77" s="78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147</v>
      </c>
      <c r="AK77" s="66">
        <v>491.4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idden="1" x14ac:dyDescent="0.2">
      <c r="A78" s="810"/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11"/>
      <c r="P78" s="804" t="s">
        <v>71</v>
      </c>
      <c r="Q78" s="805"/>
      <c r="R78" s="805"/>
      <c r="S78" s="805"/>
      <c r="T78" s="805"/>
      <c r="U78" s="805"/>
      <c r="V78" s="806"/>
      <c r="W78" s="36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4" t="s">
        <v>71</v>
      </c>
      <c r="Q79" s="805"/>
      <c r="R79" s="805"/>
      <c r="S79" s="805"/>
      <c r="T79" s="805"/>
      <c r="U79" s="805"/>
      <c r="V79" s="806"/>
      <c r="W79" s="36" t="s">
        <v>69</v>
      </c>
      <c r="X79" s="789">
        <f>IFERROR(SUM(X74:X77),"0")</f>
        <v>0</v>
      </c>
      <c r="Y79" s="789">
        <f>IFERROR(SUM(Y74:Y77),"0")</f>
        <v>0</v>
      </c>
      <c r="Z79" s="36"/>
      <c r="AA79" s="790"/>
      <c r="AB79" s="790"/>
      <c r="AC79" s="790"/>
    </row>
    <row r="80" spans="1:68" ht="14.25" hidden="1" customHeight="1" x14ac:dyDescent="0.25">
      <c r="A80" s="807" t="s">
        <v>64</v>
      </c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0"/>
      <c r="P80" s="800"/>
      <c r="Q80" s="800"/>
      <c r="R80" s="800"/>
      <c r="S80" s="800"/>
      <c r="T80" s="800"/>
      <c r="U80" s="800"/>
      <c r="V80" s="800"/>
      <c r="W80" s="800"/>
      <c r="X80" s="800"/>
      <c r="Y80" s="800"/>
      <c r="Z80" s="800"/>
      <c r="AA80" s="780"/>
      <c r="AB80" s="780"/>
      <c r="AC80" s="78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94">
        <v>4680115885066</v>
      </c>
      <c r="E81" s="795"/>
      <c r="F81" s="786">
        <v>0.7</v>
      </c>
      <c r="G81" s="31">
        <v>6</v>
      </c>
      <c r="H81" s="786">
        <v>4.2</v>
      </c>
      <c r="I81" s="78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3"/>
      <c r="V81" s="33"/>
      <c r="W81" s="34" t="s">
        <v>69</v>
      </c>
      <c r="X81" s="787">
        <v>0</v>
      </c>
      <c r="Y81" s="78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94">
        <v>4680115885042</v>
      </c>
      <c r="E82" s="795"/>
      <c r="F82" s="786">
        <v>0.7</v>
      </c>
      <c r="G82" s="31">
        <v>6</v>
      </c>
      <c r="H82" s="786">
        <v>4.2</v>
      </c>
      <c r="I82" s="78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3"/>
      <c r="V82" s="33"/>
      <c r="W82" s="34" t="s">
        <v>69</v>
      </c>
      <c r="X82" s="787">
        <v>0</v>
      </c>
      <c r="Y82" s="78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94">
        <v>4680115885080</v>
      </c>
      <c r="E83" s="795"/>
      <c r="F83" s="786">
        <v>0.7</v>
      </c>
      <c r="G83" s="31">
        <v>6</v>
      </c>
      <c r="H83" s="786">
        <v>4.2</v>
      </c>
      <c r="I83" s="78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3"/>
      <c r="V83" s="33"/>
      <c r="W83" s="34" t="s">
        <v>69</v>
      </c>
      <c r="X83" s="787">
        <v>0</v>
      </c>
      <c r="Y83" s="78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94">
        <v>4680115885073</v>
      </c>
      <c r="E84" s="795"/>
      <c r="F84" s="786">
        <v>0.3</v>
      </c>
      <c r="G84" s="31">
        <v>6</v>
      </c>
      <c r="H84" s="786">
        <v>1.8</v>
      </c>
      <c r="I84" s="78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3"/>
      <c r="V84" s="33"/>
      <c r="W84" s="34" t="s">
        <v>69</v>
      </c>
      <c r="X84" s="787">
        <v>0</v>
      </c>
      <c r="Y84" s="78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94">
        <v>4680115885059</v>
      </c>
      <c r="E85" s="795"/>
      <c r="F85" s="786">
        <v>0.3</v>
      </c>
      <c r="G85" s="31">
        <v>6</v>
      </c>
      <c r="H85" s="786">
        <v>1.8</v>
      </c>
      <c r="I85" s="78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3"/>
      <c r="V85" s="33"/>
      <c r="W85" s="34" t="s">
        <v>69</v>
      </c>
      <c r="X85" s="787">
        <v>0</v>
      </c>
      <c r="Y85" s="78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94">
        <v>4680115885097</v>
      </c>
      <c r="E86" s="795"/>
      <c r="F86" s="786">
        <v>0.3</v>
      </c>
      <c r="G86" s="31">
        <v>6</v>
      </c>
      <c r="H86" s="786">
        <v>1.8</v>
      </c>
      <c r="I86" s="78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3"/>
      <c r="V86" s="33"/>
      <c r="W86" s="34" t="s">
        <v>69</v>
      </c>
      <c r="X86" s="787">
        <v>0</v>
      </c>
      <c r="Y86" s="78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10"/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11"/>
      <c r="P87" s="804" t="s">
        <v>71</v>
      </c>
      <c r="Q87" s="805"/>
      <c r="R87" s="805"/>
      <c r="S87" s="805"/>
      <c r="T87" s="805"/>
      <c r="U87" s="805"/>
      <c r="V87" s="806"/>
      <c r="W87" s="36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4" t="s">
        <v>71</v>
      </c>
      <c r="Q88" s="805"/>
      <c r="R88" s="805"/>
      <c r="S88" s="805"/>
      <c r="T88" s="805"/>
      <c r="U88" s="805"/>
      <c r="V88" s="806"/>
      <c r="W88" s="36" t="s">
        <v>69</v>
      </c>
      <c r="X88" s="789">
        <f>IFERROR(SUM(X81:X86),"0")</f>
        <v>0</v>
      </c>
      <c r="Y88" s="789">
        <f>IFERROR(SUM(Y81:Y86),"0")</f>
        <v>0</v>
      </c>
      <c r="Z88" s="36"/>
      <c r="AA88" s="790"/>
      <c r="AB88" s="790"/>
      <c r="AC88" s="790"/>
    </row>
    <row r="89" spans="1:68" ht="14.25" hidden="1" customHeight="1" x14ac:dyDescent="0.25">
      <c r="A89" s="807" t="s">
        <v>73</v>
      </c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0"/>
      <c r="P89" s="800"/>
      <c r="Q89" s="800"/>
      <c r="R89" s="800"/>
      <c r="S89" s="800"/>
      <c r="T89" s="800"/>
      <c r="U89" s="800"/>
      <c r="V89" s="800"/>
      <c r="W89" s="800"/>
      <c r="X89" s="800"/>
      <c r="Y89" s="800"/>
      <c r="Z89" s="800"/>
      <c r="AA89" s="780"/>
      <c r="AB89" s="780"/>
      <c r="AC89" s="78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94">
        <v>4680115881891</v>
      </c>
      <c r="E90" s="795"/>
      <c r="F90" s="786">
        <v>1.4</v>
      </c>
      <c r="G90" s="31">
        <v>6</v>
      </c>
      <c r="H90" s="786">
        <v>8.4</v>
      </c>
      <c r="I90" s="78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3"/>
      <c r="V90" s="33"/>
      <c r="W90" s="34" t="s">
        <v>69</v>
      </c>
      <c r="X90" s="787">
        <v>0</v>
      </c>
      <c r="Y90" s="78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94">
        <v>4680115885769</v>
      </c>
      <c r="E91" s="795"/>
      <c r="F91" s="786">
        <v>1.4</v>
      </c>
      <c r="G91" s="31">
        <v>6</v>
      </c>
      <c r="H91" s="786">
        <v>8.4</v>
      </c>
      <c r="I91" s="78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3"/>
      <c r="V91" s="33"/>
      <c r="W91" s="34" t="s">
        <v>69</v>
      </c>
      <c r="X91" s="787">
        <v>0</v>
      </c>
      <c r="Y91" s="78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hidden="1" customHeight="1" x14ac:dyDescent="0.25">
      <c r="A92" s="53" t="s">
        <v>200</v>
      </c>
      <c r="B92" s="53" t="s">
        <v>201</v>
      </c>
      <c r="C92" s="30">
        <v>4301051822</v>
      </c>
      <c r="D92" s="794">
        <v>4680115884410</v>
      </c>
      <c r="E92" s="795"/>
      <c r="F92" s="786">
        <v>1.4</v>
      </c>
      <c r="G92" s="31">
        <v>6</v>
      </c>
      <c r="H92" s="786">
        <v>8.4</v>
      </c>
      <c r="I92" s="78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7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3"/>
      <c r="V92" s="33"/>
      <c r="W92" s="34" t="s">
        <v>69</v>
      </c>
      <c r="X92" s="787">
        <v>0</v>
      </c>
      <c r="Y92" s="78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94">
        <v>4680115884311</v>
      </c>
      <c r="E93" s="795"/>
      <c r="F93" s="786">
        <v>0.3</v>
      </c>
      <c r="G93" s="31">
        <v>6</v>
      </c>
      <c r="H93" s="786">
        <v>1.8</v>
      </c>
      <c r="I93" s="78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3"/>
      <c r="V93" s="33"/>
      <c r="W93" s="34" t="s">
        <v>69</v>
      </c>
      <c r="X93" s="787">
        <v>0</v>
      </c>
      <c r="Y93" s="78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94">
        <v>4680115885929</v>
      </c>
      <c r="E94" s="795"/>
      <c r="F94" s="786">
        <v>0.42</v>
      </c>
      <c r="G94" s="31">
        <v>6</v>
      </c>
      <c r="H94" s="786">
        <v>2.52</v>
      </c>
      <c r="I94" s="78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3"/>
      <c r="V94" s="33"/>
      <c r="W94" s="34" t="s">
        <v>69</v>
      </c>
      <c r="X94" s="787">
        <v>0</v>
      </c>
      <c r="Y94" s="78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94">
        <v>4680115884403</v>
      </c>
      <c r="E95" s="795"/>
      <c r="F95" s="786">
        <v>0.3</v>
      </c>
      <c r="G95" s="31">
        <v>6</v>
      </c>
      <c r="H95" s="786">
        <v>1.8</v>
      </c>
      <c r="I95" s="78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3"/>
      <c r="V95" s="33"/>
      <c r="W95" s="34" t="s">
        <v>69</v>
      </c>
      <c r="X95" s="787">
        <v>0</v>
      </c>
      <c r="Y95" s="78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idden="1" x14ac:dyDescent="0.2">
      <c r="A96" s="810"/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11"/>
      <c r="P96" s="804" t="s">
        <v>71</v>
      </c>
      <c r="Q96" s="805"/>
      <c r="R96" s="805"/>
      <c r="S96" s="805"/>
      <c r="T96" s="805"/>
      <c r="U96" s="805"/>
      <c r="V96" s="806"/>
      <c r="W96" s="36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4" t="s">
        <v>71</v>
      </c>
      <c r="Q97" s="805"/>
      <c r="R97" s="805"/>
      <c r="S97" s="805"/>
      <c r="T97" s="805"/>
      <c r="U97" s="805"/>
      <c r="V97" s="806"/>
      <c r="W97" s="36" t="s">
        <v>69</v>
      </c>
      <c r="X97" s="789">
        <f>IFERROR(SUM(X90:X95),"0")</f>
        <v>0</v>
      </c>
      <c r="Y97" s="789">
        <f>IFERROR(SUM(Y90:Y95),"0")</f>
        <v>0</v>
      </c>
      <c r="Z97" s="36"/>
      <c r="AA97" s="790"/>
      <c r="AB97" s="790"/>
      <c r="AC97" s="790"/>
    </row>
    <row r="98" spans="1:68" ht="14.25" hidden="1" customHeight="1" x14ac:dyDescent="0.25">
      <c r="A98" s="807" t="s">
        <v>210</v>
      </c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0"/>
      <c r="P98" s="800"/>
      <c r="Q98" s="800"/>
      <c r="R98" s="800"/>
      <c r="S98" s="800"/>
      <c r="T98" s="800"/>
      <c r="U98" s="800"/>
      <c r="V98" s="800"/>
      <c r="W98" s="800"/>
      <c r="X98" s="800"/>
      <c r="Y98" s="800"/>
      <c r="Z98" s="800"/>
      <c r="AA98" s="780"/>
      <c r="AB98" s="780"/>
      <c r="AC98" s="78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94">
        <v>4680115881532</v>
      </c>
      <c r="E99" s="795"/>
      <c r="F99" s="786">
        <v>1.3</v>
      </c>
      <c r="G99" s="31">
        <v>6</v>
      </c>
      <c r="H99" s="786">
        <v>7.8</v>
      </c>
      <c r="I99" s="78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3"/>
      <c r="V99" s="33"/>
      <c r="W99" s="34" t="s">
        <v>69</v>
      </c>
      <c r="X99" s="787">
        <v>0</v>
      </c>
      <c r="Y99" s="78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94">
        <v>4680115881532</v>
      </c>
      <c r="E100" s="795"/>
      <c r="F100" s="786">
        <v>1.4</v>
      </c>
      <c r="G100" s="31">
        <v>6</v>
      </c>
      <c r="H100" s="786">
        <v>8.4</v>
      </c>
      <c r="I100" s="78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3"/>
      <c r="V100" s="33"/>
      <c r="W100" s="34" t="s">
        <v>69</v>
      </c>
      <c r="X100" s="787">
        <v>0</v>
      </c>
      <c r="Y100" s="78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94">
        <v>4680115881464</v>
      </c>
      <c r="E101" s="795"/>
      <c r="F101" s="786">
        <v>0.4</v>
      </c>
      <c r="G101" s="31">
        <v>6</v>
      </c>
      <c r="H101" s="786">
        <v>2.4</v>
      </c>
      <c r="I101" s="78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9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3"/>
      <c r="V101" s="33"/>
      <c r="W101" s="34" t="s">
        <v>69</v>
      </c>
      <c r="X101" s="787">
        <v>0</v>
      </c>
      <c r="Y101" s="78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10"/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11"/>
      <c r="P102" s="804" t="s">
        <v>71</v>
      </c>
      <c r="Q102" s="805"/>
      <c r="R102" s="805"/>
      <c r="S102" s="805"/>
      <c r="T102" s="805"/>
      <c r="U102" s="805"/>
      <c r="V102" s="806"/>
      <c r="W102" s="36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4" t="s">
        <v>71</v>
      </c>
      <c r="Q103" s="805"/>
      <c r="R103" s="805"/>
      <c r="S103" s="805"/>
      <c r="T103" s="805"/>
      <c r="U103" s="805"/>
      <c r="V103" s="806"/>
      <c r="W103" s="36" t="s">
        <v>69</v>
      </c>
      <c r="X103" s="789">
        <f>IFERROR(SUM(X99:X101),"0")</f>
        <v>0</v>
      </c>
      <c r="Y103" s="789">
        <f>IFERROR(SUM(Y99:Y101),"0")</f>
        <v>0</v>
      </c>
      <c r="Z103" s="36"/>
      <c r="AA103" s="790"/>
      <c r="AB103" s="790"/>
      <c r="AC103" s="790"/>
    </row>
    <row r="104" spans="1:68" ht="16.5" hidden="1" customHeight="1" x14ac:dyDescent="0.25">
      <c r="A104" s="836" t="s">
        <v>218</v>
      </c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0"/>
      <c r="P104" s="800"/>
      <c r="Q104" s="800"/>
      <c r="R104" s="800"/>
      <c r="S104" s="800"/>
      <c r="T104" s="800"/>
      <c r="U104" s="800"/>
      <c r="V104" s="800"/>
      <c r="W104" s="800"/>
      <c r="X104" s="800"/>
      <c r="Y104" s="800"/>
      <c r="Z104" s="800"/>
      <c r="AA104" s="783"/>
      <c r="AB104" s="783"/>
      <c r="AC104" s="783"/>
    </row>
    <row r="105" spans="1:68" ht="14.25" hidden="1" customHeight="1" x14ac:dyDescent="0.25">
      <c r="A105" s="807" t="s">
        <v>113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80"/>
      <c r="AB105" s="780"/>
      <c r="AC105" s="780"/>
    </row>
    <row r="106" spans="1:68" ht="27" customHeight="1" x14ac:dyDescent="0.25">
      <c r="A106" s="53" t="s">
        <v>219</v>
      </c>
      <c r="B106" s="53" t="s">
        <v>220</v>
      </c>
      <c r="C106" s="30">
        <v>4301011468</v>
      </c>
      <c r="D106" s="794">
        <v>4680115881327</v>
      </c>
      <c r="E106" s="795"/>
      <c r="F106" s="786">
        <v>1.35</v>
      </c>
      <c r="G106" s="31">
        <v>8</v>
      </c>
      <c r="H106" s="786">
        <v>10.8</v>
      </c>
      <c r="I106" s="786">
        <v>11.28</v>
      </c>
      <c r="J106" s="31">
        <v>56</v>
      </c>
      <c r="K106" s="31" t="s">
        <v>116</v>
      </c>
      <c r="L106" s="31"/>
      <c r="M106" s="32" t="s">
        <v>161</v>
      </c>
      <c r="N106" s="32"/>
      <c r="O106" s="31">
        <v>50</v>
      </c>
      <c r="P106" s="9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3"/>
      <c r="V106" s="33"/>
      <c r="W106" s="34" t="s">
        <v>69</v>
      </c>
      <c r="X106" s="787">
        <v>700</v>
      </c>
      <c r="Y106" s="788">
        <f>IFERROR(IF(X106="",0,CEILING((X106/$H106),1)*$H106),"")</f>
        <v>702</v>
      </c>
      <c r="Z106" s="35">
        <f>IFERROR(IF(Y106=0,"",ROUNDUP(Y106/H106,0)*0.02175),"")</f>
        <v>1.4137499999999998</v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731.11111111111109</v>
      </c>
      <c r="BN106" s="63">
        <f>IFERROR(Y106*I106/H106,"0")</f>
        <v>733.19999999999993</v>
      </c>
      <c r="BO106" s="63">
        <f>IFERROR(1/J106*(X106/H106),"0")</f>
        <v>1.1574074074074072</v>
      </c>
      <c r="BP106" s="63">
        <f>IFERROR(1/J106*(Y106/H106),"0")</f>
        <v>1.1607142857142856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94">
        <v>4680115881518</v>
      </c>
      <c r="E107" s="795"/>
      <c r="F107" s="786">
        <v>0.4</v>
      </c>
      <c r="G107" s="31">
        <v>10</v>
      </c>
      <c r="H107" s="786">
        <v>4</v>
      </c>
      <c r="I107" s="78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9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3"/>
      <c r="V107" s="33"/>
      <c r="W107" s="34" t="s">
        <v>69</v>
      </c>
      <c r="X107" s="787">
        <v>0</v>
      </c>
      <c r="Y107" s="78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94">
        <v>4680115881303</v>
      </c>
      <c r="E108" s="795"/>
      <c r="F108" s="786">
        <v>0.45</v>
      </c>
      <c r="G108" s="31">
        <v>10</v>
      </c>
      <c r="H108" s="786">
        <v>4.5</v>
      </c>
      <c r="I108" s="786">
        <v>4.71</v>
      </c>
      <c r="J108" s="31">
        <v>132</v>
      </c>
      <c r="K108" s="31" t="s">
        <v>126</v>
      </c>
      <c r="L108" s="31" t="s">
        <v>129</v>
      </c>
      <c r="M108" s="32" t="s">
        <v>161</v>
      </c>
      <c r="N108" s="32"/>
      <c r="O108" s="31">
        <v>50</v>
      </c>
      <c r="P108" s="9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3"/>
      <c r="V108" s="33"/>
      <c r="W108" s="34" t="s">
        <v>69</v>
      </c>
      <c r="X108" s="787">
        <v>0</v>
      </c>
      <c r="Y108" s="78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130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x14ac:dyDescent="0.2">
      <c r="A109" s="81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11"/>
      <c r="P109" s="804" t="s">
        <v>71</v>
      </c>
      <c r="Q109" s="805"/>
      <c r="R109" s="805"/>
      <c r="S109" s="805"/>
      <c r="T109" s="805"/>
      <c r="U109" s="805"/>
      <c r="V109" s="806"/>
      <c r="W109" s="36" t="s">
        <v>72</v>
      </c>
      <c r="X109" s="789">
        <f>IFERROR(X106/H106,"0")+IFERROR(X107/H107,"0")+IFERROR(X108/H108,"0")</f>
        <v>64.81481481481481</v>
      </c>
      <c r="Y109" s="789">
        <f>IFERROR(Y106/H106,"0")+IFERROR(Y107/H107,"0")+IFERROR(Y108/H108,"0")</f>
        <v>65</v>
      </c>
      <c r="Z109" s="789">
        <f>IFERROR(IF(Z106="",0,Z106),"0")+IFERROR(IF(Z107="",0,Z107),"0")+IFERROR(IF(Z108="",0,Z108),"0")</f>
        <v>1.4137499999999998</v>
      </c>
      <c r="AA109" s="790"/>
      <c r="AB109" s="790"/>
      <c r="AC109" s="790"/>
    </row>
    <row r="110" spans="1:68" x14ac:dyDescent="0.2">
      <c r="A110" s="80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4" t="s">
        <v>71</v>
      </c>
      <c r="Q110" s="805"/>
      <c r="R110" s="805"/>
      <c r="S110" s="805"/>
      <c r="T110" s="805"/>
      <c r="U110" s="805"/>
      <c r="V110" s="806"/>
      <c r="W110" s="36" t="s">
        <v>69</v>
      </c>
      <c r="X110" s="789">
        <f>IFERROR(SUM(X106:X108),"0")</f>
        <v>700</v>
      </c>
      <c r="Y110" s="789">
        <f>IFERROR(SUM(Y106:Y108),"0")</f>
        <v>702</v>
      </c>
      <c r="Z110" s="36"/>
      <c r="AA110" s="790"/>
      <c r="AB110" s="790"/>
      <c r="AC110" s="790"/>
    </row>
    <row r="111" spans="1:68" ht="14.25" hidden="1" customHeight="1" x14ac:dyDescent="0.25">
      <c r="A111" s="807" t="s">
        <v>73</v>
      </c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0"/>
      <c r="P111" s="800"/>
      <c r="Q111" s="800"/>
      <c r="R111" s="800"/>
      <c r="S111" s="800"/>
      <c r="T111" s="800"/>
      <c r="U111" s="800"/>
      <c r="V111" s="800"/>
      <c r="W111" s="800"/>
      <c r="X111" s="800"/>
      <c r="Y111" s="800"/>
      <c r="Z111" s="800"/>
      <c r="AA111" s="780"/>
      <c r="AB111" s="780"/>
      <c r="AC111" s="780"/>
    </row>
    <row r="112" spans="1:68" ht="27" customHeight="1" x14ac:dyDescent="0.25">
      <c r="A112" s="53" t="s">
        <v>227</v>
      </c>
      <c r="B112" s="53" t="s">
        <v>228</v>
      </c>
      <c r="C112" s="30">
        <v>4301051546</v>
      </c>
      <c r="D112" s="794">
        <v>4607091386967</v>
      </c>
      <c r="E112" s="795"/>
      <c r="F112" s="786">
        <v>1.4</v>
      </c>
      <c r="G112" s="31">
        <v>6</v>
      </c>
      <c r="H112" s="786">
        <v>8.4</v>
      </c>
      <c r="I112" s="78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7"/>
      <c r="R112" s="797"/>
      <c r="S112" s="797"/>
      <c r="T112" s="798"/>
      <c r="U112" s="33"/>
      <c r="V112" s="33"/>
      <c r="W112" s="34" t="s">
        <v>69</v>
      </c>
      <c r="X112" s="787">
        <v>800</v>
      </c>
      <c r="Y112" s="788">
        <f t="shared" ref="Y112:Y117" si="26">IFERROR(IF(X112="",0,CEILING((X112/$H112),1)*$H112),"")</f>
        <v>806.40000000000009</v>
      </c>
      <c r="Z112" s="35">
        <f>IFERROR(IF(Y112=0,"",ROUNDUP(Y112/H112,0)*0.02175),"")</f>
        <v>2.0880000000000001</v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853.71428571428578</v>
      </c>
      <c r="BN112" s="63">
        <f t="shared" ref="BN112:BN117" si="28">IFERROR(Y112*I112/H112,"0")</f>
        <v>860.5440000000001</v>
      </c>
      <c r="BO112" s="63">
        <f t="shared" ref="BO112:BO117" si="29">IFERROR(1/J112*(X112/H112),"0")</f>
        <v>1.7006802721088434</v>
      </c>
      <c r="BP112" s="63">
        <f t="shared" ref="BP112:BP117" si="30">IFERROR(1/J112*(Y112/H112),"0")</f>
        <v>1.7142857142857142</v>
      </c>
    </row>
    <row r="113" spans="1:68" ht="27" hidden="1" customHeight="1" x14ac:dyDescent="0.25">
      <c r="A113" s="53" t="s">
        <v>227</v>
      </c>
      <c r="B113" s="53" t="s">
        <v>230</v>
      </c>
      <c r="C113" s="30">
        <v>4301051437</v>
      </c>
      <c r="D113" s="794">
        <v>4607091386967</v>
      </c>
      <c r="E113" s="795"/>
      <c r="F113" s="786">
        <v>1.35</v>
      </c>
      <c r="G113" s="31">
        <v>6</v>
      </c>
      <c r="H113" s="786">
        <v>8.1</v>
      </c>
      <c r="I113" s="78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7"/>
      <c r="R113" s="797"/>
      <c r="S113" s="797"/>
      <c r="T113" s="798"/>
      <c r="U113" s="33"/>
      <c r="V113" s="33"/>
      <c r="W113" s="34" t="s">
        <v>69</v>
      </c>
      <c r="X113" s="787">
        <v>0</v>
      </c>
      <c r="Y113" s="788">
        <f t="shared" si="26"/>
        <v>0</v>
      </c>
      <c r="Z113" s="35" t="str">
        <f>IFERROR(IF(Y113=0,"",ROUNDUP(Y113/H113,0)*0.02175),"")</f>
        <v/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27" customHeight="1" x14ac:dyDescent="0.25">
      <c r="A114" s="53" t="s">
        <v>231</v>
      </c>
      <c r="B114" s="53" t="s">
        <v>232</v>
      </c>
      <c r="C114" s="30">
        <v>4301051436</v>
      </c>
      <c r="D114" s="794">
        <v>4607091385731</v>
      </c>
      <c r="E114" s="795"/>
      <c r="F114" s="786">
        <v>0.45</v>
      </c>
      <c r="G114" s="31">
        <v>6</v>
      </c>
      <c r="H114" s="786">
        <v>2.7</v>
      </c>
      <c r="I114" s="78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3"/>
      <c r="V114" s="33"/>
      <c r="W114" s="34" t="s">
        <v>69</v>
      </c>
      <c r="X114" s="787">
        <v>360</v>
      </c>
      <c r="Y114" s="788">
        <f t="shared" si="26"/>
        <v>361.8</v>
      </c>
      <c r="Z114" s="35">
        <f>IFERROR(IF(Y114=0,"",ROUNDUP(Y114/H114,0)*0.00651),"")</f>
        <v>0.87234</v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393.59999999999997</v>
      </c>
      <c r="BN114" s="63">
        <f t="shared" si="28"/>
        <v>395.56799999999998</v>
      </c>
      <c r="BO114" s="63">
        <f t="shared" si="29"/>
        <v>0.73260073260073255</v>
      </c>
      <c r="BP114" s="63">
        <f t="shared" si="30"/>
        <v>0.73626373626373631</v>
      </c>
    </row>
    <row r="115" spans="1:68" ht="16.5" hidden="1" customHeight="1" x14ac:dyDescent="0.25">
      <c r="A115" s="53" t="s">
        <v>233</v>
      </c>
      <c r="B115" s="53" t="s">
        <v>234</v>
      </c>
      <c r="C115" s="30">
        <v>4301051438</v>
      </c>
      <c r="D115" s="794">
        <v>4680115880894</v>
      </c>
      <c r="E115" s="795"/>
      <c r="F115" s="786">
        <v>0.33</v>
      </c>
      <c r="G115" s="31">
        <v>6</v>
      </c>
      <c r="H115" s="786">
        <v>1.98</v>
      </c>
      <c r="I115" s="78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3"/>
      <c r="V115" s="33"/>
      <c r="W115" s="34" t="s">
        <v>69</v>
      </c>
      <c r="X115" s="787">
        <v>0</v>
      </c>
      <c r="Y115" s="78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4301051687</v>
      </c>
      <c r="D116" s="794">
        <v>4680115880214</v>
      </c>
      <c r="E116" s="795"/>
      <c r="F116" s="786">
        <v>0.45</v>
      </c>
      <c r="G116" s="31">
        <v>4</v>
      </c>
      <c r="H116" s="786">
        <v>1.8</v>
      </c>
      <c r="I116" s="78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59" t="s">
        <v>238</v>
      </c>
      <c r="Q116" s="797"/>
      <c r="R116" s="797"/>
      <c r="S116" s="797"/>
      <c r="T116" s="798"/>
      <c r="U116" s="33"/>
      <c r="V116" s="33"/>
      <c r="W116" s="34" t="s">
        <v>69</v>
      </c>
      <c r="X116" s="787">
        <v>0</v>
      </c>
      <c r="Y116" s="78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239</v>
      </c>
      <c r="C117" s="30">
        <v>4301051439</v>
      </c>
      <c r="D117" s="794">
        <v>4680115880214</v>
      </c>
      <c r="E117" s="795"/>
      <c r="F117" s="786">
        <v>0.45</v>
      </c>
      <c r="G117" s="31">
        <v>6</v>
      </c>
      <c r="H117" s="786">
        <v>2.7</v>
      </c>
      <c r="I117" s="786">
        <v>2.988</v>
      </c>
      <c r="J117" s="31">
        <v>132</v>
      </c>
      <c r="K117" s="31" t="s">
        <v>126</v>
      </c>
      <c r="L117" s="31"/>
      <c r="M117" s="32" t="s">
        <v>77</v>
      </c>
      <c r="N117" s="32"/>
      <c r="O117" s="31">
        <v>45</v>
      </c>
      <c r="P117" s="111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7"/>
      <c r="R117" s="797"/>
      <c r="S117" s="797"/>
      <c r="T117" s="798"/>
      <c r="U117" s="33"/>
      <c r="V117" s="33"/>
      <c r="W117" s="34" t="s">
        <v>69</v>
      </c>
      <c r="X117" s="787">
        <v>0</v>
      </c>
      <c r="Y117" s="78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x14ac:dyDescent="0.2">
      <c r="A118" s="810"/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11"/>
      <c r="P118" s="804" t="s">
        <v>71</v>
      </c>
      <c r="Q118" s="805"/>
      <c r="R118" s="805"/>
      <c r="S118" s="805"/>
      <c r="T118" s="805"/>
      <c r="U118" s="805"/>
      <c r="V118" s="806"/>
      <c r="W118" s="36" t="s">
        <v>72</v>
      </c>
      <c r="X118" s="789">
        <f>IFERROR(X112/H112,"0")+IFERROR(X113/H113,"0")+IFERROR(X114/H114,"0")+IFERROR(X115/H115,"0")+IFERROR(X116/H116,"0")+IFERROR(X117/H117,"0")</f>
        <v>228.57142857142856</v>
      </c>
      <c r="Y118" s="789">
        <f>IFERROR(Y112/H112,"0")+IFERROR(Y113/H113,"0")+IFERROR(Y114/H114,"0")+IFERROR(Y115/H115,"0")+IFERROR(Y116/H116,"0")+IFERROR(Y117/H117,"0")</f>
        <v>230</v>
      </c>
      <c r="Z118" s="789">
        <f>IFERROR(IF(Z112="",0,Z112),"0")+IFERROR(IF(Z113="",0,Z113),"0")+IFERROR(IF(Z114="",0,Z114),"0")+IFERROR(IF(Z115="",0,Z115),"0")+IFERROR(IF(Z116="",0,Z116),"0")+IFERROR(IF(Z117="",0,Z117),"0")</f>
        <v>2.96034</v>
      </c>
      <c r="AA118" s="790"/>
      <c r="AB118" s="790"/>
      <c r="AC118" s="790"/>
    </row>
    <row r="119" spans="1:68" x14ac:dyDescent="0.2">
      <c r="A119" s="80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4" t="s">
        <v>71</v>
      </c>
      <c r="Q119" s="805"/>
      <c r="R119" s="805"/>
      <c r="S119" s="805"/>
      <c r="T119" s="805"/>
      <c r="U119" s="805"/>
      <c r="V119" s="806"/>
      <c r="W119" s="36" t="s">
        <v>69</v>
      </c>
      <c r="X119" s="789">
        <f>IFERROR(SUM(X112:X117),"0")</f>
        <v>1160</v>
      </c>
      <c r="Y119" s="789">
        <f>IFERROR(SUM(Y112:Y117),"0")</f>
        <v>1168.2</v>
      </c>
      <c r="Z119" s="36"/>
      <c r="AA119" s="790"/>
      <c r="AB119" s="790"/>
      <c r="AC119" s="790"/>
    </row>
    <row r="120" spans="1:68" ht="16.5" hidden="1" customHeight="1" x14ac:dyDescent="0.25">
      <c r="A120" s="836" t="s">
        <v>240</v>
      </c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0"/>
      <c r="P120" s="800"/>
      <c r="Q120" s="800"/>
      <c r="R120" s="800"/>
      <c r="S120" s="800"/>
      <c r="T120" s="800"/>
      <c r="U120" s="800"/>
      <c r="V120" s="800"/>
      <c r="W120" s="800"/>
      <c r="X120" s="800"/>
      <c r="Y120" s="800"/>
      <c r="Z120" s="800"/>
      <c r="AA120" s="783"/>
      <c r="AB120" s="783"/>
      <c r="AC120" s="783"/>
    </row>
    <row r="121" spans="1:68" ht="14.25" hidden="1" customHeight="1" x14ac:dyDescent="0.25">
      <c r="A121" s="807" t="s">
        <v>113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80"/>
      <c r="AB121" s="780"/>
      <c r="AC121" s="780"/>
    </row>
    <row r="122" spans="1:68" ht="16.5" customHeight="1" x14ac:dyDescent="0.25">
      <c r="A122" s="53" t="s">
        <v>241</v>
      </c>
      <c r="B122" s="53" t="s">
        <v>242</v>
      </c>
      <c r="C122" s="30">
        <v>4301011703</v>
      </c>
      <c r="D122" s="794">
        <v>4680115882133</v>
      </c>
      <c r="E122" s="795"/>
      <c r="F122" s="786">
        <v>1.4</v>
      </c>
      <c r="G122" s="31">
        <v>8</v>
      </c>
      <c r="H122" s="786">
        <v>11.2</v>
      </c>
      <c r="I122" s="786">
        <v>11.68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3"/>
      <c r="V122" s="33"/>
      <c r="W122" s="34" t="s">
        <v>69</v>
      </c>
      <c r="X122" s="787">
        <v>700</v>
      </c>
      <c r="Y122" s="788">
        <f>IFERROR(IF(X122="",0,CEILING((X122/$H122),1)*$H122),"")</f>
        <v>705.59999999999991</v>
      </c>
      <c r="Z122" s="35">
        <f>IFERROR(IF(Y122=0,"",ROUNDUP(Y122/H122,0)*0.02175),"")</f>
        <v>1.37025</v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730</v>
      </c>
      <c r="BN122" s="63">
        <f>IFERROR(Y122*I122/H122,"0")</f>
        <v>735.84</v>
      </c>
      <c r="BO122" s="63">
        <f>IFERROR(1/J122*(X122/H122),"0")</f>
        <v>1.1160714285714286</v>
      </c>
      <c r="BP122" s="63">
        <f>IFERROR(1/J122*(Y122/H122),"0")</f>
        <v>1.1249999999999998</v>
      </c>
    </row>
    <row r="123" spans="1:68" ht="16.5" hidden="1" customHeight="1" x14ac:dyDescent="0.25">
      <c r="A123" s="53" t="s">
        <v>241</v>
      </c>
      <c r="B123" s="53" t="s">
        <v>244</v>
      </c>
      <c r="C123" s="30">
        <v>4301011514</v>
      </c>
      <c r="D123" s="794">
        <v>4680115882133</v>
      </c>
      <c r="E123" s="795"/>
      <c r="F123" s="786">
        <v>1.35</v>
      </c>
      <c r="G123" s="31">
        <v>8</v>
      </c>
      <c r="H123" s="786">
        <v>10.8</v>
      </c>
      <c r="I123" s="786">
        <v>11.28</v>
      </c>
      <c r="J123" s="31">
        <v>56</v>
      </c>
      <c r="K123" s="31" t="s">
        <v>116</v>
      </c>
      <c r="L123" s="31"/>
      <c r="M123" s="32" t="s">
        <v>119</v>
      </c>
      <c r="N123" s="32"/>
      <c r="O123" s="31">
        <v>50</v>
      </c>
      <c r="P123" s="8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3"/>
      <c r="V123" s="33"/>
      <c r="W123" s="34" t="s">
        <v>69</v>
      </c>
      <c r="X123" s="787">
        <v>0</v>
      </c>
      <c r="Y123" s="78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4301011417</v>
      </c>
      <c r="D124" s="794">
        <v>4680115880269</v>
      </c>
      <c r="E124" s="795"/>
      <c r="F124" s="786">
        <v>0.375</v>
      </c>
      <c r="G124" s="31">
        <v>10</v>
      </c>
      <c r="H124" s="786">
        <v>3.75</v>
      </c>
      <c r="I124" s="786">
        <v>3.96</v>
      </c>
      <c r="J124" s="31">
        <v>132</v>
      </c>
      <c r="K124" s="31" t="s">
        <v>126</v>
      </c>
      <c r="L124" s="31" t="s">
        <v>129</v>
      </c>
      <c r="M124" s="32" t="s">
        <v>77</v>
      </c>
      <c r="N124" s="32"/>
      <c r="O124" s="31">
        <v>50</v>
      </c>
      <c r="P124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3"/>
      <c r="V124" s="33"/>
      <c r="W124" s="34" t="s">
        <v>69</v>
      </c>
      <c r="X124" s="787">
        <v>0</v>
      </c>
      <c r="Y124" s="78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247</v>
      </c>
      <c r="AG124" s="63"/>
      <c r="AJ124" s="66" t="s">
        <v>130</v>
      </c>
      <c r="AK124" s="66">
        <v>45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94">
        <v>4680115880429</v>
      </c>
      <c r="E125" s="795"/>
      <c r="F125" s="786">
        <v>0.45</v>
      </c>
      <c r="G125" s="31">
        <v>10</v>
      </c>
      <c r="H125" s="786">
        <v>4.5</v>
      </c>
      <c r="I125" s="78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3"/>
      <c r="V125" s="33"/>
      <c r="W125" s="34" t="s">
        <v>69</v>
      </c>
      <c r="X125" s="787">
        <v>0</v>
      </c>
      <c r="Y125" s="78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94">
        <v>4680115881457</v>
      </c>
      <c r="E126" s="795"/>
      <c r="F126" s="786">
        <v>0.75</v>
      </c>
      <c r="G126" s="31">
        <v>6</v>
      </c>
      <c r="H126" s="786">
        <v>4.5</v>
      </c>
      <c r="I126" s="78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3"/>
      <c r="V126" s="33"/>
      <c r="W126" s="34" t="s">
        <v>69</v>
      </c>
      <c r="X126" s="787">
        <v>0</v>
      </c>
      <c r="Y126" s="78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x14ac:dyDescent="0.2">
      <c r="A127" s="810"/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11"/>
      <c r="P127" s="804" t="s">
        <v>71</v>
      </c>
      <c r="Q127" s="805"/>
      <c r="R127" s="805"/>
      <c r="S127" s="805"/>
      <c r="T127" s="805"/>
      <c r="U127" s="805"/>
      <c r="V127" s="806"/>
      <c r="W127" s="36" t="s">
        <v>72</v>
      </c>
      <c r="X127" s="789">
        <f>IFERROR(X122/H122,"0")+IFERROR(X123/H123,"0")+IFERROR(X124/H124,"0")+IFERROR(X125/H125,"0")+IFERROR(X126/H126,"0")</f>
        <v>62.500000000000007</v>
      </c>
      <c r="Y127" s="789">
        <f>IFERROR(Y122/H122,"0")+IFERROR(Y123/H123,"0")+IFERROR(Y124/H124,"0")+IFERROR(Y125/H125,"0")+IFERROR(Y126/H126,"0")</f>
        <v>62.999999999999993</v>
      </c>
      <c r="Z127" s="789">
        <f>IFERROR(IF(Z122="",0,Z122),"0")+IFERROR(IF(Z123="",0,Z123),"0")+IFERROR(IF(Z124="",0,Z124),"0")+IFERROR(IF(Z125="",0,Z125),"0")+IFERROR(IF(Z126="",0,Z126),"0")</f>
        <v>1.37025</v>
      </c>
      <c r="AA127" s="790"/>
      <c r="AB127" s="790"/>
      <c r="AC127" s="790"/>
    </row>
    <row r="128" spans="1:68" x14ac:dyDescent="0.2">
      <c r="A128" s="80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4" t="s">
        <v>71</v>
      </c>
      <c r="Q128" s="805"/>
      <c r="R128" s="805"/>
      <c r="S128" s="805"/>
      <c r="T128" s="805"/>
      <c r="U128" s="805"/>
      <c r="V128" s="806"/>
      <c r="W128" s="36" t="s">
        <v>69</v>
      </c>
      <c r="X128" s="789">
        <f>IFERROR(SUM(X122:X126),"0")</f>
        <v>700</v>
      </c>
      <c r="Y128" s="789">
        <f>IFERROR(SUM(Y122:Y126),"0")</f>
        <v>705.59999999999991</v>
      </c>
      <c r="Z128" s="36"/>
      <c r="AA128" s="790"/>
      <c r="AB128" s="790"/>
      <c r="AC128" s="790"/>
    </row>
    <row r="129" spans="1:68" ht="14.25" hidden="1" customHeight="1" x14ac:dyDescent="0.25">
      <c r="A129" s="807" t="s">
        <v>168</v>
      </c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0"/>
      <c r="P129" s="800"/>
      <c r="Q129" s="800"/>
      <c r="R129" s="800"/>
      <c r="S129" s="800"/>
      <c r="T129" s="800"/>
      <c r="U129" s="800"/>
      <c r="V129" s="800"/>
      <c r="W129" s="800"/>
      <c r="X129" s="800"/>
      <c r="Y129" s="800"/>
      <c r="Z129" s="800"/>
      <c r="AA129" s="780"/>
      <c r="AB129" s="780"/>
      <c r="AC129" s="780"/>
    </row>
    <row r="130" spans="1:68" ht="16.5" hidden="1" customHeight="1" x14ac:dyDescent="0.25">
      <c r="A130" s="53" t="s">
        <v>252</v>
      </c>
      <c r="B130" s="53" t="s">
        <v>253</v>
      </c>
      <c r="C130" s="30">
        <v>4301020345</v>
      </c>
      <c r="D130" s="794">
        <v>4680115881488</v>
      </c>
      <c r="E130" s="795"/>
      <c r="F130" s="786">
        <v>1.35</v>
      </c>
      <c r="G130" s="31">
        <v>8</v>
      </c>
      <c r="H130" s="786">
        <v>10.8</v>
      </c>
      <c r="I130" s="786">
        <v>11.28</v>
      </c>
      <c r="J130" s="31">
        <v>56</v>
      </c>
      <c r="K130" s="31" t="s">
        <v>116</v>
      </c>
      <c r="L130" s="31"/>
      <c r="M130" s="32" t="s">
        <v>119</v>
      </c>
      <c r="N130" s="32"/>
      <c r="O130" s="31">
        <v>55</v>
      </c>
      <c r="P130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3"/>
      <c r="V130" s="33"/>
      <c r="W130" s="34" t="s">
        <v>69</v>
      </c>
      <c r="X130" s="787">
        <v>0</v>
      </c>
      <c r="Y130" s="788">
        <f>IFERROR(IF(X130="",0,CEILING((X130/$H130),1)*$H130),"")</f>
        <v>0</v>
      </c>
      <c r="Z130" s="35" t="str">
        <f>IFERROR(IF(Y130=0,"",ROUNDUP(Y130/H130,0)*0.02175),"")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94">
        <v>4680115882775</v>
      </c>
      <c r="E131" s="795"/>
      <c r="F131" s="786">
        <v>0.3</v>
      </c>
      <c r="G131" s="31">
        <v>8</v>
      </c>
      <c r="H131" s="786">
        <v>2.4</v>
      </c>
      <c r="I131" s="78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3"/>
      <c r="V131" s="33"/>
      <c r="W131" s="34" t="s">
        <v>69</v>
      </c>
      <c r="X131" s="787">
        <v>0</v>
      </c>
      <c r="Y131" s="78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94">
        <v>4680115882775</v>
      </c>
      <c r="E132" s="795"/>
      <c r="F132" s="786">
        <v>0.3</v>
      </c>
      <c r="G132" s="31">
        <v>8</v>
      </c>
      <c r="H132" s="786">
        <v>2.4</v>
      </c>
      <c r="I132" s="786">
        <v>2.5</v>
      </c>
      <c r="J132" s="31">
        <v>234</v>
      </c>
      <c r="K132" s="31" t="s">
        <v>67</v>
      </c>
      <c r="L132" s="31"/>
      <c r="M132" s="32" t="s">
        <v>119</v>
      </c>
      <c r="N132" s="32"/>
      <c r="O132" s="31">
        <v>55</v>
      </c>
      <c r="P132" s="10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3"/>
      <c r="V132" s="33"/>
      <c r="W132" s="34" t="s">
        <v>69</v>
      </c>
      <c r="X132" s="787">
        <v>0</v>
      </c>
      <c r="Y132" s="78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94">
        <v>4680115880658</v>
      </c>
      <c r="E133" s="795"/>
      <c r="F133" s="786">
        <v>0.4</v>
      </c>
      <c r="G133" s="31">
        <v>6</v>
      </c>
      <c r="H133" s="786">
        <v>2.4</v>
      </c>
      <c r="I133" s="786">
        <v>2.58</v>
      </c>
      <c r="J133" s="31">
        <v>182</v>
      </c>
      <c r="K133" s="31" t="s">
        <v>76</v>
      </c>
      <c r="L133" s="31"/>
      <c r="M133" s="32" t="s">
        <v>119</v>
      </c>
      <c r="N133" s="32"/>
      <c r="O133" s="31">
        <v>55</v>
      </c>
      <c r="P13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3"/>
      <c r="V133" s="33"/>
      <c r="W133" s="34" t="s">
        <v>69</v>
      </c>
      <c r="X133" s="787">
        <v>0</v>
      </c>
      <c r="Y133" s="78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810"/>
      <c r="B134" s="800"/>
      <c r="C134" s="800"/>
      <c r="D134" s="800"/>
      <c r="E134" s="800"/>
      <c r="F134" s="800"/>
      <c r="G134" s="800"/>
      <c r="H134" s="800"/>
      <c r="I134" s="800"/>
      <c r="J134" s="800"/>
      <c r="K134" s="800"/>
      <c r="L134" s="800"/>
      <c r="M134" s="800"/>
      <c r="N134" s="800"/>
      <c r="O134" s="811"/>
      <c r="P134" s="804" t="s">
        <v>71</v>
      </c>
      <c r="Q134" s="805"/>
      <c r="R134" s="805"/>
      <c r="S134" s="805"/>
      <c r="T134" s="805"/>
      <c r="U134" s="805"/>
      <c r="V134" s="806"/>
      <c r="W134" s="36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4" t="s">
        <v>71</v>
      </c>
      <c r="Q135" s="805"/>
      <c r="R135" s="805"/>
      <c r="S135" s="805"/>
      <c r="T135" s="805"/>
      <c r="U135" s="805"/>
      <c r="V135" s="806"/>
      <c r="W135" s="36" t="s">
        <v>69</v>
      </c>
      <c r="X135" s="789">
        <f>IFERROR(SUM(X130:X133),"0")</f>
        <v>0</v>
      </c>
      <c r="Y135" s="789">
        <f>IFERROR(SUM(Y130:Y133),"0")</f>
        <v>0</v>
      </c>
      <c r="Z135" s="36"/>
      <c r="AA135" s="790"/>
      <c r="AB135" s="790"/>
      <c r="AC135" s="790"/>
    </row>
    <row r="136" spans="1:68" ht="14.25" hidden="1" customHeight="1" x14ac:dyDescent="0.25">
      <c r="A136" s="807" t="s">
        <v>73</v>
      </c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0"/>
      <c r="P136" s="800"/>
      <c r="Q136" s="800"/>
      <c r="R136" s="800"/>
      <c r="S136" s="800"/>
      <c r="T136" s="800"/>
      <c r="U136" s="800"/>
      <c r="V136" s="800"/>
      <c r="W136" s="800"/>
      <c r="X136" s="800"/>
      <c r="Y136" s="800"/>
      <c r="Z136" s="800"/>
      <c r="AA136" s="780"/>
      <c r="AB136" s="780"/>
      <c r="AC136" s="780"/>
    </row>
    <row r="137" spans="1:68" ht="27" customHeight="1" x14ac:dyDescent="0.25">
      <c r="A137" s="53" t="s">
        <v>261</v>
      </c>
      <c r="B137" s="53" t="s">
        <v>262</v>
      </c>
      <c r="C137" s="30">
        <v>4301051625</v>
      </c>
      <c r="D137" s="794">
        <v>4607091385168</v>
      </c>
      <c r="E137" s="795"/>
      <c r="F137" s="786">
        <v>1.4</v>
      </c>
      <c r="G137" s="31">
        <v>6</v>
      </c>
      <c r="H137" s="786">
        <v>8.4</v>
      </c>
      <c r="I137" s="786">
        <v>8.9580000000000002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7"/>
      <c r="R137" s="797"/>
      <c r="S137" s="797"/>
      <c r="T137" s="798"/>
      <c r="U137" s="33"/>
      <c r="V137" s="33"/>
      <c r="W137" s="34" t="s">
        <v>69</v>
      </c>
      <c r="X137" s="787">
        <v>500</v>
      </c>
      <c r="Y137" s="788">
        <f t="shared" ref="Y137:Y143" si="31">IFERROR(IF(X137="",0,CEILING((X137/$H137),1)*$H137),"")</f>
        <v>504</v>
      </c>
      <c r="Z137" s="35">
        <f>IFERROR(IF(Y137=0,"",ROUNDUP(Y137/H137,0)*0.02175),"")</f>
        <v>1.3049999999999999</v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533.21428571428567</v>
      </c>
      <c r="BN137" s="63">
        <f t="shared" ref="BN137:BN143" si="33">IFERROR(Y137*I137/H137,"0")</f>
        <v>537.48</v>
      </c>
      <c r="BO137" s="63">
        <f t="shared" ref="BO137:BO143" si="34">IFERROR(1/J137*(X137/H137),"0")</f>
        <v>1.0629251700680271</v>
      </c>
      <c r="BP137" s="63">
        <f t="shared" ref="BP137:BP143" si="35">IFERROR(1/J137*(Y137/H137),"0")</f>
        <v>1.0714285714285714</v>
      </c>
    </row>
    <row r="138" spans="1:68" ht="37.5" hidden="1" customHeight="1" x14ac:dyDescent="0.25">
      <c r="A138" s="53" t="s">
        <v>261</v>
      </c>
      <c r="B138" s="53" t="s">
        <v>264</v>
      </c>
      <c r="C138" s="30">
        <v>4301051360</v>
      </c>
      <c r="D138" s="794">
        <v>4607091385168</v>
      </c>
      <c r="E138" s="795"/>
      <c r="F138" s="786">
        <v>1.35</v>
      </c>
      <c r="G138" s="31">
        <v>6</v>
      </c>
      <c r="H138" s="786">
        <v>8.1</v>
      </c>
      <c r="I138" s="786">
        <v>8.6579999999999995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7"/>
      <c r="R138" s="797"/>
      <c r="S138" s="797"/>
      <c r="T138" s="798"/>
      <c r="U138" s="33"/>
      <c r="V138" s="33"/>
      <c r="W138" s="34" t="s">
        <v>69</v>
      </c>
      <c r="X138" s="787">
        <v>0</v>
      </c>
      <c r="Y138" s="78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94">
        <v>4680115884540</v>
      </c>
      <c r="E139" s="795"/>
      <c r="F139" s="786">
        <v>1.4</v>
      </c>
      <c r="G139" s="31">
        <v>6</v>
      </c>
      <c r="H139" s="786">
        <v>8.4</v>
      </c>
      <c r="I139" s="78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3"/>
      <c r="V139" s="33"/>
      <c r="W139" s="34" t="s">
        <v>69</v>
      </c>
      <c r="X139" s="787">
        <v>0</v>
      </c>
      <c r="Y139" s="78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94">
        <v>4607091383256</v>
      </c>
      <c r="E140" s="795"/>
      <c r="F140" s="786">
        <v>0.33</v>
      </c>
      <c r="G140" s="31">
        <v>6</v>
      </c>
      <c r="H140" s="786">
        <v>1.98</v>
      </c>
      <c r="I140" s="78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3"/>
      <c r="V140" s="33"/>
      <c r="W140" s="34" t="s">
        <v>69</v>
      </c>
      <c r="X140" s="787">
        <v>0</v>
      </c>
      <c r="Y140" s="78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265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271</v>
      </c>
      <c r="B141" s="53" t="s">
        <v>272</v>
      </c>
      <c r="C141" s="30">
        <v>4301051358</v>
      </c>
      <c r="D141" s="794">
        <v>4607091385748</v>
      </c>
      <c r="E141" s="795"/>
      <c r="F141" s="786">
        <v>0.45</v>
      </c>
      <c r="G141" s="31">
        <v>6</v>
      </c>
      <c r="H141" s="786">
        <v>2.7</v>
      </c>
      <c r="I141" s="78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1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3"/>
      <c r="V141" s="33"/>
      <c r="W141" s="34" t="s">
        <v>69</v>
      </c>
      <c r="X141" s="787">
        <v>675</v>
      </c>
      <c r="Y141" s="788">
        <f t="shared" si="31"/>
        <v>675</v>
      </c>
      <c r="Z141" s="35">
        <f>IFERROR(IF(Y141=0,"",ROUNDUP(Y141/H141,0)*0.00651),"")</f>
        <v>1.6274999999999999</v>
      </c>
      <c r="AA141" s="55"/>
      <c r="AB141" s="56"/>
      <c r="AC141" s="205" t="s">
        <v>265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737.99999999999989</v>
      </c>
      <c r="BN141" s="63">
        <f t="shared" si="33"/>
        <v>737.99999999999989</v>
      </c>
      <c r="BO141" s="63">
        <f t="shared" si="34"/>
        <v>1.3736263736263736</v>
      </c>
      <c r="BP141" s="63">
        <f t="shared" si="35"/>
        <v>1.3736263736263736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94">
        <v>4680115884533</v>
      </c>
      <c r="E142" s="795"/>
      <c r="F142" s="786">
        <v>0.3</v>
      </c>
      <c r="G142" s="31">
        <v>6</v>
      </c>
      <c r="H142" s="786">
        <v>1.8</v>
      </c>
      <c r="I142" s="78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3"/>
      <c r="V142" s="33"/>
      <c r="W142" s="34" t="s">
        <v>69</v>
      </c>
      <c r="X142" s="787">
        <v>0</v>
      </c>
      <c r="Y142" s="78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94">
        <v>4680115882645</v>
      </c>
      <c r="E143" s="795"/>
      <c r="F143" s="786">
        <v>0.3</v>
      </c>
      <c r="G143" s="31">
        <v>6</v>
      </c>
      <c r="H143" s="786">
        <v>1.8</v>
      </c>
      <c r="I143" s="78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3"/>
      <c r="V143" s="33"/>
      <c r="W143" s="34" t="s">
        <v>69</v>
      </c>
      <c r="X143" s="787">
        <v>0</v>
      </c>
      <c r="Y143" s="78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x14ac:dyDescent="0.2">
      <c r="A144" s="810"/>
      <c r="B144" s="800"/>
      <c r="C144" s="800"/>
      <c r="D144" s="800"/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11"/>
      <c r="P144" s="804" t="s">
        <v>71</v>
      </c>
      <c r="Q144" s="805"/>
      <c r="R144" s="805"/>
      <c r="S144" s="805"/>
      <c r="T144" s="805"/>
      <c r="U144" s="805"/>
      <c r="V144" s="806"/>
      <c r="W144" s="36" t="s">
        <v>72</v>
      </c>
      <c r="X144" s="789">
        <f>IFERROR(X137/H137,"0")+IFERROR(X138/H138,"0")+IFERROR(X139/H139,"0")+IFERROR(X140/H140,"0")+IFERROR(X141/H141,"0")+IFERROR(X142/H142,"0")+IFERROR(X143/H143,"0")</f>
        <v>309.52380952380952</v>
      </c>
      <c r="Y144" s="789">
        <f>IFERROR(Y137/H137,"0")+IFERROR(Y138/H138,"0")+IFERROR(Y139/H139,"0")+IFERROR(Y140/H140,"0")+IFERROR(Y141/H141,"0")+IFERROR(Y142/H142,"0")+IFERROR(Y143/H143,"0")</f>
        <v>310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2.9325000000000001</v>
      </c>
      <c r="AA144" s="790"/>
      <c r="AB144" s="790"/>
      <c r="AC144" s="790"/>
    </row>
    <row r="145" spans="1:68" x14ac:dyDescent="0.2">
      <c r="A145" s="80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4" t="s">
        <v>71</v>
      </c>
      <c r="Q145" s="805"/>
      <c r="R145" s="805"/>
      <c r="S145" s="805"/>
      <c r="T145" s="805"/>
      <c r="U145" s="805"/>
      <c r="V145" s="806"/>
      <c r="W145" s="36" t="s">
        <v>69</v>
      </c>
      <c r="X145" s="789">
        <f>IFERROR(SUM(X137:X143),"0")</f>
        <v>1175</v>
      </c>
      <c r="Y145" s="789">
        <f>IFERROR(SUM(Y137:Y143),"0")</f>
        <v>1179</v>
      </c>
      <c r="Z145" s="36"/>
      <c r="AA145" s="790"/>
      <c r="AB145" s="790"/>
      <c r="AC145" s="790"/>
    </row>
    <row r="146" spans="1:68" ht="14.25" hidden="1" customHeight="1" x14ac:dyDescent="0.25">
      <c r="A146" s="807" t="s">
        <v>210</v>
      </c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0"/>
      <c r="P146" s="800"/>
      <c r="Q146" s="800"/>
      <c r="R146" s="800"/>
      <c r="S146" s="800"/>
      <c r="T146" s="800"/>
      <c r="U146" s="800"/>
      <c r="V146" s="800"/>
      <c r="W146" s="800"/>
      <c r="X146" s="800"/>
      <c r="Y146" s="800"/>
      <c r="Z146" s="800"/>
      <c r="AA146" s="780"/>
      <c r="AB146" s="780"/>
      <c r="AC146" s="78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94">
        <v>4680115882652</v>
      </c>
      <c r="E147" s="795"/>
      <c r="F147" s="786">
        <v>0.33</v>
      </c>
      <c r="G147" s="31">
        <v>6</v>
      </c>
      <c r="H147" s="786">
        <v>1.98</v>
      </c>
      <c r="I147" s="78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3"/>
      <c r="V147" s="33"/>
      <c r="W147" s="34" t="s">
        <v>69</v>
      </c>
      <c r="X147" s="787">
        <v>0</v>
      </c>
      <c r="Y147" s="78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94">
        <v>4680115880238</v>
      </c>
      <c r="E148" s="795"/>
      <c r="F148" s="786">
        <v>0.33</v>
      </c>
      <c r="G148" s="31">
        <v>6</v>
      </c>
      <c r="H148" s="786">
        <v>1.98</v>
      </c>
      <c r="I148" s="78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3"/>
      <c r="V148" s="33"/>
      <c r="W148" s="34" t="s">
        <v>69</v>
      </c>
      <c r="X148" s="787">
        <v>0</v>
      </c>
      <c r="Y148" s="78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10"/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11"/>
      <c r="P149" s="804" t="s">
        <v>71</v>
      </c>
      <c r="Q149" s="805"/>
      <c r="R149" s="805"/>
      <c r="S149" s="805"/>
      <c r="T149" s="805"/>
      <c r="U149" s="805"/>
      <c r="V149" s="806"/>
      <c r="W149" s="36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4" t="s">
        <v>71</v>
      </c>
      <c r="Q150" s="805"/>
      <c r="R150" s="805"/>
      <c r="S150" s="805"/>
      <c r="T150" s="805"/>
      <c r="U150" s="805"/>
      <c r="V150" s="806"/>
      <c r="W150" s="36" t="s">
        <v>69</v>
      </c>
      <c r="X150" s="789">
        <f>IFERROR(SUM(X147:X148),"0")</f>
        <v>0</v>
      </c>
      <c r="Y150" s="789">
        <f>IFERROR(SUM(Y147:Y148),"0")</f>
        <v>0</v>
      </c>
      <c r="Z150" s="36"/>
      <c r="AA150" s="790"/>
      <c r="AB150" s="790"/>
      <c r="AC150" s="790"/>
    </row>
    <row r="151" spans="1:68" ht="16.5" hidden="1" customHeight="1" x14ac:dyDescent="0.25">
      <c r="A151" s="836" t="s">
        <v>284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783"/>
      <c r="AB151" s="783"/>
      <c r="AC151" s="783"/>
    </row>
    <row r="152" spans="1:68" ht="14.25" hidden="1" customHeight="1" x14ac:dyDescent="0.25">
      <c r="A152" s="807" t="s">
        <v>113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80"/>
      <c r="AB152" s="780"/>
      <c r="AC152" s="78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94">
        <v>4680115885561</v>
      </c>
      <c r="E153" s="795"/>
      <c r="F153" s="786">
        <v>1.35</v>
      </c>
      <c r="G153" s="31">
        <v>4</v>
      </c>
      <c r="H153" s="786">
        <v>5.4</v>
      </c>
      <c r="I153" s="78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42" t="s">
        <v>288</v>
      </c>
      <c r="Q153" s="797"/>
      <c r="R153" s="797"/>
      <c r="S153" s="797"/>
      <c r="T153" s="798"/>
      <c r="U153" s="33"/>
      <c r="V153" s="33"/>
      <c r="W153" s="34" t="s">
        <v>69</v>
      </c>
      <c r="X153" s="787">
        <v>0</v>
      </c>
      <c r="Y153" s="78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94">
        <v>4680115882577</v>
      </c>
      <c r="E154" s="795"/>
      <c r="F154" s="786">
        <v>0.4</v>
      </c>
      <c r="G154" s="31">
        <v>8</v>
      </c>
      <c r="H154" s="786">
        <v>3.2</v>
      </c>
      <c r="I154" s="78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3"/>
      <c r="V154" s="33"/>
      <c r="W154" s="34" t="s">
        <v>69</v>
      </c>
      <c r="X154" s="787">
        <v>0</v>
      </c>
      <c r="Y154" s="78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94">
        <v>4680115882577</v>
      </c>
      <c r="E155" s="795"/>
      <c r="F155" s="786">
        <v>0.4</v>
      </c>
      <c r="G155" s="31">
        <v>8</v>
      </c>
      <c r="H155" s="786">
        <v>3.2</v>
      </c>
      <c r="I155" s="78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3"/>
      <c r="V155" s="33"/>
      <c r="W155" s="34" t="s">
        <v>69</v>
      </c>
      <c r="X155" s="787">
        <v>0</v>
      </c>
      <c r="Y155" s="78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10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11"/>
      <c r="P156" s="804" t="s">
        <v>71</v>
      </c>
      <c r="Q156" s="805"/>
      <c r="R156" s="805"/>
      <c r="S156" s="805"/>
      <c r="T156" s="805"/>
      <c r="U156" s="805"/>
      <c r="V156" s="806"/>
      <c r="W156" s="36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4" t="s">
        <v>71</v>
      </c>
      <c r="Q157" s="805"/>
      <c r="R157" s="805"/>
      <c r="S157" s="805"/>
      <c r="T157" s="805"/>
      <c r="U157" s="805"/>
      <c r="V157" s="806"/>
      <c r="W157" s="36" t="s">
        <v>69</v>
      </c>
      <c r="X157" s="789">
        <f>IFERROR(SUM(X153:X155),"0")</f>
        <v>0</v>
      </c>
      <c r="Y157" s="789">
        <f>IFERROR(SUM(Y153:Y155),"0")</f>
        <v>0</v>
      </c>
      <c r="Z157" s="36"/>
      <c r="AA157" s="790"/>
      <c r="AB157" s="790"/>
      <c r="AC157" s="790"/>
    </row>
    <row r="158" spans="1:68" ht="14.25" hidden="1" customHeight="1" x14ac:dyDescent="0.25">
      <c r="A158" s="807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80"/>
      <c r="AB158" s="780"/>
      <c r="AC158" s="780"/>
    </row>
    <row r="159" spans="1:68" ht="27" hidden="1" customHeight="1" x14ac:dyDescent="0.25">
      <c r="A159" s="53" t="s">
        <v>294</v>
      </c>
      <c r="B159" s="53" t="s">
        <v>295</v>
      </c>
      <c r="C159" s="30">
        <v>4301031234</v>
      </c>
      <c r="D159" s="794">
        <v>4680115883444</v>
      </c>
      <c r="E159" s="795"/>
      <c r="F159" s="786">
        <v>0.35</v>
      </c>
      <c r="G159" s="31">
        <v>8</v>
      </c>
      <c r="H159" s="786">
        <v>2.8</v>
      </c>
      <c r="I159" s="78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3"/>
      <c r="V159" s="33"/>
      <c r="W159" s="34" t="s">
        <v>69</v>
      </c>
      <c r="X159" s="787">
        <v>0</v>
      </c>
      <c r="Y159" s="78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4301031235</v>
      </c>
      <c r="D160" s="794">
        <v>4680115883444</v>
      </c>
      <c r="E160" s="795"/>
      <c r="F160" s="786">
        <v>0.35</v>
      </c>
      <c r="G160" s="31">
        <v>8</v>
      </c>
      <c r="H160" s="786">
        <v>2.8</v>
      </c>
      <c r="I160" s="78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3"/>
      <c r="V160" s="33"/>
      <c r="W160" s="34" t="s">
        <v>69</v>
      </c>
      <c r="X160" s="787">
        <v>0</v>
      </c>
      <c r="Y160" s="78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10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11"/>
      <c r="P161" s="804" t="s">
        <v>71</v>
      </c>
      <c r="Q161" s="805"/>
      <c r="R161" s="805"/>
      <c r="S161" s="805"/>
      <c r="T161" s="805"/>
      <c r="U161" s="805"/>
      <c r="V161" s="806"/>
      <c r="W161" s="36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4" t="s">
        <v>71</v>
      </c>
      <c r="Q162" s="805"/>
      <c r="R162" s="805"/>
      <c r="S162" s="805"/>
      <c r="T162" s="805"/>
      <c r="U162" s="805"/>
      <c r="V162" s="806"/>
      <c r="W162" s="36" t="s">
        <v>69</v>
      </c>
      <c r="X162" s="789">
        <f>IFERROR(SUM(X159:X160),"0")</f>
        <v>0</v>
      </c>
      <c r="Y162" s="789">
        <f>IFERROR(SUM(Y159:Y160),"0")</f>
        <v>0</v>
      </c>
      <c r="Z162" s="36"/>
      <c r="AA162" s="790"/>
      <c r="AB162" s="790"/>
      <c r="AC162" s="790"/>
    </row>
    <row r="163" spans="1:68" ht="14.25" hidden="1" customHeight="1" x14ac:dyDescent="0.25">
      <c r="A163" s="807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80"/>
      <c r="AB163" s="780"/>
      <c r="AC163" s="78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94">
        <v>4680115882584</v>
      </c>
      <c r="E164" s="795"/>
      <c r="F164" s="786">
        <v>0.33</v>
      </c>
      <c r="G164" s="31">
        <v>8</v>
      </c>
      <c r="H164" s="786">
        <v>2.64</v>
      </c>
      <c r="I164" s="78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7"/>
      <c r="R164" s="797"/>
      <c r="S164" s="797"/>
      <c r="T164" s="798"/>
      <c r="U164" s="33"/>
      <c r="V164" s="33"/>
      <c r="W164" s="34" t="s">
        <v>69</v>
      </c>
      <c r="X164" s="787">
        <v>0</v>
      </c>
      <c r="Y164" s="78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94">
        <v>4680115882584</v>
      </c>
      <c r="E165" s="795"/>
      <c r="F165" s="786">
        <v>0.33</v>
      </c>
      <c r="G165" s="31">
        <v>8</v>
      </c>
      <c r="H165" s="786">
        <v>2.64</v>
      </c>
      <c r="I165" s="78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7"/>
      <c r="R165" s="797"/>
      <c r="S165" s="797"/>
      <c r="T165" s="798"/>
      <c r="U165" s="33"/>
      <c r="V165" s="33"/>
      <c r="W165" s="34" t="s">
        <v>69</v>
      </c>
      <c r="X165" s="787">
        <v>0</v>
      </c>
      <c r="Y165" s="78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11"/>
      <c r="P166" s="804" t="s">
        <v>71</v>
      </c>
      <c r="Q166" s="805"/>
      <c r="R166" s="805"/>
      <c r="S166" s="805"/>
      <c r="T166" s="805"/>
      <c r="U166" s="805"/>
      <c r="V166" s="806"/>
      <c r="W166" s="36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11"/>
      <c r="P167" s="804" t="s">
        <v>71</v>
      </c>
      <c r="Q167" s="805"/>
      <c r="R167" s="805"/>
      <c r="S167" s="805"/>
      <c r="T167" s="805"/>
      <c r="U167" s="805"/>
      <c r="V167" s="806"/>
      <c r="W167" s="36" t="s">
        <v>69</v>
      </c>
      <c r="X167" s="789">
        <f>IFERROR(SUM(X164:X165),"0")</f>
        <v>0</v>
      </c>
      <c r="Y167" s="789">
        <f>IFERROR(SUM(Y164:Y165),"0")</f>
        <v>0</v>
      </c>
      <c r="Z167" s="36"/>
      <c r="AA167" s="790"/>
      <c r="AB167" s="790"/>
      <c r="AC167" s="790"/>
    </row>
    <row r="168" spans="1:68" ht="16.5" hidden="1" customHeight="1" x14ac:dyDescent="0.25">
      <c r="A168" s="836" t="s">
        <v>111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83"/>
      <c r="AB168" s="783"/>
      <c r="AC168" s="783"/>
    </row>
    <row r="169" spans="1:68" ht="14.25" hidden="1" customHeight="1" x14ac:dyDescent="0.25">
      <c r="A169" s="807" t="s">
        <v>113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80"/>
      <c r="AB169" s="780"/>
      <c r="AC169" s="78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94">
        <v>4607091384604</v>
      </c>
      <c r="E170" s="795"/>
      <c r="F170" s="786">
        <v>0.4</v>
      </c>
      <c r="G170" s="31">
        <v>10</v>
      </c>
      <c r="H170" s="786">
        <v>4</v>
      </c>
      <c r="I170" s="78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0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7"/>
      <c r="R170" s="797"/>
      <c r="S170" s="797"/>
      <c r="T170" s="798"/>
      <c r="U170" s="33"/>
      <c r="V170" s="33"/>
      <c r="W170" s="34" t="s">
        <v>69</v>
      </c>
      <c r="X170" s="787">
        <v>0</v>
      </c>
      <c r="Y170" s="78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11"/>
      <c r="P171" s="804" t="s">
        <v>71</v>
      </c>
      <c r="Q171" s="805"/>
      <c r="R171" s="805"/>
      <c r="S171" s="805"/>
      <c r="T171" s="805"/>
      <c r="U171" s="805"/>
      <c r="V171" s="806"/>
      <c r="W171" s="36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11"/>
      <c r="P172" s="804" t="s">
        <v>71</v>
      </c>
      <c r="Q172" s="805"/>
      <c r="R172" s="805"/>
      <c r="S172" s="805"/>
      <c r="T172" s="805"/>
      <c r="U172" s="805"/>
      <c r="V172" s="806"/>
      <c r="W172" s="36" t="s">
        <v>69</v>
      </c>
      <c r="X172" s="789">
        <f>IFERROR(SUM(X170:X170),"0")</f>
        <v>0</v>
      </c>
      <c r="Y172" s="789">
        <f>IFERROR(SUM(Y170:Y170),"0")</f>
        <v>0</v>
      </c>
      <c r="Z172" s="36"/>
      <c r="AA172" s="790"/>
      <c r="AB172" s="790"/>
      <c r="AC172" s="790"/>
    </row>
    <row r="173" spans="1:68" ht="14.25" hidden="1" customHeight="1" x14ac:dyDescent="0.25">
      <c r="A173" s="807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80"/>
      <c r="AB173" s="780"/>
      <c r="AC173" s="78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94">
        <v>4607091387667</v>
      </c>
      <c r="E174" s="795"/>
      <c r="F174" s="786">
        <v>0.9</v>
      </c>
      <c r="G174" s="31">
        <v>10</v>
      </c>
      <c r="H174" s="786">
        <v>9</v>
      </c>
      <c r="I174" s="78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7"/>
      <c r="R174" s="797"/>
      <c r="S174" s="797"/>
      <c r="T174" s="798"/>
      <c r="U174" s="33"/>
      <c r="V174" s="33"/>
      <c r="W174" s="34" t="s">
        <v>69</v>
      </c>
      <c r="X174" s="787">
        <v>0</v>
      </c>
      <c r="Y174" s="78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307</v>
      </c>
      <c r="B175" s="53" t="s">
        <v>308</v>
      </c>
      <c r="C175" s="30">
        <v>4301030961</v>
      </c>
      <c r="D175" s="794">
        <v>4607091387636</v>
      </c>
      <c r="E175" s="795"/>
      <c r="F175" s="786">
        <v>0.7</v>
      </c>
      <c r="G175" s="31">
        <v>6</v>
      </c>
      <c r="H175" s="786">
        <v>4.2</v>
      </c>
      <c r="I175" s="78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7"/>
      <c r="R175" s="797"/>
      <c r="S175" s="797"/>
      <c r="T175" s="798"/>
      <c r="U175" s="33"/>
      <c r="V175" s="33"/>
      <c r="W175" s="34" t="s">
        <v>69</v>
      </c>
      <c r="X175" s="787">
        <v>0</v>
      </c>
      <c r="Y175" s="78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94">
        <v>4607091382426</v>
      </c>
      <c r="E176" s="795"/>
      <c r="F176" s="786">
        <v>0.9</v>
      </c>
      <c r="G176" s="31">
        <v>10</v>
      </c>
      <c r="H176" s="786">
        <v>9</v>
      </c>
      <c r="I176" s="78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7"/>
      <c r="R176" s="797"/>
      <c r="S176" s="797"/>
      <c r="T176" s="798"/>
      <c r="U176" s="33"/>
      <c r="V176" s="33"/>
      <c r="W176" s="34" t="s">
        <v>69</v>
      </c>
      <c r="X176" s="787">
        <v>0</v>
      </c>
      <c r="Y176" s="78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94">
        <v>4607091386547</v>
      </c>
      <c r="E177" s="795"/>
      <c r="F177" s="786">
        <v>0.35</v>
      </c>
      <c r="G177" s="31">
        <v>8</v>
      </c>
      <c r="H177" s="786">
        <v>2.8</v>
      </c>
      <c r="I177" s="78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7"/>
      <c r="R177" s="797"/>
      <c r="S177" s="797"/>
      <c r="T177" s="798"/>
      <c r="U177" s="33"/>
      <c r="V177" s="33"/>
      <c r="W177" s="34" t="s">
        <v>69</v>
      </c>
      <c r="X177" s="787">
        <v>0</v>
      </c>
      <c r="Y177" s="78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94">
        <v>4607091382464</v>
      </c>
      <c r="E178" s="795"/>
      <c r="F178" s="786">
        <v>0.35</v>
      </c>
      <c r="G178" s="31">
        <v>8</v>
      </c>
      <c r="H178" s="786">
        <v>2.8</v>
      </c>
      <c r="I178" s="78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7"/>
      <c r="R178" s="797"/>
      <c r="S178" s="797"/>
      <c r="T178" s="798"/>
      <c r="U178" s="33"/>
      <c r="V178" s="33"/>
      <c r="W178" s="34" t="s">
        <v>69</v>
      </c>
      <c r="X178" s="787">
        <v>0</v>
      </c>
      <c r="Y178" s="78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11"/>
      <c r="P179" s="804" t="s">
        <v>71</v>
      </c>
      <c r="Q179" s="805"/>
      <c r="R179" s="805"/>
      <c r="S179" s="805"/>
      <c r="T179" s="805"/>
      <c r="U179" s="805"/>
      <c r="V179" s="806"/>
      <c r="W179" s="36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11"/>
      <c r="P180" s="804" t="s">
        <v>71</v>
      </c>
      <c r="Q180" s="805"/>
      <c r="R180" s="805"/>
      <c r="S180" s="805"/>
      <c r="T180" s="805"/>
      <c r="U180" s="805"/>
      <c r="V180" s="806"/>
      <c r="W180" s="36" t="s">
        <v>69</v>
      </c>
      <c r="X180" s="789">
        <f>IFERROR(SUM(X174:X178),"0")</f>
        <v>0</v>
      </c>
      <c r="Y180" s="789">
        <f>IFERROR(SUM(Y174:Y178),"0")</f>
        <v>0</v>
      </c>
      <c r="Z180" s="36"/>
      <c r="AA180" s="790"/>
      <c r="AB180" s="790"/>
      <c r="AC180" s="790"/>
    </row>
    <row r="181" spans="1:68" ht="14.25" hidden="1" customHeight="1" x14ac:dyDescent="0.25">
      <c r="A181" s="807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80"/>
      <c r="AB181" s="780"/>
      <c r="AC181" s="78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94">
        <v>4607091386264</v>
      </c>
      <c r="E182" s="795"/>
      <c r="F182" s="786">
        <v>0.5</v>
      </c>
      <c r="G182" s="31">
        <v>6</v>
      </c>
      <c r="H182" s="786">
        <v>3</v>
      </c>
      <c r="I182" s="78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7"/>
      <c r="R182" s="797"/>
      <c r="S182" s="797"/>
      <c r="T182" s="798"/>
      <c r="U182" s="33"/>
      <c r="V182" s="33"/>
      <c r="W182" s="34" t="s">
        <v>69</v>
      </c>
      <c r="X182" s="787">
        <v>0</v>
      </c>
      <c r="Y182" s="78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94">
        <v>4607091385427</v>
      </c>
      <c r="E183" s="795"/>
      <c r="F183" s="786">
        <v>0.5</v>
      </c>
      <c r="G183" s="31">
        <v>6</v>
      </c>
      <c r="H183" s="786">
        <v>3</v>
      </c>
      <c r="I183" s="78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7"/>
      <c r="R183" s="797"/>
      <c r="S183" s="797"/>
      <c r="T183" s="798"/>
      <c r="U183" s="33"/>
      <c r="V183" s="33"/>
      <c r="W183" s="34" t="s">
        <v>69</v>
      </c>
      <c r="X183" s="787">
        <v>0</v>
      </c>
      <c r="Y183" s="78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11"/>
      <c r="P184" s="804" t="s">
        <v>71</v>
      </c>
      <c r="Q184" s="805"/>
      <c r="R184" s="805"/>
      <c r="S184" s="805"/>
      <c r="T184" s="805"/>
      <c r="U184" s="805"/>
      <c r="V184" s="806"/>
      <c r="W184" s="36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11"/>
      <c r="P185" s="804" t="s">
        <v>71</v>
      </c>
      <c r="Q185" s="805"/>
      <c r="R185" s="805"/>
      <c r="S185" s="805"/>
      <c r="T185" s="805"/>
      <c r="U185" s="805"/>
      <c r="V185" s="806"/>
      <c r="W185" s="36" t="s">
        <v>69</v>
      </c>
      <c r="X185" s="789">
        <f>IFERROR(SUM(X182:X183),"0")</f>
        <v>0</v>
      </c>
      <c r="Y185" s="789">
        <f>IFERROR(SUM(Y182:Y183),"0")</f>
        <v>0</v>
      </c>
      <c r="Z185" s="36"/>
      <c r="AA185" s="790"/>
      <c r="AB185" s="790"/>
      <c r="AC185" s="790"/>
    </row>
    <row r="186" spans="1:68" ht="27.75" hidden="1" customHeight="1" x14ac:dyDescent="0.2">
      <c r="A186" s="801" t="s">
        <v>323</v>
      </c>
      <c r="B186" s="802"/>
      <c r="C186" s="802"/>
      <c r="D186" s="802"/>
      <c r="E186" s="802"/>
      <c r="F186" s="802"/>
      <c r="G186" s="802"/>
      <c r="H186" s="802"/>
      <c r="I186" s="802"/>
      <c r="J186" s="802"/>
      <c r="K186" s="802"/>
      <c r="L186" s="802"/>
      <c r="M186" s="802"/>
      <c r="N186" s="802"/>
      <c r="O186" s="802"/>
      <c r="P186" s="802"/>
      <c r="Q186" s="802"/>
      <c r="R186" s="802"/>
      <c r="S186" s="802"/>
      <c r="T186" s="802"/>
      <c r="U186" s="802"/>
      <c r="V186" s="802"/>
      <c r="W186" s="802"/>
      <c r="X186" s="802"/>
      <c r="Y186" s="802"/>
      <c r="Z186" s="802"/>
      <c r="AA186" s="47"/>
      <c r="AB186" s="47"/>
      <c r="AC186" s="47"/>
    </row>
    <row r="187" spans="1:68" ht="16.5" hidden="1" customHeight="1" x14ac:dyDescent="0.25">
      <c r="A187" s="836" t="s">
        <v>324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83"/>
      <c r="AB187" s="783"/>
      <c r="AC187" s="783"/>
    </row>
    <row r="188" spans="1:68" ht="14.25" hidden="1" customHeight="1" x14ac:dyDescent="0.25">
      <c r="A188" s="807" t="s">
        <v>168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80"/>
      <c r="AB188" s="780"/>
      <c r="AC188" s="78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94">
        <v>4680115886223</v>
      </c>
      <c r="E189" s="795"/>
      <c r="F189" s="786">
        <v>0.33</v>
      </c>
      <c r="G189" s="31">
        <v>6</v>
      </c>
      <c r="H189" s="786">
        <v>1.98</v>
      </c>
      <c r="I189" s="78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7"/>
      <c r="R189" s="797"/>
      <c r="S189" s="797"/>
      <c r="T189" s="798"/>
      <c r="U189" s="33"/>
      <c r="V189" s="33"/>
      <c r="W189" s="34" t="s">
        <v>69</v>
      </c>
      <c r="X189" s="787">
        <v>0</v>
      </c>
      <c r="Y189" s="78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11"/>
      <c r="P190" s="804" t="s">
        <v>71</v>
      </c>
      <c r="Q190" s="805"/>
      <c r="R190" s="805"/>
      <c r="S190" s="805"/>
      <c r="T190" s="805"/>
      <c r="U190" s="805"/>
      <c r="V190" s="806"/>
      <c r="W190" s="36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11"/>
      <c r="P191" s="804" t="s">
        <v>71</v>
      </c>
      <c r="Q191" s="805"/>
      <c r="R191" s="805"/>
      <c r="S191" s="805"/>
      <c r="T191" s="805"/>
      <c r="U191" s="805"/>
      <c r="V191" s="806"/>
      <c r="W191" s="36" t="s">
        <v>69</v>
      </c>
      <c r="X191" s="789">
        <f>IFERROR(SUM(X189:X189),"0")</f>
        <v>0</v>
      </c>
      <c r="Y191" s="789">
        <f>IFERROR(SUM(Y189:Y189),"0")</f>
        <v>0</v>
      </c>
      <c r="Z191" s="36"/>
      <c r="AA191" s="790"/>
      <c r="AB191" s="790"/>
      <c r="AC191" s="790"/>
    </row>
    <row r="192" spans="1:68" ht="14.25" hidden="1" customHeight="1" x14ac:dyDescent="0.25">
      <c r="A192" s="807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80"/>
      <c r="AB192" s="780"/>
      <c r="AC192" s="780"/>
    </row>
    <row r="193" spans="1:68" ht="27" hidden="1" customHeight="1" x14ac:dyDescent="0.25">
      <c r="A193" s="53" t="s">
        <v>328</v>
      </c>
      <c r="B193" s="53" t="s">
        <v>329</v>
      </c>
      <c r="C193" s="30">
        <v>4301031191</v>
      </c>
      <c r="D193" s="794">
        <v>4680115880993</v>
      </c>
      <c r="E193" s="795"/>
      <c r="F193" s="786">
        <v>0.7</v>
      </c>
      <c r="G193" s="31">
        <v>6</v>
      </c>
      <c r="H193" s="786">
        <v>4.2</v>
      </c>
      <c r="I193" s="78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7"/>
      <c r="R193" s="797"/>
      <c r="S193" s="797"/>
      <c r="T193" s="798"/>
      <c r="U193" s="33"/>
      <c r="V193" s="33"/>
      <c r="W193" s="34" t="s">
        <v>69</v>
      </c>
      <c r="X193" s="787">
        <v>0</v>
      </c>
      <c r="Y193" s="78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94">
        <v>4680115881761</v>
      </c>
      <c r="E194" s="795"/>
      <c r="F194" s="786">
        <v>0.7</v>
      </c>
      <c r="G194" s="31">
        <v>6</v>
      </c>
      <c r="H194" s="786">
        <v>4.2</v>
      </c>
      <c r="I194" s="78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7"/>
      <c r="R194" s="797"/>
      <c r="S194" s="797"/>
      <c r="T194" s="798"/>
      <c r="U194" s="33"/>
      <c r="V194" s="33"/>
      <c r="W194" s="34" t="s">
        <v>69</v>
      </c>
      <c r="X194" s="787">
        <v>0</v>
      </c>
      <c r="Y194" s="78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334</v>
      </c>
      <c r="B195" s="53" t="s">
        <v>335</v>
      </c>
      <c r="C195" s="30">
        <v>4301031201</v>
      </c>
      <c r="D195" s="794">
        <v>4680115881563</v>
      </c>
      <c r="E195" s="795"/>
      <c r="F195" s="786">
        <v>0.7</v>
      </c>
      <c r="G195" s="31">
        <v>6</v>
      </c>
      <c r="H195" s="786">
        <v>4.2</v>
      </c>
      <c r="I195" s="78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7"/>
      <c r="R195" s="797"/>
      <c r="S195" s="797"/>
      <c r="T195" s="798"/>
      <c r="U195" s="33"/>
      <c r="V195" s="33"/>
      <c r="W195" s="34" t="s">
        <v>69</v>
      </c>
      <c r="X195" s="787">
        <v>0</v>
      </c>
      <c r="Y195" s="78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94">
        <v>4680115880986</v>
      </c>
      <c r="E196" s="795"/>
      <c r="F196" s="786">
        <v>0.35</v>
      </c>
      <c r="G196" s="31">
        <v>6</v>
      </c>
      <c r="H196" s="786">
        <v>2.1</v>
      </c>
      <c r="I196" s="78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7"/>
      <c r="R196" s="797"/>
      <c r="S196" s="797"/>
      <c r="T196" s="798"/>
      <c r="U196" s="33"/>
      <c r="V196" s="33"/>
      <c r="W196" s="34" t="s">
        <v>69</v>
      </c>
      <c r="X196" s="787">
        <v>0</v>
      </c>
      <c r="Y196" s="78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94">
        <v>4680115881785</v>
      </c>
      <c r="E197" s="795"/>
      <c r="F197" s="786">
        <v>0.35</v>
      </c>
      <c r="G197" s="31">
        <v>6</v>
      </c>
      <c r="H197" s="786">
        <v>2.1</v>
      </c>
      <c r="I197" s="78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7"/>
      <c r="R197" s="797"/>
      <c r="S197" s="797"/>
      <c r="T197" s="798"/>
      <c r="U197" s="33"/>
      <c r="V197" s="33"/>
      <c r="W197" s="34" t="s">
        <v>69</v>
      </c>
      <c r="X197" s="787">
        <v>0</v>
      </c>
      <c r="Y197" s="78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94">
        <v>4680115881679</v>
      </c>
      <c r="E198" s="795"/>
      <c r="F198" s="786">
        <v>0.35</v>
      </c>
      <c r="G198" s="31">
        <v>6</v>
      </c>
      <c r="H198" s="786">
        <v>2.1</v>
      </c>
      <c r="I198" s="78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7"/>
      <c r="R198" s="797"/>
      <c r="S198" s="797"/>
      <c r="T198" s="798"/>
      <c r="U198" s="33"/>
      <c r="V198" s="33"/>
      <c r="W198" s="34" t="s">
        <v>69</v>
      </c>
      <c r="X198" s="787">
        <v>0</v>
      </c>
      <c r="Y198" s="78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94">
        <v>4680115880191</v>
      </c>
      <c r="E199" s="795"/>
      <c r="F199" s="786">
        <v>0.4</v>
      </c>
      <c r="G199" s="31">
        <v>6</v>
      </c>
      <c r="H199" s="786">
        <v>2.4</v>
      </c>
      <c r="I199" s="78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7"/>
      <c r="R199" s="797"/>
      <c r="S199" s="797"/>
      <c r="T199" s="798"/>
      <c r="U199" s="33"/>
      <c r="V199" s="33"/>
      <c r="W199" s="34" t="s">
        <v>69</v>
      </c>
      <c r="X199" s="787">
        <v>0</v>
      </c>
      <c r="Y199" s="78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94">
        <v>4680115883963</v>
      </c>
      <c r="E200" s="795"/>
      <c r="F200" s="786">
        <v>0.28000000000000003</v>
      </c>
      <c r="G200" s="31">
        <v>6</v>
      </c>
      <c r="H200" s="786">
        <v>1.68</v>
      </c>
      <c r="I200" s="78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7"/>
      <c r="R200" s="797"/>
      <c r="S200" s="797"/>
      <c r="T200" s="798"/>
      <c r="U200" s="33"/>
      <c r="V200" s="33"/>
      <c r="W200" s="34" t="s">
        <v>69</v>
      </c>
      <c r="X200" s="787">
        <v>0</v>
      </c>
      <c r="Y200" s="78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0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11"/>
      <c r="P201" s="804" t="s">
        <v>71</v>
      </c>
      <c r="Q201" s="805"/>
      <c r="R201" s="805"/>
      <c r="S201" s="805"/>
      <c r="T201" s="805"/>
      <c r="U201" s="805"/>
      <c r="V201" s="806"/>
      <c r="W201" s="36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11"/>
      <c r="P202" s="804" t="s">
        <v>71</v>
      </c>
      <c r="Q202" s="805"/>
      <c r="R202" s="805"/>
      <c r="S202" s="805"/>
      <c r="T202" s="805"/>
      <c r="U202" s="805"/>
      <c r="V202" s="806"/>
      <c r="W202" s="36" t="s">
        <v>69</v>
      </c>
      <c r="X202" s="789">
        <f>IFERROR(SUM(X193:X200),"0")</f>
        <v>0</v>
      </c>
      <c r="Y202" s="789">
        <f>IFERROR(SUM(Y193:Y200),"0")</f>
        <v>0</v>
      </c>
      <c r="Z202" s="36"/>
      <c r="AA202" s="790"/>
      <c r="AB202" s="790"/>
      <c r="AC202" s="790"/>
    </row>
    <row r="203" spans="1:68" ht="16.5" hidden="1" customHeight="1" x14ac:dyDescent="0.25">
      <c r="A203" s="836" t="s">
        <v>348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83"/>
      <c r="AB203" s="783"/>
      <c r="AC203" s="783"/>
    </row>
    <row r="204" spans="1:68" ht="14.25" hidden="1" customHeight="1" x14ac:dyDescent="0.25">
      <c r="A204" s="807" t="s">
        <v>113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80"/>
      <c r="AB204" s="780"/>
      <c r="AC204" s="78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94">
        <v>4680115881402</v>
      </c>
      <c r="E205" s="795"/>
      <c r="F205" s="786">
        <v>1.35</v>
      </c>
      <c r="G205" s="31">
        <v>8</v>
      </c>
      <c r="H205" s="786">
        <v>10.8</v>
      </c>
      <c r="I205" s="78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7"/>
      <c r="R205" s="797"/>
      <c r="S205" s="797"/>
      <c r="T205" s="798"/>
      <c r="U205" s="33"/>
      <c r="V205" s="33"/>
      <c r="W205" s="34" t="s">
        <v>69</v>
      </c>
      <c r="X205" s="787">
        <v>0</v>
      </c>
      <c r="Y205" s="78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94">
        <v>4680115881396</v>
      </c>
      <c r="E206" s="795"/>
      <c r="F206" s="786">
        <v>0.45</v>
      </c>
      <c r="G206" s="31">
        <v>6</v>
      </c>
      <c r="H206" s="786">
        <v>2.7</v>
      </c>
      <c r="I206" s="78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7"/>
      <c r="R206" s="797"/>
      <c r="S206" s="797"/>
      <c r="T206" s="798"/>
      <c r="U206" s="33"/>
      <c r="V206" s="33"/>
      <c r="W206" s="34" t="s">
        <v>69</v>
      </c>
      <c r="X206" s="787">
        <v>0</v>
      </c>
      <c r="Y206" s="78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11"/>
      <c r="P207" s="804" t="s">
        <v>71</v>
      </c>
      <c r="Q207" s="805"/>
      <c r="R207" s="805"/>
      <c r="S207" s="805"/>
      <c r="T207" s="805"/>
      <c r="U207" s="805"/>
      <c r="V207" s="806"/>
      <c r="W207" s="36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11"/>
      <c r="P208" s="804" t="s">
        <v>71</v>
      </c>
      <c r="Q208" s="805"/>
      <c r="R208" s="805"/>
      <c r="S208" s="805"/>
      <c r="T208" s="805"/>
      <c r="U208" s="805"/>
      <c r="V208" s="806"/>
      <c r="W208" s="36" t="s">
        <v>69</v>
      </c>
      <c r="X208" s="789">
        <f>IFERROR(SUM(X205:X206),"0")</f>
        <v>0</v>
      </c>
      <c r="Y208" s="789">
        <f>IFERROR(SUM(Y205:Y206),"0")</f>
        <v>0</v>
      </c>
      <c r="Z208" s="36"/>
      <c r="AA208" s="790"/>
      <c r="AB208" s="790"/>
      <c r="AC208" s="790"/>
    </row>
    <row r="209" spans="1:68" ht="14.25" hidden="1" customHeight="1" x14ac:dyDescent="0.25">
      <c r="A209" s="807" t="s">
        <v>168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80"/>
      <c r="AB209" s="780"/>
      <c r="AC209" s="78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94">
        <v>4680115882935</v>
      </c>
      <c r="E210" s="795"/>
      <c r="F210" s="786">
        <v>1.35</v>
      </c>
      <c r="G210" s="31">
        <v>8</v>
      </c>
      <c r="H210" s="786">
        <v>10.8</v>
      </c>
      <c r="I210" s="78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7"/>
      <c r="R210" s="797"/>
      <c r="S210" s="797"/>
      <c r="T210" s="798"/>
      <c r="U210" s="33"/>
      <c r="V210" s="33"/>
      <c r="W210" s="34" t="s">
        <v>69</v>
      </c>
      <c r="X210" s="787">
        <v>0</v>
      </c>
      <c r="Y210" s="78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94">
        <v>4680115880764</v>
      </c>
      <c r="E211" s="795"/>
      <c r="F211" s="786">
        <v>0.35</v>
      </c>
      <c r="G211" s="31">
        <v>6</v>
      </c>
      <c r="H211" s="786">
        <v>2.1</v>
      </c>
      <c r="I211" s="78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2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7"/>
      <c r="R211" s="797"/>
      <c r="S211" s="797"/>
      <c r="T211" s="798"/>
      <c r="U211" s="33"/>
      <c r="V211" s="33"/>
      <c r="W211" s="34" t="s">
        <v>69</v>
      </c>
      <c r="X211" s="787">
        <v>0</v>
      </c>
      <c r="Y211" s="78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11"/>
      <c r="P212" s="804" t="s">
        <v>71</v>
      </c>
      <c r="Q212" s="805"/>
      <c r="R212" s="805"/>
      <c r="S212" s="805"/>
      <c r="T212" s="805"/>
      <c r="U212" s="805"/>
      <c r="V212" s="806"/>
      <c r="W212" s="36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11"/>
      <c r="P213" s="804" t="s">
        <v>71</v>
      </c>
      <c r="Q213" s="805"/>
      <c r="R213" s="805"/>
      <c r="S213" s="805"/>
      <c r="T213" s="805"/>
      <c r="U213" s="805"/>
      <c r="V213" s="806"/>
      <c r="W213" s="36" t="s">
        <v>69</v>
      </c>
      <c r="X213" s="789">
        <f>IFERROR(SUM(X210:X211),"0")</f>
        <v>0</v>
      </c>
      <c r="Y213" s="789">
        <f>IFERROR(SUM(Y210:Y211),"0")</f>
        <v>0</v>
      </c>
      <c r="Z213" s="36"/>
      <c r="AA213" s="790"/>
      <c r="AB213" s="790"/>
      <c r="AC213" s="790"/>
    </row>
    <row r="214" spans="1:68" ht="14.25" hidden="1" customHeight="1" x14ac:dyDescent="0.25">
      <c r="A214" s="807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80"/>
      <c r="AB214" s="780"/>
      <c r="AC214" s="780"/>
    </row>
    <row r="215" spans="1:68" ht="27" hidden="1" customHeight="1" x14ac:dyDescent="0.25">
      <c r="A215" s="53" t="s">
        <v>360</v>
      </c>
      <c r="B215" s="53" t="s">
        <v>361</v>
      </c>
      <c r="C215" s="30">
        <v>4301031224</v>
      </c>
      <c r="D215" s="794">
        <v>4680115882683</v>
      </c>
      <c r="E215" s="795"/>
      <c r="F215" s="786">
        <v>0.9</v>
      </c>
      <c r="G215" s="31">
        <v>6</v>
      </c>
      <c r="H215" s="786">
        <v>5.4</v>
      </c>
      <c r="I215" s="78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7"/>
      <c r="R215" s="797"/>
      <c r="S215" s="797"/>
      <c r="T215" s="798"/>
      <c r="U215" s="33"/>
      <c r="V215" s="33"/>
      <c r="W215" s="34" t="s">
        <v>69</v>
      </c>
      <c r="X215" s="787">
        <v>0</v>
      </c>
      <c r="Y215" s="78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363</v>
      </c>
      <c r="B216" s="53" t="s">
        <v>364</v>
      </c>
      <c r="C216" s="30">
        <v>4301031230</v>
      </c>
      <c r="D216" s="794">
        <v>4680115882690</v>
      </c>
      <c r="E216" s="795"/>
      <c r="F216" s="786">
        <v>0.9</v>
      </c>
      <c r="G216" s="31">
        <v>6</v>
      </c>
      <c r="H216" s="786">
        <v>5.4</v>
      </c>
      <c r="I216" s="78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7"/>
      <c r="R216" s="797"/>
      <c r="S216" s="797"/>
      <c r="T216" s="798"/>
      <c r="U216" s="33"/>
      <c r="V216" s="33"/>
      <c r="W216" s="34" t="s">
        <v>69</v>
      </c>
      <c r="X216" s="787">
        <v>0</v>
      </c>
      <c r="Y216" s="78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366</v>
      </c>
      <c r="B217" s="53" t="s">
        <v>367</v>
      </c>
      <c r="C217" s="30">
        <v>4301031220</v>
      </c>
      <c r="D217" s="794">
        <v>4680115882669</v>
      </c>
      <c r="E217" s="795"/>
      <c r="F217" s="786">
        <v>0.9</v>
      </c>
      <c r="G217" s="31">
        <v>6</v>
      </c>
      <c r="H217" s="786">
        <v>5.4</v>
      </c>
      <c r="I217" s="78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7"/>
      <c r="R217" s="797"/>
      <c r="S217" s="797"/>
      <c r="T217" s="798"/>
      <c r="U217" s="33"/>
      <c r="V217" s="33"/>
      <c r="W217" s="34" t="s">
        <v>69</v>
      </c>
      <c r="X217" s="787">
        <v>0</v>
      </c>
      <c r="Y217" s="78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369</v>
      </c>
      <c r="B218" s="53" t="s">
        <v>370</v>
      </c>
      <c r="C218" s="30">
        <v>4301031221</v>
      </c>
      <c r="D218" s="794">
        <v>4680115882676</v>
      </c>
      <c r="E218" s="795"/>
      <c r="F218" s="786">
        <v>0.9</v>
      </c>
      <c r="G218" s="31">
        <v>6</v>
      </c>
      <c r="H218" s="786">
        <v>5.4</v>
      </c>
      <c r="I218" s="78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7"/>
      <c r="R218" s="797"/>
      <c r="S218" s="797"/>
      <c r="T218" s="798"/>
      <c r="U218" s="33"/>
      <c r="V218" s="33"/>
      <c r="W218" s="34" t="s">
        <v>69</v>
      </c>
      <c r="X218" s="787">
        <v>0</v>
      </c>
      <c r="Y218" s="78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94">
        <v>4680115884014</v>
      </c>
      <c r="E219" s="795"/>
      <c r="F219" s="786">
        <v>0.3</v>
      </c>
      <c r="G219" s="31">
        <v>6</v>
      </c>
      <c r="H219" s="786">
        <v>1.8</v>
      </c>
      <c r="I219" s="78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7"/>
      <c r="R219" s="797"/>
      <c r="S219" s="797"/>
      <c r="T219" s="798"/>
      <c r="U219" s="33"/>
      <c r="V219" s="33"/>
      <c r="W219" s="34" t="s">
        <v>69</v>
      </c>
      <c r="X219" s="787">
        <v>0</v>
      </c>
      <c r="Y219" s="78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94">
        <v>4680115884007</v>
      </c>
      <c r="E220" s="795"/>
      <c r="F220" s="786">
        <v>0.3</v>
      </c>
      <c r="G220" s="31">
        <v>6</v>
      </c>
      <c r="H220" s="786">
        <v>1.8</v>
      </c>
      <c r="I220" s="78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7"/>
      <c r="R220" s="797"/>
      <c r="S220" s="797"/>
      <c r="T220" s="798"/>
      <c r="U220" s="33"/>
      <c r="V220" s="33"/>
      <c r="W220" s="34" t="s">
        <v>69</v>
      </c>
      <c r="X220" s="787">
        <v>0</v>
      </c>
      <c r="Y220" s="78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94">
        <v>4680115884038</v>
      </c>
      <c r="E221" s="795"/>
      <c r="F221" s="786">
        <v>0.3</v>
      </c>
      <c r="G221" s="31">
        <v>6</v>
      </c>
      <c r="H221" s="786">
        <v>1.8</v>
      </c>
      <c r="I221" s="78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7"/>
      <c r="R221" s="797"/>
      <c r="S221" s="797"/>
      <c r="T221" s="798"/>
      <c r="U221" s="33"/>
      <c r="V221" s="33"/>
      <c r="W221" s="34" t="s">
        <v>69</v>
      </c>
      <c r="X221" s="787">
        <v>0</v>
      </c>
      <c r="Y221" s="78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94">
        <v>4680115884021</v>
      </c>
      <c r="E222" s="795"/>
      <c r="F222" s="786">
        <v>0.3</v>
      </c>
      <c r="G222" s="31">
        <v>6</v>
      </c>
      <c r="H222" s="786">
        <v>1.8</v>
      </c>
      <c r="I222" s="78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7"/>
      <c r="R222" s="797"/>
      <c r="S222" s="797"/>
      <c r="T222" s="798"/>
      <c r="U222" s="33"/>
      <c r="V222" s="33"/>
      <c r="W222" s="34" t="s">
        <v>69</v>
      </c>
      <c r="X222" s="787">
        <v>0</v>
      </c>
      <c r="Y222" s="78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0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11"/>
      <c r="P223" s="804" t="s">
        <v>71</v>
      </c>
      <c r="Q223" s="805"/>
      <c r="R223" s="805"/>
      <c r="S223" s="805"/>
      <c r="T223" s="805"/>
      <c r="U223" s="805"/>
      <c r="V223" s="806"/>
      <c r="W223" s="36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11"/>
      <c r="P224" s="804" t="s">
        <v>71</v>
      </c>
      <c r="Q224" s="805"/>
      <c r="R224" s="805"/>
      <c r="S224" s="805"/>
      <c r="T224" s="805"/>
      <c r="U224" s="805"/>
      <c r="V224" s="806"/>
      <c r="W224" s="36" t="s">
        <v>69</v>
      </c>
      <c r="X224" s="789">
        <f>IFERROR(SUM(X215:X222),"0")</f>
        <v>0</v>
      </c>
      <c r="Y224" s="789">
        <f>IFERROR(SUM(Y215:Y222),"0")</f>
        <v>0</v>
      </c>
      <c r="Z224" s="36"/>
      <c r="AA224" s="790"/>
      <c r="AB224" s="790"/>
      <c r="AC224" s="790"/>
    </row>
    <row r="225" spans="1:68" ht="14.25" hidden="1" customHeight="1" x14ac:dyDescent="0.25">
      <c r="A225" s="807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80"/>
      <c r="AB225" s="780"/>
      <c r="AC225" s="780"/>
    </row>
    <row r="226" spans="1:68" ht="37.5" hidden="1" customHeight="1" x14ac:dyDescent="0.25">
      <c r="A226" s="53" t="s">
        <v>380</v>
      </c>
      <c r="B226" s="53" t="s">
        <v>381</v>
      </c>
      <c r="C226" s="30">
        <v>4301051408</v>
      </c>
      <c r="D226" s="794">
        <v>4680115881594</v>
      </c>
      <c r="E226" s="795"/>
      <c r="F226" s="786">
        <v>1.35</v>
      </c>
      <c r="G226" s="31">
        <v>6</v>
      </c>
      <c r="H226" s="786">
        <v>8.1</v>
      </c>
      <c r="I226" s="78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7"/>
      <c r="R226" s="797"/>
      <c r="S226" s="797"/>
      <c r="T226" s="798"/>
      <c r="U226" s="33"/>
      <c r="V226" s="33"/>
      <c r="W226" s="34" t="s">
        <v>69</v>
      </c>
      <c r="X226" s="787">
        <v>0</v>
      </c>
      <c r="Y226" s="78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383</v>
      </c>
      <c r="B227" s="53" t="s">
        <v>384</v>
      </c>
      <c r="C227" s="30">
        <v>4301051754</v>
      </c>
      <c r="D227" s="794">
        <v>4680115880962</v>
      </c>
      <c r="E227" s="795"/>
      <c r="F227" s="786">
        <v>1.3</v>
      </c>
      <c r="G227" s="31">
        <v>6</v>
      </c>
      <c r="H227" s="786">
        <v>7.8</v>
      </c>
      <c r="I227" s="78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7"/>
      <c r="R227" s="797"/>
      <c r="S227" s="797"/>
      <c r="T227" s="798"/>
      <c r="U227" s="33"/>
      <c r="V227" s="33"/>
      <c r="W227" s="34" t="s">
        <v>69</v>
      </c>
      <c r="X227" s="787">
        <v>0</v>
      </c>
      <c r="Y227" s="78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386</v>
      </c>
      <c r="B228" s="53" t="s">
        <v>387</v>
      </c>
      <c r="C228" s="30">
        <v>4301051411</v>
      </c>
      <c r="D228" s="794">
        <v>4680115881617</v>
      </c>
      <c r="E228" s="795"/>
      <c r="F228" s="786">
        <v>1.35</v>
      </c>
      <c r="G228" s="31">
        <v>6</v>
      </c>
      <c r="H228" s="786">
        <v>8.1</v>
      </c>
      <c r="I228" s="78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7"/>
      <c r="R228" s="797"/>
      <c r="S228" s="797"/>
      <c r="T228" s="798"/>
      <c r="U228" s="33"/>
      <c r="V228" s="33"/>
      <c r="W228" s="34" t="s">
        <v>69</v>
      </c>
      <c r="X228" s="787">
        <v>0</v>
      </c>
      <c r="Y228" s="78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389</v>
      </c>
      <c r="B229" s="53" t="s">
        <v>390</v>
      </c>
      <c r="C229" s="30">
        <v>4301051632</v>
      </c>
      <c r="D229" s="794">
        <v>4680115880573</v>
      </c>
      <c r="E229" s="795"/>
      <c r="F229" s="786">
        <v>1.45</v>
      </c>
      <c r="G229" s="31">
        <v>6</v>
      </c>
      <c r="H229" s="786">
        <v>8.6999999999999993</v>
      </c>
      <c r="I229" s="78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7"/>
      <c r="R229" s="797"/>
      <c r="S229" s="797"/>
      <c r="T229" s="798"/>
      <c r="U229" s="33"/>
      <c r="V229" s="33"/>
      <c r="W229" s="34" t="s">
        <v>69</v>
      </c>
      <c r="X229" s="787">
        <v>0</v>
      </c>
      <c r="Y229" s="78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392</v>
      </c>
      <c r="B230" s="53" t="s">
        <v>393</v>
      </c>
      <c r="C230" s="30">
        <v>4301051407</v>
      </c>
      <c r="D230" s="794">
        <v>4680115882195</v>
      </c>
      <c r="E230" s="795"/>
      <c r="F230" s="786">
        <v>0.4</v>
      </c>
      <c r="G230" s="31">
        <v>6</v>
      </c>
      <c r="H230" s="786">
        <v>2.4</v>
      </c>
      <c r="I230" s="78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7"/>
      <c r="R230" s="797"/>
      <c r="S230" s="797"/>
      <c r="T230" s="798"/>
      <c r="U230" s="33"/>
      <c r="V230" s="33"/>
      <c r="W230" s="34" t="s">
        <v>69</v>
      </c>
      <c r="X230" s="787">
        <v>0</v>
      </c>
      <c r="Y230" s="78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94">
        <v>4680115882607</v>
      </c>
      <c r="E231" s="795"/>
      <c r="F231" s="786">
        <v>0.3</v>
      </c>
      <c r="G231" s="31">
        <v>6</v>
      </c>
      <c r="H231" s="786">
        <v>1.8</v>
      </c>
      <c r="I231" s="78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7"/>
      <c r="R231" s="797"/>
      <c r="S231" s="797"/>
      <c r="T231" s="798"/>
      <c r="U231" s="33"/>
      <c r="V231" s="33"/>
      <c r="W231" s="34" t="s">
        <v>69</v>
      </c>
      <c r="X231" s="787">
        <v>0</v>
      </c>
      <c r="Y231" s="78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397</v>
      </c>
      <c r="B232" s="53" t="s">
        <v>398</v>
      </c>
      <c r="C232" s="30">
        <v>4301051630</v>
      </c>
      <c r="D232" s="794">
        <v>4680115880092</v>
      </c>
      <c r="E232" s="795"/>
      <c r="F232" s="786">
        <v>0.4</v>
      </c>
      <c r="G232" s="31">
        <v>6</v>
      </c>
      <c r="H232" s="786">
        <v>2.4</v>
      </c>
      <c r="I232" s="78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7"/>
      <c r="R232" s="797"/>
      <c r="S232" s="797"/>
      <c r="T232" s="798"/>
      <c r="U232" s="33"/>
      <c r="V232" s="33"/>
      <c r="W232" s="34" t="s">
        <v>69</v>
      </c>
      <c r="X232" s="787">
        <v>200</v>
      </c>
      <c r="Y232" s="788">
        <f t="shared" si="46"/>
        <v>201.6</v>
      </c>
      <c r="Z232" s="35">
        <f t="shared" si="51"/>
        <v>0.54683999999999999</v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221</v>
      </c>
      <c r="BN232" s="63">
        <f t="shared" si="48"/>
        <v>222.768</v>
      </c>
      <c r="BO232" s="63">
        <f t="shared" si="49"/>
        <v>0.45787545787545797</v>
      </c>
      <c r="BP232" s="63">
        <f t="shared" si="50"/>
        <v>0.46153846153846156</v>
      </c>
    </row>
    <row r="233" spans="1:68" ht="27" customHeight="1" x14ac:dyDescent="0.25">
      <c r="A233" s="53" t="s">
        <v>400</v>
      </c>
      <c r="B233" s="53" t="s">
        <v>401</v>
      </c>
      <c r="C233" s="30">
        <v>4301051631</v>
      </c>
      <c r="D233" s="794">
        <v>4680115880221</v>
      </c>
      <c r="E233" s="795"/>
      <c r="F233" s="786">
        <v>0.4</v>
      </c>
      <c r="G233" s="31">
        <v>6</v>
      </c>
      <c r="H233" s="786">
        <v>2.4</v>
      </c>
      <c r="I233" s="78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7"/>
      <c r="R233" s="797"/>
      <c r="S233" s="797"/>
      <c r="T233" s="798"/>
      <c r="U233" s="33"/>
      <c r="V233" s="33"/>
      <c r="W233" s="34" t="s">
        <v>69</v>
      </c>
      <c r="X233" s="787">
        <v>120</v>
      </c>
      <c r="Y233" s="788">
        <f t="shared" si="46"/>
        <v>120</v>
      </c>
      <c r="Z233" s="35">
        <f t="shared" si="51"/>
        <v>0.32550000000000001</v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132.60000000000002</v>
      </c>
      <c r="BN233" s="63">
        <f t="shared" si="48"/>
        <v>132.60000000000002</v>
      </c>
      <c r="BO233" s="63">
        <f t="shared" si="49"/>
        <v>0.27472527472527475</v>
      </c>
      <c r="BP233" s="63">
        <f t="shared" si="50"/>
        <v>0.27472527472527475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94">
        <v>4680115882942</v>
      </c>
      <c r="E234" s="795"/>
      <c r="F234" s="786">
        <v>0.3</v>
      </c>
      <c r="G234" s="31">
        <v>6</v>
      </c>
      <c r="H234" s="786">
        <v>1.8</v>
      </c>
      <c r="I234" s="78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7"/>
      <c r="R234" s="797"/>
      <c r="S234" s="797"/>
      <c r="T234" s="798"/>
      <c r="U234" s="33"/>
      <c r="V234" s="33"/>
      <c r="W234" s="34" t="s">
        <v>69</v>
      </c>
      <c r="X234" s="787">
        <v>0</v>
      </c>
      <c r="Y234" s="78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404</v>
      </c>
      <c r="B235" s="53" t="s">
        <v>405</v>
      </c>
      <c r="C235" s="30">
        <v>4301051753</v>
      </c>
      <c r="D235" s="794">
        <v>4680115880504</v>
      </c>
      <c r="E235" s="795"/>
      <c r="F235" s="786">
        <v>0.4</v>
      </c>
      <c r="G235" s="31">
        <v>6</v>
      </c>
      <c r="H235" s="786">
        <v>2.4</v>
      </c>
      <c r="I235" s="78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7"/>
      <c r="R235" s="797"/>
      <c r="S235" s="797"/>
      <c r="T235" s="798"/>
      <c r="U235" s="33"/>
      <c r="V235" s="33"/>
      <c r="W235" s="34" t="s">
        <v>69</v>
      </c>
      <c r="X235" s="787">
        <v>0</v>
      </c>
      <c r="Y235" s="788">
        <f t="shared" si="46"/>
        <v>0</v>
      </c>
      <c r="Z235" s="35" t="str">
        <f t="shared" si="51"/>
        <v/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406</v>
      </c>
      <c r="B236" s="53" t="s">
        <v>407</v>
      </c>
      <c r="C236" s="30">
        <v>4301051410</v>
      </c>
      <c r="D236" s="794">
        <v>4680115882164</v>
      </c>
      <c r="E236" s="795"/>
      <c r="F236" s="786">
        <v>0.4</v>
      </c>
      <c r="G236" s="31">
        <v>6</v>
      </c>
      <c r="H236" s="786">
        <v>2.4</v>
      </c>
      <c r="I236" s="78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7"/>
      <c r="R236" s="797"/>
      <c r="S236" s="797"/>
      <c r="T236" s="798"/>
      <c r="U236" s="33"/>
      <c r="V236" s="33"/>
      <c r="W236" s="34" t="s">
        <v>69</v>
      </c>
      <c r="X236" s="787">
        <v>0</v>
      </c>
      <c r="Y236" s="788">
        <f t="shared" si="46"/>
        <v>0</v>
      </c>
      <c r="Z236" s="35" t="str">
        <f t="shared" si="51"/>
        <v/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810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11"/>
      <c r="P237" s="804" t="s">
        <v>71</v>
      </c>
      <c r="Q237" s="805"/>
      <c r="R237" s="805"/>
      <c r="S237" s="805"/>
      <c r="T237" s="805"/>
      <c r="U237" s="805"/>
      <c r="V237" s="806"/>
      <c r="W237" s="36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133.33333333333334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134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0.87234</v>
      </c>
      <c r="AA237" s="790"/>
      <c r="AB237" s="790"/>
      <c r="AC237" s="790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11"/>
      <c r="P238" s="804" t="s">
        <v>71</v>
      </c>
      <c r="Q238" s="805"/>
      <c r="R238" s="805"/>
      <c r="S238" s="805"/>
      <c r="T238" s="805"/>
      <c r="U238" s="805"/>
      <c r="V238" s="806"/>
      <c r="W238" s="36" t="s">
        <v>69</v>
      </c>
      <c r="X238" s="789">
        <f>IFERROR(SUM(X226:X236),"0")</f>
        <v>320</v>
      </c>
      <c r="Y238" s="789">
        <f>IFERROR(SUM(Y226:Y236),"0")</f>
        <v>321.60000000000002</v>
      </c>
      <c r="Z238" s="36"/>
      <c r="AA238" s="790"/>
      <c r="AB238" s="790"/>
      <c r="AC238" s="790"/>
    </row>
    <row r="239" spans="1:68" ht="14.25" hidden="1" customHeight="1" x14ac:dyDescent="0.25">
      <c r="A239" s="807" t="s">
        <v>210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80"/>
      <c r="AB239" s="780"/>
      <c r="AC239" s="780"/>
    </row>
    <row r="240" spans="1:68" ht="16.5" hidden="1" customHeight="1" x14ac:dyDescent="0.25">
      <c r="A240" s="53" t="s">
        <v>409</v>
      </c>
      <c r="B240" s="53" t="s">
        <v>410</v>
      </c>
      <c r="C240" s="30">
        <v>4301060404</v>
      </c>
      <c r="D240" s="794">
        <v>4680115882874</v>
      </c>
      <c r="E240" s="795"/>
      <c r="F240" s="786">
        <v>0.8</v>
      </c>
      <c r="G240" s="31">
        <v>4</v>
      </c>
      <c r="H240" s="786">
        <v>3.2</v>
      </c>
      <c r="I240" s="786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11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7"/>
      <c r="R240" s="797"/>
      <c r="S240" s="797"/>
      <c r="T240" s="798"/>
      <c r="U240" s="33"/>
      <c r="V240" s="33"/>
      <c r="W240" s="34" t="s">
        <v>69</v>
      </c>
      <c r="X240" s="787">
        <v>0</v>
      </c>
      <c r="Y240" s="78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4301060360</v>
      </c>
      <c r="D241" s="794">
        <v>4680115882874</v>
      </c>
      <c r="E241" s="795"/>
      <c r="F241" s="786">
        <v>0.8</v>
      </c>
      <c r="G241" s="31">
        <v>4</v>
      </c>
      <c r="H241" s="786">
        <v>3.2</v>
      </c>
      <c r="I241" s="786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9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3"/>
      <c r="V241" s="33"/>
      <c r="W241" s="34" t="s">
        <v>69</v>
      </c>
      <c r="X241" s="787">
        <v>0</v>
      </c>
      <c r="Y241" s="78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94">
        <v>4680115882874</v>
      </c>
      <c r="E242" s="795"/>
      <c r="F242" s="786">
        <v>0.8</v>
      </c>
      <c r="G242" s="31">
        <v>4</v>
      </c>
      <c r="H242" s="786">
        <v>3.2</v>
      </c>
      <c r="I242" s="78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74" t="s">
        <v>415</v>
      </c>
      <c r="Q242" s="797"/>
      <c r="R242" s="797"/>
      <c r="S242" s="797"/>
      <c r="T242" s="798"/>
      <c r="U242" s="33"/>
      <c r="V242" s="33"/>
      <c r="W242" s="34" t="s">
        <v>69</v>
      </c>
      <c r="X242" s="787">
        <v>0</v>
      </c>
      <c r="Y242" s="78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94">
        <v>4680115884434</v>
      </c>
      <c r="E243" s="795"/>
      <c r="F243" s="786">
        <v>0.8</v>
      </c>
      <c r="G243" s="31">
        <v>4</v>
      </c>
      <c r="H243" s="786">
        <v>3.2</v>
      </c>
      <c r="I243" s="78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7"/>
      <c r="R243" s="797"/>
      <c r="S243" s="797"/>
      <c r="T243" s="798"/>
      <c r="U243" s="33"/>
      <c r="V243" s="33"/>
      <c r="W243" s="34" t="s">
        <v>69</v>
      </c>
      <c r="X243" s="787">
        <v>0</v>
      </c>
      <c r="Y243" s="78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420</v>
      </c>
      <c r="B244" s="53" t="s">
        <v>421</v>
      </c>
      <c r="C244" s="30">
        <v>4301060375</v>
      </c>
      <c r="D244" s="794">
        <v>4680115880818</v>
      </c>
      <c r="E244" s="795"/>
      <c r="F244" s="786">
        <v>0.4</v>
      </c>
      <c r="G244" s="31">
        <v>6</v>
      </c>
      <c r="H244" s="786">
        <v>2.4</v>
      </c>
      <c r="I244" s="78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7"/>
      <c r="R244" s="797"/>
      <c r="S244" s="797"/>
      <c r="T244" s="798"/>
      <c r="U244" s="33"/>
      <c r="V244" s="33"/>
      <c r="W244" s="34" t="s">
        <v>69</v>
      </c>
      <c r="X244" s="787">
        <v>0</v>
      </c>
      <c r="Y244" s="78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423</v>
      </c>
      <c r="B245" s="53" t="s">
        <v>424</v>
      </c>
      <c r="C245" s="30">
        <v>4301060389</v>
      </c>
      <c r="D245" s="794">
        <v>4680115880801</v>
      </c>
      <c r="E245" s="795"/>
      <c r="F245" s="786">
        <v>0.4</v>
      </c>
      <c r="G245" s="31">
        <v>6</v>
      </c>
      <c r="H245" s="786">
        <v>2.4</v>
      </c>
      <c r="I245" s="78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1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7"/>
      <c r="R245" s="797"/>
      <c r="S245" s="797"/>
      <c r="T245" s="798"/>
      <c r="U245" s="33"/>
      <c r="V245" s="33"/>
      <c r="W245" s="34" t="s">
        <v>69</v>
      </c>
      <c r="X245" s="787">
        <v>0</v>
      </c>
      <c r="Y245" s="78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11"/>
      <c r="P246" s="804" t="s">
        <v>71</v>
      </c>
      <c r="Q246" s="805"/>
      <c r="R246" s="805"/>
      <c r="S246" s="805"/>
      <c r="T246" s="805"/>
      <c r="U246" s="805"/>
      <c r="V246" s="806"/>
      <c r="W246" s="36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11"/>
      <c r="P247" s="804" t="s">
        <v>71</v>
      </c>
      <c r="Q247" s="805"/>
      <c r="R247" s="805"/>
      <c r="S247" s="805"/>
      <c r="T247" s="805"/>
      <c r="U247" s="805"/>
      <c r="V247" s="806"/>
      <c r="W247" s="36" t="s">
        <v>69</v>
      </c>
      <c r="X247" s="789">
        <f>IFERROR(SUM(X240:X245),"0")</f>
        <v>0</v>
      </c>
      <c r="Y247" s="789">
        <f>IFERROR(SUM(Y240:Y245),"0")</f>
        <v>0</v>
      </c>
      <c r="Z247" s="36"/>
      <c r="AA247" s="790"/>
      <c r="AB247" s="790"/>
      <c r="AC247" s="790"/>
    </row>
    <row r="248" spans="1:68" ht="16.5" hidden="1" customHeight="1" x14ac:dyDescent="0.25">
      <c r="A248" s="836" t="s">
        <v>426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83"/>
      <c r="AB248" s="783"/>
      <c r="AC248" s="783"/>
    </row>
    <row r="249" spans="1:68" ht="14.25" hidden="1" customHeight="1" x14ac:dyDescent="0.25">
      <c r="A249" s="807" t="s">
        <v>113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80"/>
      <c r="AB249" s="780"/>
      <c r="AC249" s="78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94">
        <v>4680115884274</v>
      </c>
      <c r="E250" s="795"/>
      <c r="F250" s="786">
        <v>1.45</v>
      </c>
      <c r="G250" s="31">
        <v>8</v>
      </c>
      <c r="H250" s="786">
        <v>11.6</v>
      </c>
      <c r="I250" s="78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7"/>
      <c r="R250" s="797"/>
      <c r="S250" s="797"/>
      <c r="T250" s="798"/>
      <c r="U250" s="33"/>
      <c r="V250" s="33"/>
      <c r="W250" s="34" t="s">
        <v>69</v>
      </c>
      <c r="X250" s="787">
        <v>0</v>
      </c>
      <c r="Y250" s="78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94">
        <v>4680115884274</v>
      </c>
      <c r="E251" s="795"/>
      <c r="F251" s="786">
        <v>1.45</v>
      </c>
      <c r="G251" s="31">
        <v>8</v>
      </c>
      <c r="H251" s="786">
        <v>11.6</v>
      </c>
      <c r="I251" s="786">
        <v>12.08</v>
      </c>
      <c r="J251" s="31">
        <v>56</v>
      </c>
      <c r="K251" s="31" t="s">
        <v>116</v>
      </c>
      <c r="L251" s="31"/>
      <c r="M251" s="32" t="s">
        <v>119</v>
      </c>
      <c r="N251" s="32"/>
      <c r="O251" s="31">
        <v>55</v>
      </c>
      <c r="P251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3"/>
      <c r="V251" s="33"/>
      <c r="W251" s="34" t="s">
        <v>69</v>
      </c>
      <c r="X251" s="787">
        <v>0</v>
      </c>
      <c r="Y251" s="78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94">
        <v>4680115884298</v>
      </c>
      <c r="E252" s="795"/>
      <c r="F252" s="786">
        <v>1.45</v>
      </c>
      <c r="G252" s="31">
        <v>8</v>
      </c>
      <c r="H252" s="786">
        <v>11.6</v>
      </c>
      <c r="I252" s="78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7"/>
      <c r="R252" s="797"/>
      <c r="S252" s="797"/>
      <c r="T252" s="798"/>
      <c r="U252" s="33"/>
      <c r="V252" s="33"/>
      <c r="W252" s="34" t="s">
        <v>69</v>
      </c>
      <c r="X252" s="787">
        <v>0</v>
      </c>
      <c r="Y252" s="78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94">
        <v>4680115884250</v>
      </c>
      <c r="E253" s="795"/>
      <c r="F253" s="786">
        <v>1.45</v>
      </c>
      <c r="G253" s="31">
        <v>8</v>
      </c>
      <c r="H253" s="786">
        <v>11.6</v>
      </c>
      <c r="I253" s="78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7"/>
      <c r="R253" s="797"/>
      <c r="S253" s="797"/>
      <c r="T253" s="798"/>
      <c r="U253" s="33"/>
      <c r="V253" s="33"/>
      <c r="W253" s="34" t="s">
        <v>69</v>
      </c>
      <c r="X253" s="787">
        <v>0</v>
      </c>
      <c r="Y253" s="78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94">
        <v>4680115884250</v>
      </c>
      <c r="E254" s="795"/>
      <c r="F254" s="786">
        <v>1.45</v>
      </c>
      <c r="G254" s="31">
        <v>8</v>
      </c>
      <c r="H254" s="786">
        <v>11.6</v>
      </c>
      <c r="I254" s="78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3"/>
      <c r="V254" s="33"/>
      <c r="W254" s="34" t="s">
        <v>69</v>
      </c>
      <c r="X254" s="787">
        <v>0</v>
      </c>
      <c r="Y254" s="78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94">
        <v>4680115884281</v>
      </c>
      <c r="E255" s="795"/>
      <c r="F255" s="786">
        <v>0.4</v>
      </c>
      <c r="G255" s="31">
        <v>10</v>
      </c>
      <c r="H255" s="786">
        <v>4</v>
      </c>
      <c r="I255" s="78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7"/>
      <c r="R255" s="797"/>
      <c r="S255" s="797"/>
      <c r="T255" s="798"/>
      <c r="U255" s="33"/>
      <c r="V255" s="33"/>
      <c r="W255" s="34" t="s">
        <v>69</v>
      </c>
      <c r="X255" s="787">
        <v>0</v>
      </c>
      <c r="Y255" s="78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94">
        <v>4680115884199</v>
      </c>
      <c r="E256" s="795"/>
      <c r="F256" s="786">
        <v>0.37</v>
      </c>
      <c r="G256" s="31">
        <v>10</v>
      </c>
      <c r="H256" s="786">
        <v>3.7</v>
      </c>
      <c r="I256" s="78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7"/>
      <c r="R256" s="797"/>
      <c r="S256" s="797"/>
      <c r="T256" s="798"/>
      <c r="U256" s="33"/>
      <c r="V256" s="33"/>
      <c r="W256" s="34" t="s">
        <v>69</v>
      </c>
      <c r="X256" s="787">
        <v>0</v>
      </c>
      <c r="Y256" s="78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94">
        <v>4680115884267</v>
      </c>
      <c r="E257" s="795"/>
      <c r="F257" s="786">
        <v>0.4</v>
      </c>
      <c r="G257" s="31">
        <v>10</v>
      </c>
      <c r="H257" s="786">
        <v>4</v>
      </c>
      <c r="I257" s="78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7"/>
      <c r="R257" s="797"/>
      <c r="S257" s="797"/>
      <c r="T257" s="798"/>
      <c r="U257" s="33"/>
      <c r="V257" s="33"/>
      <c r="W257" s="34" t="s">
        <v>69</v>
      </c>
      <c r="X257" s="787">
        <v>0</v>
      </c>
      <c r="Y257" s="78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11"/>
      <c r="P258" s="804" t="s">
        <v>71</v>
      </c>
      <c r="Q258" s="805"/>
      <c r="R258" s="805"/>
      <c r="S258" s="805"/>
      <c r="T258" s="805"/>
      <c r="U258" s="805"/>
      <c r="V258" s="806"/>
      <c r="W258" s="36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11"/>
      <c r="P259" s="804" t="s">
        <v>71</v>
      </c>
      <c r="Q259" s="805"/>
      <c r="R259" s="805"/>
      <c r="S259" s="805"/>
      <c r="T259" s="805"/>
      <c r="U259" s="805"/>
      <c r="V259" s="806"/>
      <c r="W259" s="36" t="s">
        <v>69</v>
      </c>
      <c r="X259" s="789">
        <f>IFERROR(SUM(X250:X257),"0")</f>
        <v>0</v>
      </c>
      <c r="Y259" s="789">
        <f>IFERROR(SUM(Y250:Y257),"0")</f>
        <v>0</v>
      </c>
      <c r="Z259" s="36"/>
      <c r="AA259" s="790"/>
      <c r="AB259" s="790"/>
      <c r="AC259" s="790"/>
    </row>
    <row r="260" spans="1:68" ht="16.5" hidden="1" customHeight="1" x14ac:dyDescent="0.25">
      <c r="A260" s="836" t="s">
        <v>445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83"/>
      <c r="AB260" s="783"/>
      <c r="AC260" s="783"/>
    </row>
    <row r="261" spans="1:68" ht="14.25" hidden="1" customHeight="1" x14ac:dyDescent="0.25">
      <c r="A261" s="807" t="s">
        <v>113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80"/>
      <c r="AB261" s="780"/>
      <c r="AC261" s="78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94">
        <v>4680115884137</v>
      </c>
      <c r="E262" s="795"/>
      <c r="F262" s="786">
        <v>1.45</v>
      </c>
      <c r="G262" s="31">
        <v>8</v>
      </c>
      <c r="H262" s="786">
        <v>11.6</v>
      </c>
      <c r="I262" s="78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7"/>
      <c r="R262" s="797"/>
      <c r="S262" s="797"/>
      <c r="T262" s="798"/>
      <c r="U262" s="33"/>
      <c r="V262" s="33"/>
      <c r="W262" s="34" t="s">
        <v>69</v>
      </c>
      <c r="X262" s="787">
        <v>0</v>
      </c>
      <c r="Y262" s="78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94">
        <v>4680115884137</v>
      </c>
      <c r="E263" s="795"/>
      <c r="F263" s="786">
        <v>1.45</v>
      </c>
      <c r="G263" s="31">
        <v>8</v>
      </c>
      <c r="H263" s="786">
        <v>11.6</v>
      </c>
      <c r="I263" s="786">
        <v>12.08</v>
      </c>
      <c r="J263" s="31">
        <v>56</v>
      </c>
      <c r="K263" s="31" t="s">
        <v>116</v>
      </c>
      <c r="L263" s="31"/>
      <c r="M263" s="32" t="s">
        <v>119</v>
      </c>
      <c r="N263" s="32"/>
      <c r="O263" s="31">
        <v>55</v>
      </c>
      <c r="P263" s="8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3"/>
      <c r="V263" s="33"/>
      <c r="W263" s="34" t="s">
        <v>69</v>
      </c>
      <c r="X263" s="787">
        <v>0</v>
      </c>
      <c r="Y263" s="78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94">
        <v>4680115884236</v>
      </c>
      <c r="E264" s="795"/>
      <c r="F264" s="786">
        <v>1.45</v>
      </c>
      <c r="G264" s="31">
        <v>8</v>
      </c>
      <c r="H264" s="786">
        <v>11.6</v>
      </c>
      <c r="I264" s="78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0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7"/>
      <c r="R264" s="797"/>
      <c r="S264" s="797"/>
      <c r="T264" s="798"/>
      <c r="U264" s="33"/>
      <c r="V264" s="33"/>
      <c r="W264" s="34" t="s">
        <v>69</v>
      </c>
      <c r="X264" s="787">
        <v>0</v>
      </c>
      <c r="Y264" s="78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94">
        <v>4680115884175</v>
      </c>
      <c r="E265" s="795"/>
      <c r="F265" s="786">
        <v>1.45</v>
      </c>
      <c r="G265" s="31">
        <v>8</v>
      </c>
      <c r="H265" s="786">
        <v>11.6</v>
      </c>
      <c r="I265" s="78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7"/>
      <c r="R265" s="797"/>
      <c r="S265" s="797"/>
      <c r="T265" s="798"/>
      <c r="U265" s="33"/>
      <c r="V265" s="33"/>
      <c r="W265" s="34" t="s">
        <v>69</v>
      </c>
      <c r="X265" s="787">
        <v>0</v>
      </c>
      <c r="Y265" s="78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94">
        <v>4680115884175</v>
      </c>
      <c r="E266" s="795"/>
      <c r="F266" s="786">
        <v>1.45</v>
      </c>
      <c r="G266" s="31">
        <v>8</v>
      </c>
      <c r="H266" s="786">
        <v>11.6</v>
      </c>
      <c r="I266" s="786">
        <v>12.08</v>
      </c>
      <c r="J266" s="31">
        <v>56</v>
      </c>
      <c r="K266" s="31" t="s">
        <v>116</v>
      </c>
      <c r="L266" s="31"/>
      <c r="M266" s="32" t="s">
        <v>119</v>
      </c>
      <c r="N266" s="32"/>
      <c r="O266" s="31">
        <v>55</v>
      </c>
      <c r="P266" s="11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3"/>
      <c r="V266" s="33"/>
      <c r="W266" s="34" t="s">
        <v>69</v>
      </c>
      <c r="X266" s="787">
        <v>0</v>
      </c>
      <c r="Y266" s="78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94">
        <v>4680115884144</v>
      </c>
      <c r="E267" s="795"/>
      <c r="F267" s="786">
        <v>0.4</v>
      </c>
      <c r="G267" s="31">
        <v>10</v>
      </c>
      <c r="H267" s="786">
        <v>4</v>
      </c>
      <c r="I267" s="78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7"/>
      <c r="R267" s="797"/>
      <c r="S267" s="797"/>
      <c r="T267" s="798"/>
      <c r="U267" s="33"/>
      <c r="V267" s="33"/>
      <c r="W267" s="34" t="s">
        <v>69</v>
      </c>
      <c r="X267" s="787">
        <v>0</v>
      </c>
      <c r="Y267" s="78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94">
        <v>4680115885288</v>
      </c>
      <c r="E268" s="795"/>
      <c r="F268" s="786">
        <v>0.37</v>
      </c>
      <c r="G268" s="31">
        <v>10</v>
      </c>
      <c r="H268" s="786">
        <v>3.7</v>
      </c>
      <c r="I268" s="78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7"/>
      <c r="R268" s="797"/>
      <c r="S268" s="797"/>
      <c r="T268" s="798"/>
      <c r="U268" s="33"/>
      <c r="V268" s="33"/>
      <c r="W268" s="34" t="s">
        <v>69</v>
      </c>
      <c r="X268" s="787">
        <v>0</v>
      </c>
      <c r="Y268" s="78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94">
        <v>4680115884182</v>
      </c>
      <c r="E269" s="795"/>
      <c r="F269" s="786">
        <v>0.37</v>
      </c>
      <c r="G269" s="31">
        <v>10</v>
      </c>
      <c r="H269" s="786">
        <v>3.7</v>
      </c>
      <c r="I269" s="78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7"/>
      <c r="R269" s="797"/>
      <c r="S269" s="797"/>
      <c r="T269" s="798"/>
      <c r="U269" s="33"/>
      <c r="V269" s="33"/>
      <c r="W269" s="34" t="s">
        <v>69</v>
      </c>
      <c r="X269" s="787">
        <v>0</v>
      </c>
      <c r="Y269" s="78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94">
        <v>4680115884205</v>
      </c>
      <c r="E270" s="795"/>
      <c r="F270" s="786">
        <v>0.4</v>
      </c>
      <c r="G270" s="31">
        <v>10</v>
      </c>
      <c r="H270" s="786">
        <v>4</v>
      </c>
      <c r="I270" s="78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7"/>
      <c r="R270" s="797"/>
      <c r="S270" s="797"/>
      <c r="T270" s="798"/>
      <c r="U270" s="33"/>
      <c r="V270" s="33"/>
      <c r="W270" s="34" t="s">
        <v>69</v>
      </c>
      <c r="X270" s="787">
        <v>0</v>
      </c>
      <c r="Y270" s="78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11"/>
      <c r="P271" s="804" t="s">
        <v>71</v>
      </c>
      <c r="Q271" s="805"/>
      <c r="R271" s="805"/>
      <c r="S271" s="805"/>
      <c r="T271" s="805"/>
      <c r="U271" s="805"/>
      <c r="V271" s="806"/>
      <c r="W271" s="36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11"/>
      <c r="P272" s="804" t="s">
        <v>71</v>
      </c>
      <c r="Q272" s="805"/>
      <c r="R272" s="805"/>
      <c r="S272" s="805"/>
      <c r="T272" s="805"/>
      <c r="U272" s="805"/>
      <c r="V272" s="806"/>
      <c r="W272" s="36" t="s">
        <v>69</v>
      </c>
      <c r="X272" s="789">
        <f>IFERROR(SUM(X262:X270),"0")</f>
        <v>0</v>
      </c>
      <c r="Y272" s="789">
        <f>IFERROR(SUM(Y262:Y270),"0")</f>
        <v>0</v>
      </c>
      <c r="Z272" s="36"/>
      <c r="AA272" s="790"/>
      <c r="AB272" s="790"/>
      <c r="AC272" s="790"/>
    </row>
    <row r="273" spans="1:68" ht="14.25" hidden="1" customHeight="1" x14ac:dyDescent="0.25">
      <c r="A273" s="807" t="s">
        <v>168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80"/>
      <c r="AB273" s="780"/>
      <c r="AC273" s="78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94">
        <v>4680115885721</v>
      </c>
      <c r="E274" s="795"/>
      <c r="F274" s="786">
        <v>0.33</v>
      </c>
      <c r="G274" s="31">
        <v>6</v>
      </c>
      <c r="H274" s="786">
        <v>1.98</v>
      </c>
      <c r="I274" s="78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7"/>
      <c r="R274" s="797"/>
      <c r="S274" s="797"/>
      <c r="T274" s="798"/>
      <c r="U274" s="33"/>
      <c r="V274" s="33"/>
      <c r="W274" s="34" t="s">
        <v>69</v>
      </c>
      <c r="X274" s="787">
        <v>0</v>
      </c>
      <c r="Y274" s="78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11"/>
      <c r="P275" s="804" t="s">
        <v>71</v>
      </c>
      <c r="Q275" s="805"/>
      <c r="R275" s="805"/>
      <c r="S275" s="805"/>
      <c r="T275" s="805"/>
      <c r="U275" s="805"/>
      <c r="V275" s="806"/>
      <c r="W275" s="36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11"/>
      <c r="P276" s="804" t="s">
        <v>71</v>
      </c>
      <c r="Q276" s="805"/>
      <c r="R276" s="805"/>
      <c r="S276" s="805"/>
      <c r="T276" s="805"/>
      <c r="U276" s="805"/>
      <c r="V276" s="806"/>
      <c r="W276" s="36" t="s">
        <v>69</v>
      </c>
      <c r="X276" s="789">
        <f>IFERROR(SUM(X274:X274),"0")</f>
        <v>0</v>
      </c>
      <c r="Y276" s="789">
        <f>IFERROR(SUM(Y274:Y274),"0")</f>
        <v>0</v>
      </c>
      <c r="Z276" s="36"/>
      <c r="AA276" s="790"/>
      <c r="AB276" s="790"/>
      <c r="AC276" s="790"/>
    </row>
    <row r="277" spans="1:68" ht="16.5" hidden="1" customHeight="1" x14ac:dyDescent="0.25">
      <c r="A277" s="836" t="s">
        <v>469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83"/>
      <c r="AB277" s="783"/>
      <c r="AC277" s="783"/>
    </row>
    <row r="278" spans="1:68" ht="14.25" hidden="1" customHeight="1" x14ac:dyDescent="0.25">
      <c r="A278" s="807" t="s">
        <v>113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80"/>
      <c r="AB278" s="780"/>
      <c r="AC278" s="780"/>
    </row>
    <row r="279" spans="1:68" ht="27" hidden="1" customHeight="1" x14ac:dyDescent="0.25">
      <c r="A279" s="53" t="s">
        <v>470</v>
      </c>
      <c r="B279" s="53" t="s">
        <v>471</v>
      </c>
      <c r="C279" s="30">
        <v>4301011855</v>
      </c>
      <c r="D279" s="794">
        <v>4680115885837</v>
      </c>
      <c r="E279" s="795"/>
      <c r="F279" s="786">
        <v>1.35</v>
      </c>
      <c r="G279" s="31">
        <v>8</v>
      </c>
      <c r="H279" s="786">
        <v>10.8</v>
      </c>
      <c r="I279" s="78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7"/>
      <c r="R279" s="797"/>
      <c r="S279" s="797"/>
      <c r="T279" s="798"/>
      <c r="U279" s="33"/>
      <c r="V279" s="33"/>
      <c r="W279" s="34" t="s">
        <v>69</v>
      </c>
      <c r="X279" s="787">
        <v>0</v>
      </c>
      <c r="Y279" s="78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4301011322</v>
      </c>
      <c r="D280" s="794">
        <v>4607091387452</v>
      </c>
      <c r="E280" s="795"/>
      <c r="F280" s="786">
        <v>1.35</v>
      </c>
      <c r="G280" s="31">
        <v>8</v>
      </c>
      <c r="H280" s="786">
        <v>10.8</v>
      </c>
      <c r="I280" s="78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3"/>
      <c r="V280" s="33"/>
      <c r="W280" s="34" t="s">
        <v>69</v>
      </c>
      <c r="X280" s="787">
        <v>0</v>
      </c>
      <c r="Y280" s="78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94">
        <v>4680115885806</v>
      </c>
      <c r="E281" s="795"/>
      <c r="F281" s="786">
        <v>1.35</v>
      </c>
      <c r="G281" s="31">
        <v>8</v>
      </c>
      <c r="H281" s="786">
        <v>10.8</v>
      </c>
      <c r="I281" s="78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7"/>
      <c r="R281" s="797"/>
      <c r="S281" s="797"/>
      <c r="T281" s="798"/>
      <c r="U281" s="33"/>
      <c r="V281" s="33"/>
      <c r="W281" s="34" t="s">
        <v>69</v>
      </c>
      <c r="X281" s="787">
        <v>0</v>
      </c>
      <c r="Y281" s="78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94">
        <v>4680115885806</v>
      </c>
      <c r="E282" s="795"/>
      <c r="F282" s="786">
        <v>1.35</v>
      </c>
      <c r="G282" s="31">
        <v>8</v>
      </c>
      <c r="H282" s="786">
        <v>10.8</v>
      </c>
      <c r="I282" s="786">
        <v>11.28</v>
      </c>
      <c r="J282" s="31">
        <v>56</v>
      </c>
      <c r="K282" s="31" t="s">
        <v>116</v>
      </c>
      <c r="L282" s="31"/>
      <c r="M282" s="32" t="s">
        <v>119</v>
      </c>
      <c r="N282" s="32"/>
      <c r="O282" s="31">
        <v>55</v>
      </c>
      <c r="P282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3"/>
      <c r="V282" s="33"/>
      <c r="W282" s="34" t="s">
        <v>69</v>
      </c>
      <c r="X282" s="787">
        <v>0</v>
      </c>
      <c r="Y282" s="78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4301011853</v>
      </c>
      <c r="D283" s="794">
        <v>4680115885851</v>
      </c>
      <c r="E283" s="795"/>
      <c r="F283" s="786">
        <v>1.35</v>
      </c>
      <c r="G283" s="31">
        <v>8</v>
      </c>
      <c r="H283" s="786">
        <v>10.8</v>
      </c>
      <c r="I283" s="78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7"/>
      <c r="R283" s="797"/>
      <c r="S283" s="797"/>
      <c r="T283" s="798"/>
      <c r="U283" s="33"/>
      <c r="V283" s="33"/>
      <c r="W283" s="34" t="s">
        <v>69</v>
      </c>
      <c r="X283" s="787">
        <v>0</v>
      </c>
      <c r="Y283" s="78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4301011313</v>
      </c>
      <c r="D284" s="794">
        <v>4607091385984</v>
      </c>
      <c r="E284" s="795"/>
      <c r="F284" s="786">
        <v>1.35</v>
      </c>
      <c r="G284" s="31">
        <v>8</v>
      </c>
      <c r="H284" s="786">
        <v>10.8</v>
      </c>
      <c r="I284" s="78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3"/>
      <c r="V284" s="33"/>
      <c r="W284" s="34" t="s">
        <v>69</v>
      </c>
      <c r="X284" s="787">
        <v>0</v>
      </c>
      <c r="Y284" s="78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4301011852</v>
      </c>
      <c r="D285" s="794">
        <v>4680115885844</v>
      </c>
      <c r="E285" s="795"/>
      <c r="F285" s="786">
        <v>0.4</v>
      </c>
      <c r="G285" s="31">
        <v>10</v>
      </c>
      <c r="H285" s="786">
        <v>4</v>
      </c>
      <c r="I285" s="78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7"/>
      <c r="R285" s="797"/>
      <c r="S285" s="797"/>
      <c r="T285" s="798"/>
      <c r="U285" s="33"/>
      <c r="V285" s="33"/>
      <c r="W285" s="34" t="s">
        <v>69</v>
      </c>
      <c r="X285" s="787">
        <v>0</v>
      </c>
      <c r="Y285" s="78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489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490</v>
      </c>
      <c r="B286" s="53" t="s">
        <v>491</v>
      </c>
      <c r="C286" s="30">
        <v>4301011319</v>
      </c>
      <c r="D286" s="794">
        <v>4607091387469</v>
      </c>
      <c r="E286" s="795"/>
      <c r="F286" s="786">
        <v>0.5</v>
      </c>
      <c r="G286" s="31">
        <v>10</v>
      </c>
      <c r="H286" s="786">
        <v>5</v>
      </c>
      <c r="I286" s="78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3"/>
      <c r="V286" s="33"/>
      <c r="W286" s="34" t="s">
        <v>69</v>
      </c>
      <c r="X286" s="787">
        <v>0</v>
      </c>
      <c r="Y286" s="78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475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4301011851</v>
      </c>
      <c r="D287" s="794">
        <v>4680115885820</v>
      </c>
      <c r="E287" s="795"/>
      <c r="F287" s="786">
        <v>0.4</v>
      </c>
      <c r="G287" s="31">
        <v>10</v>
      </c>
      <c r="H287" s="786">
        <v>4</v>
      </c>
      <c r="I287" s="78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7"/>
      <c r="R287" s="797"/>
      <c r="S287" s="797"/>
      <c r="T287" s="798"/>
      <c r="U287" s="33"/>
      <c r="V287" s="33"/>
      <c r="W287" s="34" t="s">
        <v>69</v>
      </c>
      <c r="X287" s="787">
        <v>0</v>
      </c>
      <c r="Y287" s="78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4301011316</v>
      </c>
      <c r="D288" s="794">
        <v>4607091387438</v>
      </c>
      <c r="E288" s="795"/>
      <c r="F288" s="786">
        <v>0.5</v>
      </c>
      <c r="G288" s="31">
        <v>10</v>
      </c>
      <c r="H288" s="786">
        <v>5</v>
      </c>
      <c r="I288" s="78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3"/>
      <c r="V288" s="33"/>
      <c r="W288" s="34" t="s">
        <v>69</v>
      </c>
      <c r="X288" s="787">
        <v>0</v>
      </c>
      <c r="Y288" s="78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11"/>
      <c r="P289" s="804" t="s">
        <v>71</v>
      </c>
      <c r="Q289" s="805"/>
      <c r="R289" s="805"/>
      <c r="S289" s="805"/>
      <c r="T289" s="805"/>
      <c r="U289" s="805"/>
      <c r="V289" s="806"/>
      <c r="W289" s="36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11"/>
      <c r="P290" s="804" t="s">
        <v>71</v>
      </c>
      <c r="Q290" s="805"/>
      <c r="R290" s="805"/>
      <c r="S290" s="805"/>
      <c r="T290" s="805"/>
      <c r="U290" s="805"/>
      <c r="V290" s="806"/>
      <c r="W290" s="36" t="s">
        <v>69</v>
      </c>
      <c r="X290" s="789">
        <f>IFERROR(SUM(X279:X288),"0")</f>
        <v>0</v>
      </c>
      <c r="Y290" s="789">
        <f>IFERROR(SUM(Y279:Y288),"0")</f>
        <v>0</v>
      </c>
      <c r="Z290" s="36"/>
      <c r="AA290" s="790"/>
      <c r="AB290" s="790"/>
      <c r="AC290" s="790"/>
    </row>
    <row r="291" spans="1:68" ht="16.5" hidden="1" customHeight="1" x14ac:dyDescent="0.25">
      <c r="A291" s="836" t="s">
        <v>498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83"/>
      <c r="AB291" s="783"/>
      <c r="AC291" s="783"/>
    </row>
    <row r="292" spans="1:68" ht="14.25" hidden="1" customHeight="1" x14ac:dyDescent="0.25">
      <c r="A292" s="807" t="s">
        <v>113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80"/>
      <c r="AB292" s="780"/>
      <c r="AC292" s="78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94">
        <v>4680115885707</v>
      </c>
      <c r="E293" s="795"/>
      <c r="F293" s="786">
        <v>0.9</v>
      </c>
      <c r="G293" s="31">
        <v>10</v>
      </c>
      <c r="H293" s="786">
        <v>9</v>
      </c>
      <c r="I293" s="78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7"/>
      <c r="R293" s="797"/>
      <c r="S293" s="797"/>
      <c r="T293" s="798"/>
      <c r="U293" s="33"/>
      <c r="V293" s="33"/>
      <c r="W293" s="34" t="s">
        <v>69</v>
      </c>
      <c r="X293" s="787">
        <v>0</v>
      </c>
      <c r="Y293" s="78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11"/>
      <c r="P294" s="804" t="s">
        <v>71</v>
      </c>
      <c r="Q294" s="805"/>
      <c r="R294" s="805"/>
      <c r="S294" s="805"/>
      <c r="T294" s="805"/>
      <c r="U294" s="805"/>
      <c r="V294" s="806"/>
      <c r="W294" s="36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11"/>
      <c r="P295" s="804" t="s">
        <v>71</v>
      </c>
      <c r="Q295" s="805"/>
      <c r="R295" s="805"/>
      <c r="S295" s="805"/>
      <c r="T295" s="805"/>
      <c r="U295" s="805"/>
      <c r="V295" s="806"/>
      <c r="W295" s="36" t="s">
        <v>69</v>
      </c>
      <c r="X295" s="789">
        <f>IFERROR(SUM(X293:X293),"0")</f>
        <v>0</v>
      </c>
      <c r="Y295" s="789">
        <f>IFERROR(SUM(Y293:Y293),"0")</f>
        <v>0</v>
      </c>
      <c r="Z295" s="36"/>
      <c r="AA295" s="790"/>
      <c r="AB295" s="790"/>
      <c r="AC295" s="790"/>
    </row>
    <row r="296" spans="1:68" ht="16.5" hidden="1" customHeight="1" x14ac:dyDescent="0.25">
      <c r="A296" s="836" t="s">
        <v>501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83"/>
      <c r="AB296" s="783"/>
      <c r="AC296" s="783"/>
    </row>
    <row r="297" spans="1:68" ht="14.25" hidden="1" customHeight="1" x14ac:dyDescent="0.25">
      <c r="A297" s="807" t="s">
        <v>113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80"/>
      <c r="AB297" s="780"/>
      <c r="AC297" s="78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94">
        <v>4607091383423</v>
      </c>
      <c r="E298" s="795"/>
      <c r="F298" s="786">
        <v>1.35</v>
      </c>
      <c r="G298" s="31">
        <v>8</v>
      </c>
      <c r="H298" s="786">
        <v>10.8</v>
      </c>
      <c r="I298" s="78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7"/>
      <c r="R298" s="797"/>
      <c r="S298" s="797"/>
      <c r="T298" s="798"/>
      <c r="U298" s="33"/>
      <c r="V298" s="33"/>
      <c r="W298" s="34" t="s">
        <v>69</v>
      </c>
      <c r="X298" s="787">
        <v>0</v>
      </c>
      <c r="Y298" s="78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94">
        <v>4680115885691</v>
      </c>
      <c r="E299" s="795"/>
      <c r="F299" s="786">
        <v>1.35</v>
      </c>
      <c r="G299" s="31">
        <v>8</v>
      </c>
      <c r="H299" s="786">
        <v>10.8</v>
      </c>
      <c r="I299" s="78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7"/>
      <c r="R299" s="797"/>
      <c r="S299" s="797"/>
      <c r="T299" s="798"/>
      <c r="U299" s="33"/>
      <c r="V299" s="33"/>
      <c r="W299" s="34" t="s">
        <v>69</v>
      </c>
      <c r="X299" s="787">
        <v>0</v>
      </c>
      <c r="Y299" s="78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94">
        <v>4680115885660</v>
      </c>
      <c r="E300" s="795"/>
      <c r="F300" s="786">
        <v>1.35</v>
      </c>
      <c r="G300" s="31">
        <v>8</v>
      </c>
      <c r="H300" s="786">
        <v>10.8</v>
      </c>
      <c r="I300" s="78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7"/>
      <c r="R300" s="797"/>
      <c r="S300" s="797"/>
      <c r="T300" s="798"/>
      <c r="U300" s="33"/>
      <c r="V300" s="33"/>
      <c r="W300" s="34" t="s">
        <v>69</v>
      </c>
      <c r="X300" s="787">
        <v>0</v>
      </c>
      <c r="Y300" s="78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11"/>
      <c r="P301" s="804" t="s">
        <v>71</v>
      </c>
      <c r="Q301" s="805"/>
      <c r="R301" s="805"/>
      <c r="S301" s="805"/>
      <c r="T301" s="805"/>
      <c r="U301" s="805"/>
      <c r="V301" s="806"/>
      <c r="W301" s="36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11"/>
      <c r="P302" s="804" t="s">
        <v>71</v>
      </c>
      <c r="Q302" s="805"/>
      <c r="R302" s="805"/>
      <c r="S302" s="805"/>
      <c r="T302" s="805"/>
      <c r="U302" s="805"/>
      <c r="V302" s="806"/>
      <c r="W302" s="36" t="s">
        <v>69</v>
      </c>
      <c r="X302" s="789">
        <f>IFERROR(SUM(X298:X300),"0")</f>
        <v>0</v>
      </c>
      <c r="Y302" s="789">
        <f>IFERROR(SUM(Y298:Y300),"0")</f>
        <v>0</v>
      </c>
      <c r="Z302" s="36"/>
      <c r="AA302" s="790"/>
      <c r="AB302" s="790"/>
      <c r="AC302" s="790"/>
    </row>
    <row r="303" spans="1:68" ht="16.5" hidden="1" customHeight="1" x14ac:dyDescent="0.25">
      <c r="A303" s="836" t="s">
        <v>510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83"/>
      <c r="AB303" s="783"/>
      <c r="AC303" s="783"/>
    </row>
    <row r="304" spans="1:68" ht="14.25" hidden="1" customHeight="1" x14ac:dyDescent="0.25">
      <c r="A304" s="807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80"/>
      <c r="AB304" s="780"/>
      <c r="AC304" s="78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94">
        <v>4680115881556</v>
      </c>
      <c r="E305" s="795"/>
      <c r="F305" s="786">
        <v>1</v>
      </c>
      <c r="G305" s="31">
        <v>4</v>
      </c>
      <c r="H305" s="786">
        <v>4</v>
      </c>
      <c r="I305" s="78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7"/>
      <c r="R305" s="797"/>
      <c r="S305" s="797"/>
      <c r="T305" s="798"/>
      <c r="U305" s="33"/>
      <c r="V305" s="33"/>
      <c r="W305" s="34" t="s">
        <v>69</v>
      </c>
      <c r="X305" s="787">
        <v>0</v>
      </c>
      <c r="Y305" s="78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94">
        <v>4680115881037</v>
      </c>
      <c r="E306" s="795"/>
      <c r="F306" s="786">
        <v>0.84</v>
      </c>
      <c r="G306" s="31">
        <v>4</v>
      </c>
      <c r="H306" s="786">
        <v>3.36</v>
      </c>
      <c r="I306" s="78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7"/>
      <c r="R306" s="797"/>
      <c r="S306" s="797"/>
      <c r="T306" s="798"/>
      <c r="U306" s="33"/>
      <c r="V306" s="33"/>
      <c r="W306" s="34" t="s">
        <v>69</v>
      </c>
      <c r="X306" s="787">
        <v>0</v>
      </c>
      <c r="Y306" s="78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94">
        <v>4680115886186</v>
      </c>
      <c r="E307" s="795"/>
      <c r="F307" s="786">
        <v>0.3</v>
      </c>
      <c r="G307" s="31">
        <v>6</v>
      </c>
      <c r="H307" s="786">
        <v>1.8</v>
      </c>
      <c r="I307" s="78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7"/>
      <c r="R307" s="797"/>
      <c r="S307" s="797"/>
      <c r="T307" s="798"/>
      <c r="U307" s="33"/>
      <c r="V307" s="33"/>
      <c r="W307" s="34" t="s">
        <v>69</v>
      </c>
      <c r="X307" s="787">
        <v>0</v>
      </c>
      <c r="Y307" s="78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519</v>
      </c>
      <c r="B308" s="53" t="s">
        <v>520</v>
      </c>
      <c r="C308" s="30">
        <v>4301051487</v>
      </c>
      <c r="D308" s="794">
        <v>4680115881228</v>
      </c>
      <c r="E308" s="795"/>
      <c r="F308" s="786">
        <v>0.4</v>
      </c>
      <c r="G308" s="31">
        <v>6</v>
      </c>
      <c r="H308" s="786">
        <v>2.4</v>
      </c>
      <c r="I308" s="78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7"/>
      <c r="R308" s="797"/>
      <c r="S308" s="797"/>
      <c r="T308" s="798"/>
      <c r="U308" s="33"/>
      <c r="V308" s="33"/>
      <c r="W308" s="34" t="s">
        <v>69</v>
      </c>
      <c r="X308" s="787">
        <v>0</v>
      </c>
      <c r="Y308" s="78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521</v>
      </c>
      <c r="B309" s="53" t="s">
        <v>522</v>
      </c>
      <c r="C309" s="30">
        <v>4301051384</v>
      </c>
      <c r="D309" s="794">
        <v>4680115881211</v>
      </c>
      <c r="E309" s="795"/>
      <c r="F309" s="786">
        <v>0.4</v>
      </c>
      <c r="G309" s="31">
        <v>6</v>
      </c>
      <c r="H309" s="786">
        <v>2.4</v>
      </c>
      <c r="I309" s="78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2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7"/>
      <c r="R309" s="797"/>
      <c r="S309" s="797"/>
      <c r="T309" s="798"/>
      <c r="U309" s="33"/>
      <c r="V309" s="33"/>
      <c r="W309" s="34" t="s">
        <v>69</v>
      </c>
      <c r="X309" s="787">
        <v>0</v>
      </c>
      <c r="Y309" s="78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513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94">
        <v>4680115881020</v>
      </c>
      <c r="E310" s="795"/>
      <c r="F310" s="786">
        <v>0.84</v>
      </c>
      <c r="G310" s="31">
        <v>4</v>
      </c>
      <c r="H310" s="786">
        <v>3.36</v>
      </c>
      <c r="I310" s="78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7"/>
      <c r="R310" s="797"/>
      <c r="S310" s="797"/>
      <c r="T310" s="798"/>
      <c r="U310" s="33"/>
      <c r="V310" s="33"/>
      <c r="W310" s="34" t="s">
        <v>69</v>
      </c>
      <c r="X310" s="787">
        <v>0</v>
      </c>
      <c r="Y310" s="78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0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11"/>
      <c r="P311" s="804" t="s">
        <v>71</v>
      </c>
      <c r="Q311" s="805"/>
      <c r="R311" s="805"/>
      <c r="S311" s="805"/>
      <c r="T311" s="805"/>
      <c r="U311" s="805"/>
      <c r="V311" s="806"/>
      <c r="W311" s="36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11"/>
      <c r="P312" s="804" t="s">
        <v>71</v>
      </c>
      <c r="Q312" s="805"/>
      <c r="R312" s="805"/>
      <c r="S312" s="805"/>
      <c r="T312" s="805"/>
      <c r="U312" s="805"/>
      <c r="V312" s="806"/>
      <c r="W312" s="36" t="s">
        <v>69</v>
      </c>
      <c r="X312" s="789">
        <f>IFERROR(SUM(X305:X310),"0")</f>
        <v>0</v>
      </c>
      <c r="Y312" s="789">
        <f>IFERROR(SUM(Y305:Y310),"0")</f>
        <v>0</v>
      </c>
      <c r="Z312" s="36"/>
      <c r="AA312" s="790"/>
      <c r="AB312" s="790"/>
      <c r="AC312" s="790"/>
    </row>
    <row r="313" spans="1:68" ht="16.5" hidden="1" customHeight="1" x14ac:dyDescent="0.25">
      <c r="A313" s="836" t="s">
        <v>526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83"/>
      <c r="AB313" s="783"/>
      <c r="AC313" s="783"/>
    </row>
    <row r="314" spans="1:68" ht="14.25" hidden="1" customHeight="1" x14ac:dyDescent="0.25">
      <c r="A314" s="807" t="s">
        <v>113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80"/>
      <c r="AB314" s="780"/>
      <c r="AC314" s="78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94">
        <v>4607091389296</v>
      </c>
      <c r="E315" s="795"/>
      <c r="F315" s="786">
        <v>0.4</v>
      </c>
      <c r="G315" s="31">
        <v>10</v>
      </c>
      <c r="H315" s="786">
        <v>4</v>
      </c>
      <c r="I315" s="78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7"/>
      <c r="R315" s="797"/>
      <c r="S315" s="797"/>
      <c r="T315" s="798"/>
      <c r="U315" s="33"/>
      <c r="V315" s="33"/>
      <c r="W315" s="34" t="s">
        <v>69</v>
      </c>
      <c r="X315" s="787">
        <v>0</v>
      </c>
      <c r="Y315" s="78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11"/>
      <c r="P316" s="804" t="s">
        <v>71</v>
      </c>
      <c r="Q316" s="805"/>
      <c r="R316" s="805"/>
      <c r="S316" s="805"/>
      <c r="T316" s="805"/>
      <c r="U316" s="805"/>
      <c r="V316" s="806"/>
      <c r="W316" s="36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1"/>
      <c r="P317" s="804" t="s">
        <v>71</v>
      </c>
      <c r="Q317" s="805"/>
      <c r="R317" s="805"/>
      <c r="S317" s="805"/>
      <c r="T317" s="805"/>
      <c r="U317" s="805"/>
      <c r="V317" s="806"/>
      <c r="W317" s="36" t="s">
        <v>69</v>
      </c>
      <c r="X317" s="789">
        <f>IFERROR(SUM(X315:X315),"0")</f>
        <v>0</v>
      </c>
      <c r="Y317" s="789">
        <f>IFERROR(SUM(Y315:Y315),"0")</f>
        <v>0</v>
      </c>
      <c r="Z317" s="36"/>
      <c r="AA317" s="790"/>
      <c r="AB317" s="790"/>
      <c r="AC317" s="790"/>
    </row>
    <row r="318" spans="1:68" ht="14.25" hidden="1" customHeight="1" x14ac:dyDescent="0.25">
      <c r="A318" s="807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80"/>
      <c r="AB318" s="780"/>
      <c r="AC318" s="78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94">
        <v>4680115880344</v>
      </c>
      <c r="E319" s="795"/>
      <c r="F319" s="786">
        <v>0.28000000000000003</v>
      </c>
      <c r="G319" s="31">
        <v>6</v>
      </c>
      <c r="H319" s="786">
        <v>1.68</v>
      </c>
      <c r="I319" s="78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7"/>
      <c r="R319" s="797"/>
      <c r="S319" s="797"/>
      <c r="T319" s="798"/>
      <c r="U319" s="33"/>
      <c r="V319" s="33"/>
      <c r="W319" s="34" t="s">
        <v>69</v>
      </c>
      <c r="X319" s="787">
        <v>0</v>
      </c>
      <c r="Y319" s="78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11"/>
      <c r="P320" s="804" t="s">
        <v>71</v>
      </c>
      <c r="Q320" s="805"/>
      <c r="R320" s="805"/>
      <c r="S320" s="805"/>
      <c r="T320" s="805"/>
      <c r="U320" s="805"/>
      <c r="V320" s="806"/>
      <c r="W320" s="36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11"/>
      <c r="P321" s="804" t="s">
        <v>71</v>
      </c>
      <c r="Q321" s="805"/>
      <c r="R321" s="805"/>
      <c r="S321" s="805"/>
      <c r="T321" s="805"/>
      <c r="U321" s="805"/>
      <c r="V321" s="806"/>
      <c r="W321" s="36" t="s">
        <v>69</v>
      </c>
      <c r="X321" s="789">
        <f>IFERROR(SUM(X319:X319),"0")</f>
        <v>0</v>
      </c>
      <c r="Y321" s="789">
        <f>IFERROR(SUM(Y319:Y319),"0")</f>
        <v>0</v>
      </c>
      <c r="Z321" s="36"/>
      <c r="AA321" s="790"/>
      <c r="AB321" s="790"/>
      <c r="AC321" s="790"/>
    </row>
    <row r="322" spans="1:68" ht="14.25" hidden="1" customHeight="1" x14ac:dyDescent="0.25">
      <c r="A322" s="807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80"/>
      <c r="AB322" s="780"/>
      <c r="AC322" s="78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94">
        <v>4680115884618</v>
      </c>
      <c r="E323" s="795"/>
      <c r="F323" s="786">
        <v>0.6</v>
      </c>
      <c r="G323" s="31">
        <v>6</v>
      </c>
      <c r="H323" s="786">
        <v>3.6</v>
      </c>
      <c r="I323" s="78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7"/>
      <c r="R323" s="797"/>
      <c r="S323" s="797"/>
      <c r="T323" s="798"/>
      <c r="U323" s="33"/>
      <c r="V323" s="33"/>
      <c r="W323" s="34" t="s">
        <v>69</v>
      </c>
      <c r="X323" s="787">
        <v>0</v>
      </c>
      <c r="Y323" s="78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11"/>
      <c r="P324" s="804" t="s">
        <v>71</v>
      </c>
      <c r="Q324" s="805"/>
      <c r="R324" s="805"/>
      <c r="S324" s="805"/>
      <c r="T324" s="805"/>
      <c r="U324" s="805"/>
      <c r="V324" s="806"/>
      <c r="W324" s="36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11"/>
      <c r="P325" s="804" t="s">
        <v>71</v>
      </c>
      <c r="Q325" s="805"/>
      <c r="R325" s="805"/>
      <c r="S325" s="805"/>
      <c r="T325" s="805"/>
      <c r="U325" s="805"/>
      <c r="V325" s="806"/>
      <c r="W325" s="36" t="s">
        <v>69</v>
      </c>
      <c r="X325" s="789">
        <f>IFERROR(SUM(X323:X323),"0")</f>
        <v>0</v>
      </c>
      <c r="Y325" s="789">
        <f>IFERROR(SUM(Y323:Y323),"0")</f>
        <v>0</v>
      </c>
      <c r="Z325" s="36"/>
      <c r="AA325" s="790"/>
      <c r="AB325" s="790"/>
      <c r="AC325" s="790"/>
    </row>
    <row r="326" spans="1:68" ht="16.5" hidden="1" customHeight="1" x14ac:dyDescent="0.25">
      <c r="A326" s="836" t="s">
        <v>536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83"/>
      <c r="AB326" s="783"/>
      <c r="AC326" s="783"/>
    </row>
    <row r="327" spans="1:68" ht="14.25" hidden="1" customHeight="1" x14ac:dyDescent="0.25">
      <c r="A327" s="807" t="s">
        <v>113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80"/>
      <c r="AB327" s="780"/>
      <c r="AC327" s="78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94">
        <v>4607091389807</v>
      </c>
      <c r="E328" s="795"/>
      <c r="F328" s="786">
        <v>0.4</v>
      </c>
      <c r="G328" s="31">
        <v>10</v>
      </c>
      <c r="H328" s="786">
        <v>4</v>
      </c>
      <c r="I328" s="78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12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7"/>
      <c r="R328" s="797"/>
      <c r="S328" s="797"/>
      <c r="T328" s="798"/>
      <c r="U328" s="33"/>
      <c r="V328" s="33"/>
      <c r="W328" s="34" t="s">
        <v>69</v>
      </c>
      <c r="X328" s="787">
        <v>0</v>
      </c>
      <c r="Y328" s="78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11"/>
      <c r="P329" s="804" t="s">
        <v>71</v>
      </c>
      <c r="Q329" s="805"/>
      <c r="R329" s="805"/>
      <c r="S329" s="805"/>
      <c r="T329" s="805"/>
      <c r="U329" s="805"/>
      <c r="V329" s="806"/>
      <c r="W329" s="36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11"/>
      <c r="P330" s="804" t="s">
        <v>71</v>
      </c>
      <c r="Q330" s="805"/>
      <c r="R330" s="805"/>
      <c r="S330" s="805"/>
      <c r="T330" s="805"/>
      <c r="U330" s="805"/>
      <c r="V330" s="806"/>
      <c r="W330" s="36" t="s">
        <v>69</v>
      </c>
      <c r="X330" s="789">
        <f>IFERROR(SUM(X328:X328),"0")</f>
        <v>0</v>
      </c>
      <c r="Y330" s="789">
        <f>IFERROR(SUM(Y328:Y328),"0")</f>
        <v>0</v>
      </c>
      <c r="Z330" s="36"/>
      <c r="AA330" s="790"/>
      <c r="AB330" s="790"/>
      <c r="AC330" s="790"/>
    </row>
    <row r="331" spans="1:68" ht="14.25" hidden="1" customHeight="1" x14ac:dyDescent="0.25">
      <c r="A331" s="807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80"/>
      <c r="AB331" s="780"/>
      <c r="AC331" s="78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94">
        <v>4680115880481</v>
      </c>
      <c r="E332" s="795"/>
      <c r="F332" s="786">
        <v>0.28000000000000003</v>
      </c>
      <c r="G332" s="31">
        <v>6</v>
      </c>
      <c r="H332" s="786">
        <v>1.68</v>
      </c>
      <c r="I332" s="78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7"/>
      <c r="R332" s="797"/>
      <c r="S332" s="797"/>
      <c r="T332" s="798"/>
      <c r="U332" s="33"/>
      <c r="V332" s="33"/>
      <c r="W332" s="34" t="s">
        <v>69</v>
      </c>
      <c r="X332" s="787">
        <v>0</v>
      </c>
      <c r="Y332" s="78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11"/>
      <c r="P333" s="804" t="s">
        <v>71</v>
      </c>
      <c r="Q333" s="805"/>
      <c r="R333" s="805"/>
      <c r="S333" s="805"/>
      <c r="T333" s="805"/>
      <c r="U333" s="805"/>
      <c r="V333" s="806"/>
      <c r="W333" s="36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11"/>
      <c r="P334" s="804" t="s">
        <v>71</v>
      </c>
      <c r="Q334" s="805"/>
      <c r="R334" s="805"/>
      <c r="S334" s="805"/>
      <c r="T334" s="805"/>
      <c r="U334" s="805"/>
      <c r="V334" s="806"/>
      <c r="W334" s="36" t="s">
        <v>69</v>
      </c>
      <c r="X334" s="789">
        <f>IFERROR(SUM(X332:X332),"0")</f>
        <v>0</v>
      </c>
      <c r="Y334" s="789">
        <f>IFERROR(SUM(Y332:Y332),"0")</f>
        <v>0</v>
      </c>
      <c r="Z334" s="36"/>
      <c r="AA334" s="790"/>
      <c r="AB334" s="790"/>
      <c r="AC334" s="790"/>
    </row>
    <row r="335" spans="1:68" ht="14.25" hidden="1" customHeight="1" x14ac:dyDescent="0.25">
      <c r="A335" s="807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80"/>
      <c r="AB335" s="780"/>
      <c r="AC335" s="78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94">
        <v>4680115880412</v>
      </c>
      <c r="E336" s="795"/>
      <c r="F336" s="786">
        <v>0.33</v>
      </c>
      <c r="G336" s="31">
        <v>6</v>
      </c>
      <c r="H336" s="786">
        <v>1.98</v>
      </c>
      <c r="I336" s="78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7"/>
      <c r="R336" s="797"/>
      <c r="S336" s="797"/>
      <c r="T336" s="798"/>
      <c r="U336" s="33"/>
      <c r="V336" s="33"/>
      <c r="W336" s="34" t="s">
        <v>69</v>
      </c>
      <c r="X336" s="787">
        <v>0</v>
      </c>
      <c r="Y336" s="78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94">
        <v>4680115880511</v>
      </c>
      <c r="E337" s="795"/>
      <c r="F337" s="786">
        <v>0.33</v>
      </c>
      <c r="G337" s="31">
        <v>6</v>
      </c>
      <c r="H337" s="786">
        <v>1.98</v>
      </c>
      <c r="I337" s="78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7"/>
      <c r="R337" s="797"/>
      <c r="S337" s="797"/>
      <c r="T337" s="798"/>
      <c r="U337" s="33"/>
      <c r="V337" s="33"/>
      <c r="W337" s="34" t="s">
        <v>69</v>
      </c>
      <c r="X337" s="787">
        <v>0</v>
      </c>
      <c r="Y337" s="78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11"/>
      <c r="P338" s="804" t="s">
        <v>71</v>
      </c>
      <c r="Q338" s="805"/>
      <c r="R338" s="805"/>
      <c r="S338" s="805"/>
      <c r="T338" s="805"/>
      <c r="U338" s="805"/>
      <c r="V338" s="806"/>
      <c r="W338" s="36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11"/>
      <c r="P339" s="804" t="s">
        <v>71</v>
      </c>
      <c r="Q339" s="805"/>
      <c r="R339" s="805"/>
      <c r="S339" s="805"/>
      <c r="T339" s="805"/>
      <c r="U339" s="805"/>
      <c r="V339" s="806"/>
      <c r="W339" s="36" t="s">
        <v>69</v>
      </c>
      <c r="X339" s="789">
        <f>IFERROR(SUM(X336:X337),"0")</f>
        <v>0</v>
      </c>
      <c r="Y339" s="789">
        <f>IFERROR(SUM(Y336:Y337),"0")</f>
        <v>0</v>
      </c>
      <c r="Z339" s="36"/>
      <c r="AA339" s="790"/>
      <c r="AB339" s="790"/>
      <c r="AC339" s="790"/>
    </row>
    <row r="340" spans="1:68" ht="16.5" hidden="1" customHeight="1" x14ac:dyDescent="0.25">
      <c r="A340" s="836" t="s">
        <v>549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83"/>
      <c r="AB340" s="783"/>
      <c r="AC340" s="783"/>
    </row>
    <row r="341" spans="1:68" ht="14.25" hidden="1" customHeight="1" x14ac:dyDescent="0.25">
      <c r="A341" s="807" t="s">
        <v>113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80"/>
      <c r="AB341" s="780"/>
      <c r="AC341" s="78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94">
        <v>4680115882973</v>
      </c>
      <c r="E342" s="795"/>
      <c r="F342" s="786">
        <v>0.7</v>
      </c>
      <c r="G342" s="31">
        <v>6</v>
      </c>
      <c r="H342" s="786">
        <v>4.2</v>
      </c>
      <c r="I342" s="78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8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7"/>
      <c r="R342" s="797"/>
      <c r="S342" s="797"/>
      <c r="T342" s="798"/>
      <c r="U342" s="33"/>
      <c r="V342" s="33"/>
      <c r="W342" s="34" t="s">
        <v>69</v>
      </c>
      <c r="X342" s="787">
        <v>0</v>
      </c>
      <c r="Y342" s="78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1"/>
      <c r="P343" s="804" t="s">
        <v>71</v>
      </c>
      <c r="Q343" s="805"/>
      <c r="R343" s="805"/>
      <c r="S343" s="805"/>
      <c r="T343" s="805"/>
      <c r="U343" s="805"/>
      <c r="V343" s="806"/>
      <c r="W343" s="36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11"/>
      <c r="P344" s="804" t="s">
        <v>71</v>
      </c>
      <c r="Q344" s="805"/>
      <c r="R344" s="805"/>
      <c r="S344" s="805"/>
      <c r="T344" s="805"/>
      <c r="U344" s="805"/>
      <c r="V344" s="806"/>
      <c r="W344" s="36" t="s">
        <v>69</v>
      </c>
      <c r="X344" s="789">
        <f>IFERROR(SUM(X342:X342),"0")</f>
        <v>0</v>
      </c>
      <c r="Y344" s="789">
        <f>IFERROR(SUM(Y342:Y342),"0")</f>
        <v>0</v>
      </c>
      <c r="Z344" s="36"/>
      <c r="AA344" s="790"/>
      <c r="AB344" s="790"/>
      <c r="AC344" s="790"/>
    </row>
    <row r="345" spans="1:68" ht="14.25" hidden="1" customHeight="1" x14ac:dyDescent="0.25">
      <c r="A345" s="807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80"/>
      <c r="AB345" s="780"/>
      <c r="AC345" s="78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94">
        <v>4607091389845</v>
      </c>
      <c r="E346" s="795"/>
      <c r="F346" s="786">
        <v>0.35</v>
      </c>
      <c r="G346" s="31">
        <v>6</v>
      </c>
      <c r="H346" s="786">
        <v>2.1</v>
      </c>
      <c r="I346" s="78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7"/>
      <c r="R346" s="797"/>
      <c r="S346" s="797"/>
      <c r="T346" s="798"/>
      <c r="U346" s="33"/>
      <c r="V346" s="33"/>
      <c r="W346" s="34" t="s">
        <v>69</v>
      </c>
      <c r="X346" s="787">
        <v>0</v>
      </c>
      <c r="Y346" s="78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94">
        <v>4680115882881</v>
      </c>
      <c r="E347" s="795"/>
      <c r="F347" s="786">
        <v>0.28000000000000003</v>
      </c>
      <c r="G347" s="31">
        <v>6</v>
      </c>
      <c r="H347" s="786">
        <v>1.68</v>
      </c>
      <c r="I347" s="78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7"/>
      <c r="R347" s="797"/>
      <c r="S347" s="797"/>
      <c r="T347" s="798"/>
      <c r="U347" s="33"/>
      <c r="V347" s="33"/>
      <c r="W347" s="34" t="s">
        <v>69</v>
      </c>
      <c r="X347" s="787">
        <v>0</v>
      </c>
      <c r="Y347" s="78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1"/>
      <c r="P348" s="804" t="s">
        <v>71</v>
      </c>
      <c r="Q348" s="805"/>
      <c r="R348" s="805"/>
      <c r="S348" s="805"/>
      <c r="T348" s="805"/>
      <c r="U348" s="805"/>
      <c r="V348" s="806"/>
      <c r="W348" s="36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11"/>
      <c r="P349" s="804" t="s">
        <v>71</v>
      </c>
      <c r="Q349" s="805"/>
      <c r="R349" s="805"/>
      <c r="S349" s="805"/>
      <c r="T349" s="805"/>
      <c r="U349" s="805"/>
      <c r="V349" s="806"/>
      <c r="W349" s="36" t="s">
        <v>69</v>
      </c>
      <c r="X349" s="789">
        <f>IFERROR(SUM(X346:X347),"0")</f>
        <v>0</v>
      </c>
      <c r="Y349" s="789">
        <f>IFERROR(SUM(Y346:Y347),"0")</f>
        <v>0</v>
      </c>
      <c r="Z349" s="36"/>
      <c r="AA349" s="790"/>
      <c r="AB349" s="790"/>
      <c r="AC349" s="790"/>
    </row>
    <row r="350" spans="1:68" ht="14.25" hidden="1" customHeight="1" x14ac:dyDescent="0.25">
      <c r="A350" s="807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80"/>
      <c r="AB350" s="780"/>
      <c r="AC350" s="78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94">
        <v>4680115883390</v>
      </c>
      <c r="E351" s="795"/>
      <c r="F351" s="786">
        <v>0.3</v>
      </c>
      <c r="G351" s="31">
        <v>6</v>
      </c>
      <c r="H351" s="786">
        <v>1.8</v>
      </c>
      <c r="I351" s="78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7"/>
      <c r="R351" s="797"/>
      <c r="S351" s="797"/>
      <c r="T351" s="798"/>
      <c r="U351" s="33"/>
      <c r="V351" s="33"/>
      <c r="W351" s="34" t="s">
        <v>69</v>
      </c>
      <c r="X351" s="787">
        <v>0</v>
      </c>
      <c r="Y351" s="78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1"/>
      <c r="P352" s="804" t="s">
        <v>71</v>
      </c>
      <c r="Q352" s="805"/>
      <c r="R352" s="805"/>
      <c r="S352" s="805"/>
      <c r="T352" s="805"/>
      <c r="U352" s="805"/>
      <c r="V352" s="806"/>
      <c r="W352" s="36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11"/>
      <c r="P353" s="804" t="s">
        <v>71</v>
      </c>
      <c r="Q353" s="805"/>
      <c r="R353" s="805"/>
      <c r="S353" s="805"/>
      <c r="T353" s="805"/>
      <c r="U353" s="805"/>
      <c r="V353" s="806"/>
      <c r="W353" s="36" t="s">
        <v>69</v>
      </c>
      <c r="X353" s="789">
        <f>IFERROR(SUM(X351:X351),"0")</f>
        <v>0</v>
      </c>
      <c r="Y353" s="789">
        <f>IFERROR(SUM(Y351:Y351),"0")</f>
        <v>0</v>
      </c>
      <c r="Z353" s="36"/>
      <c r="AA353" s="790"/>
      <c r="AB353" s="790"/>
      <c r="AC353" s="790"/>
    </row>
    <row r="354" spans="1:68" ht="16.5" hidden="1" customHeight="1" x14ac:dyDescent="0.25">
      <c r="A354" s="836" t="s">
        <v>560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83"/>
      <c r="AB354" s="783"/>
      <c r="AC354" s="783"/>
    </row>
    <row r="355" spans="1:68" ht="14.25" hidden="1" customHeight="1" x14ac:dyDescent="0.25">
      <c r="A355" s="807" t="s">
        <v>113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80"/>
      <c r="AB355" s="780"/>
      <c r="AC355" s="78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94">
        <v>4680115885615</v>
      </c>
      <c r="E356" s="795"/>
      <c r="F356" s="786">
        <v>1.35</v>
      </c>
      <c r="G356" s="31">
        <v>8</v>
      </c>
      <c r="H356" s="786">
        <v>10.8</v>
      </c>
      <c r="I356" s="78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7"/>
      <c r="R356" s="797"/>
      <c r="S356" s="797"/>
      <c r="T356" s="798"/>
      <c r="U356" s="33"/>
      <c r="V356" s="33"/>
      <c r="W356" s="34" t="s">
        <v>69</v>
      </c>
      <c r="X356" s="787">
        <v>0</v>
      </c>
      <c r="Y356" s="78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94">
        <v>4680115885554</v>
      </c>
      <c r="E357" s="795"/>
      <c r="F357" s="786">
        <v>1.35</v>
      </c>
      <c r="G357" s="31">
        <v>8</v>
      </c>
      <c r="H357" s="786">
        <v>10.8</v>
      </c>
      <c r="I357" s="78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9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7"/>
      <c r="R357" s="797"/>
      <c r="S357" s="797"/>
      <c r="T357" s="798"/>
      <c r="U357" s="33"/>
      <c r="V357" s="33"/>
      <c r="W357" s="34" t="s">
        <v>69</v>
      </c>
      <c r="X357" s="787">
        <v>0</v>
      </c>
      <c r="Y357" s="78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94">
        <v>4680115885554</v>
      </c>
      <c r="E358" s="795"/>
      <c r="F358" s="786">
        <v>1.35</v>
      </c>
      <c r="G358" s="31">
        <v>8</v>
      </c>
      <c r="H358" s="786">
        <v>10.8</v>
      </c>
      <c r="I358" s="786">
        <v>11.28</v>
      </c>
      <c r="J358" s="31">
        <v>56</v>
      </c>
      <c r="K358" s="31" t="s">
        <v>116</v>
      </c>
      <c r="L358" s="31" t="s">
        <v>145</v>
      </c>
      <c r="M358" s="32" t="s">
        <v>77</v>
      </c>
      <c r="N358" s="32"/>
      <c r="O358" s="31">
        <v>55</v>
      </c>
      <c r="P358" s="11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3"/>
      <c r="V358" s="33"/>
      <c r="W358" s="34" t="s">
        <v>69</v>
      </c>
      <c r="X358" s="787">
        <v>0</v>
      </c>
      <c r="Y358" s="78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 t="s">
        <v>147</v>
      </c>
      <c r="AK358" s="66">
        <v>604.79999999999995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94">
        <v>4680115885646</v>
      </c>
      <c r="E359" s="795"/>
      <c r="F359" s="786">
        <v>1.35</v>
      </c>
      <c r="G359" s="31">
        <v>8</v>
      </c>
      <c r="H359" s="786">
        <v>10.8</v>
      </c>
      <c r="I359" s="78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93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7"/>
      <c r="R359" s="797"/>
      <c r="S359" s="797"/>
      <c r="T359" s="798"/>
      <c r="U359" s="33"/>
      <c r="V359" s="33"/>
      <c r="W359" s="34" t="s">
        <v>69</v>
      </c>
      <c r="X359" s="787">
        <v>0</v>
      </c>
      <c r="Y359" s="78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94">
        <v>4680115885622</v>
      </c>
      <c r="E360" s="795"/>
      <c r="F360" s="786">
        <v>0.4</v>
      </c>
      <c r="G360" s="31">
        <v>10</v>
      </c>
      <c r="H360" s="786">
        <v>4</v>
      </c>
      <c r="I360" s="78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7"/>
      <c r="R360" s="797"/>
      <c r="S360" s="797"/>
      <c r="T360" s="798"/>
      <c r="U360" s="33"/>
      <c r="V360" s="33"/>
      <c r="W360" s="34" t="s">
        <v>69</v>
      </c>
      <c r="X360" s="787">
        <v>0</v>
      </c>
      <c r="Y360" s="78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94">
        <v>4680115881938</v>
      </c>
      <c r="E361" s="795"/>
      <c r="F361" s="786">
        <v>0.4</v>
      </c>
      <c r="G361" s="31">
        <v>10</v>
      </c>
      <c r="H361" s="786">
        <v>4</v>
      </c>
      <c r="I361" s="78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7"/>
      <c r="R361" s="797"/>
      <c r="S361" s="797"/>
      <c r="T361" s="798"/>
      <c r="U361" s="33"/>
      <c r="V361" s="33"/>
      <c r="W361" s="34" t="s">
        <v>69</v>
      </c>
      <c r="X361" s="787">
        <v>0</v>
      </c>
      <c r="Y361" s="78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4301011859</v>
      </c>
      <c r="D362" s="794">
        <v>4680115885608</v>
      </c>
      <c r="E362" s="795"/>
      <c r="F362" s="786">
        <v>0.4</v>
      </c>
      <c r="G362" s="31">
        <v>10</v>
      </c>
      <c r="H362" s="786">
        <v>4</v>
      </c>
      <c r="I362" s="78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7"/>
      <c r="R362" s="797"/>
      <c r="S362" s="797"/>
      <c r="T362" s="798"/>
      <c r="U362" s="33"/>
      <c r="V362" s="33"/>
      <c r="W362" s="34" t="s">
        <v>69</v>
      </c>
      <c r="X362" s="787">
        <v>0</v>
      </c>
      <c r="Y362" s="78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568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580</v>
      </c>
      <c r="B363" s="53" t="s">
        <v>581</v>
      </c>
      <c r="C363" s="30">
        <v>4301011323</v>
      </c>
      <c r="D363" s="794">
        <v>4607091386011</v>
      </c>
      <c r="E363" s="795"/>
      <c r="F363" s="786">
        <v>0.5</v>
      </c>
      <c r="G363" s="31">
        <v>10</v>
      </c>
      <c r="H363" s="786">
        <v>5</v>
      </c>
      <c r="I363" s="78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3"/>
      <c r="V363" s="33"/>
      <c r="W363" s="34" t="s">
        <v>69</v>
      </c>
      <c r="X363" s="787">
        <v>0</v>
      </c>
      <c r="Y363" s="78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582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0"/>
      <c r="C364" s="800"/>
      <c r="D364" s="800"/>
      <c r="E364" s="800"/>
      <c r="F364" s="800"/>
      <c r="G364" s="800"/>
      <c r="H364" s="800"/>
      <c r="I364" s="800"/>
      <c r="J364" s="800"/>
      <c r="K364" s="800"/>
      <c r="L364" s="800"/>
      <c r="M364" s="800"/>
      <c r="N364" s="800"/>
      <c r="O364" s="811"/>
      <c r="P364" s="804" t="s">
        <v>71</v>
      </c>
      <c r="Q364" s="805"/>
      <c r="R364" s="805"/>
      <c r="S364" s="805"/>
      <c r="T364" s="805"/>
      <c r="U364" s="805"/>
      <c r="V364" s="806"/>
      <c r="W364" s="36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0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11"/>
      <c r="P365" s="804" t="s">
        <v>71</v>
      </c>
      <c r="Q365" s="805"/>
      <c r="R365" s="805"/>
      <c r="S365" s="805"/>
      <c r="T365" s="805"/>
      <c r="U365" s="805"/>
      <c r="V365" s="806"/>
      <c r="W365" s="36" t="s">
        <v>69</v>
      </c>
      <c r="X365" s="789">
        <f>IFERROR(SUM(X356:X363),"0")</f>
        <v>0</v>
      </c>
      <c r="Y365" s="789">
        <f>IFERROR(SUM(Y356:Y363),"0")</f>
        <v>0</v>
      </c>
      <c r="Z365" s="36"/>
      <c r="AA365" s="790"/>
      <c r="AB365" s="790"/>
      <c r="AC365" s="790"/>
    </row>
    <row r="366" spans="1:68" ht="14.25" hidden="1" customHeight="1" x14ac:dyDescent="0.25">
      <c r="A366" s="807" t="s">
        <v>64</v>
      </c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0"/>
      <c r="P366" s="800"/>
      <c r="Q366" s="800"/>
      <c r="R366" s="800"/>
      <c r="S366" s="800"/>
      <c r="T366" s="800"/>
      <c r="U366" s="800"/>
      <c r="V366" s="800"/>
      <c r="W366" s="800"/>
      <c r="X366" s="800"/>
      <c r="Y366" s="800"/>
      <c r="Z366" s="800"/>
      <c r="AA366" s="780"/>
      <c r="AB366" s="780"/>
      <c r="AC366" s="78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94">
        <v>4607091387193</v>
      </c>
      <c r="E367" s="795"/>
      <c r="F367" s="786">
        <v>0.7</v>
      </c>
      <c r="G367" s="31">
        <v>6</v>
      </c>
      <c r="H367" s="786">
        <v>4.2</v>
      </c>
      <c r="I367" s="78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7"/>
      <c r="R367" s="797"/>
      <c r="S367" s="797"/>
      <c r="T367" s="798"/>
      <c r="U367" s="33"/>
      <c r="V367" s="33"/>
      <c r="W367" s="34" t="s">
        <v>69</v>
      </c>
      <c r="X367" s="787">
        <v>0</v>
      </c>
      <c r="Y367" s="78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586</v>
      </c>
      <c r="B368" s="53" t="s">
        <v>587</v>
      </c>
      <c r="C368" s="30">
        <v>4301031153</v>
      </c>
      <c r="D368" s="794">
        <v>4607091387230</v>
      </c>
      <c r="E368" s="795"/>
      <c r="F368" s="786">
        <v>0.7</v>
      </c>
      <c r="G368" s="31">
        <v>6</v>
      </c>
      <c r="H368" s="786">
        <v>4.2</v>
      </c>
      <c r="I368" s="78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7"/>
      <c r="R368" s="797"/>
      <c r="S368" s="797"/>
      <c r="T368" s="798"/>
      <c r="U368" s="33"/>
      <c r="V368" s="33"/>
      <c r="W368" s="34" t="s">
        <v>69</v>
      </c>
      <c r="X368" s="787">
        <v>0</v>
      </c>
      <c r="Y368" s="78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94">
        <v>4607091387292</v>
      </c>
      <c r="E369" s="795"/>
      <c r="F369" s="786">
        <v>0.73</v>
      </c>
      <c r="G369" s="31">
        <v>6</v>
      </c>
      <c r="H369" s="786">
        <v>4.38</v>
      </c>
      <c r="I369" s="78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7"/>
      <c r="R369" s="797"/>
      <c r="S369" s="797"/>
      <c r="T369" s="798"/>
      <c r="U369" s="33"/>
      <c r="V369" s="33"/>
      <c r="W369" s="34" t="s">
        <v>69</v>
      </c>
      <c r="X369" s="787">
        <v>0</v>
      </c>
      <c r="Y369" s="78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94">
        <v>4607091387285</v>
      </c>
      <c r="E370" s="795"/>
      <c r="F370" s="786">
        <v>0.35</v>
      </c>
      <c r="G370" s="31">
        <v>6</v>
      </c>
      <c r="H370" s="786">
        <v>2.1</v>
      </c>
      <c r="I370" s="78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7"/>
      <c r="R370" s="797"/>
      <c r="S370" s="797"/>
      <c r="T370" s="798"/>
      <c r="U370" s="33"/>
      <c r="V370" s="33"/>
      <c r="W370" s="34" t="s">
        <v>69</v>
      </c>
      <c r="X370" s="787">
        <v>0</v>
      </c>
      <c r="Y370" s="78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11"/>
      <c r="P371" s="804" t="s">
        <v>71</v>
      </c>
      <c r="Q371" s="805"/>
      <c r="R371" s="805"/>
      <c r="S371" s="805"/>
      <c r="T371" s="805"/>
      <c r="U371" s="805"/>
      <c r="V371" s="806"/>
      <c r="W371" s="36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0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11"/>
      <c r="P372" s="804" t="s">
        <v>71</v>
      </c>
      <c r="Q372" s="805"/>
      <c r="R372" s="805"/>
      <c r="S372" s="805"/>
      <c r="T372" s="805"/>
      <c r="U372" s="805"/>
      <c r="V372" s="806"/>
      <c r="W372" s="36" t="s">
        <v>69</v>
      </c>
      <c r="X372" s="789">
        <f>IFERROR(SUM(X367:X370),"0")</f>
        <v>0</v>
      </c>
      <c r="Y372" s="789">
        <f>IFERROR(SUM(Y367:Y370),"0")</f>
        <v>0</v>
      </c>
      <c r="Z372" s="36"/>
      <c r="AA372" s="790"/>
      <c r="AB372" s="790"/>
      <c r="AC372" s="790"/>
    </row>
    <row r="373" spans="1:68" ht="14.25" hidden="1" customHeight="1" x14ac:dyDescent="0.25">
      <c r="A373" s="807" t="s">
        <v>73</v>
      </c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0"/>
      <c r="P373" s="800"/>
      <c r="Q373" s="800"/>
      <c r="R373" s="800"/>
      <c r="S373" s="800"/>
      <c r="T373" s="800"/>
      <c r="U373" s="800"/>
      <c r="V373" s="800"/>
      <c r="W373" s="800"/>
      <c r="X373" s="800"/>
      <c r="Y373" s="800"/>
      <c r="Z373" s="800"/>
      <c r="AA373" s="780"/>
      <c r="AB373" s="780"/>
      <c r="AC373" s="780"/>
    </row>
    <row r="374" spans="1:68" ht="48" hidden="1" customHeight="1" x14ac:dyDescent="0.25">
      <c r="A374" s="53" t="s">
        <v>594</v>
      </c>
      <c r="B374" s="53" t="s">
        <v>595</v>
      </c>
      <c r="C374" s="30">
        <v>4301051100</v>
      </c>
      <c r="D374" s="794">
        <v>4607091387766</v>
      </c>
      <c r="E374" s="795"/>
      <c r="F374" s="786">
        <v>1.3</v>
      </c>
      <c r="G374" s="31">
        <v>6</v>
      </c>
      <c r="H374" s="786">
        <v>7.8</v>
      </c>
      <c r="I374" s="78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7"/>
      <c r="R374" s="797"/>
      <c r="S374" s="797"/>
      <c r="T374" s="798"/>
      <c r="U374" s="33"/>
      <c r="V374" s="33"/>
      <c r="W374" s="34" t="s">
        <v>69</v>
      </c>
      <c r="X374" s="787">
        <v>0</v>
      </c>
      <c r="Y374" s="78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94">
        <v>4607091387957</v>
      </c>
      <c r="E375" s="795"/>
      <c r="F375" s="786">
        <v>1.3</v>
      </c>
      <c r="G375" s="31">
        <v>6</v>
      </c>
      <c r="H375" s="786">
        <v>7.8</v>
      </c>
      <c r="I375" s="78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7"/>
      <c r="R375" s="797"/>
      <c r="S375" s="797"/>
      <c r="T375" s="798"/>
      <c r="U375" s="33"/>
      <c r="V375" s="33"/>
      <c r="W375" s="34" t="s">
        <v>69</v>
      </c>
      <c r="X375" s="787">
        <v>0</v>
      </c>
      <c r="Y375" s="78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94">
        <v>4607091387964</v>
      </c>
      <c r="E376" s="795"/>
      <c r="F376" s="786">
        <v>1.35</v>
      </c>
      <c r="G376" s="31">
        <v>6</v>
      </c>
      <c r="H376" s="786">
        <v>8.1</v>
      </c>
      <c r="I376" s="78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7"/>
      <c r="R376" s="797"/>
      <c r="S376" s="797"/>
      <c r="T376" s="798"/>
      <c r="U376" s="33"/>
      <c r="V376" s="33"/>
      <c r="W376" s="34" t="s">
        <v>69</v>
      </c>
      <c r="X376" s="787">
        <v>0</v>
      </c>
      <c r="Y376" s="78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94">
        <v>4680115884588</v>
      </c>
      <c r="E377" s="795"/>
      <c r="F377" s="786">
        <v>0.5</v>
      </c>
      <c r="G377" s="31">
        <v>6</v>
      </c>
      <c r="H377" s="786">
        <v>3</v>
      </c>
      <c r="I377" s="78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7"/>
      <c r="R377" s="797"/>
      <c r="S377" s="797"/>
      <c r="T377" s="798"/>
      <c r="U377" s="33"/>
      <c r="V377" s="33"/>
      <c r="W377" s="34" t="s">
        <v>69</v>
      </c>
      <c r="X377" s="787">
        <v>0</v>
      </c>
      <c r="Y377" s="78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94">
        <v>4607091387537</v>
      </c>
      <c r="E378" s="795"/>
      <c r="F378" s="786">
        <v>0.45</v>
      </c>
      <c r="G378" s="31">
        <v>6</v>
      </c>
      <c r="H378" s="786">
        <v>2.7</v>
      </c>
      <c r="I378" s="78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7"/>
      <c r="R378" s="797"/>
      <c r="S378" s="797"/>
      <c r="T378" s="798"/>
      <c r="U378" s="33"/>
      <c r="V378" s="33"/>
      <c r="W378" s="34" t="s">
        <v>69</v>
      </c>
      <c r="X378" s="787">
        <v>0</v>
      </c>
      <c r="Y378" s="78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94">
        <v>4607091387513</v>
      </c>
      <c r="E379" s="795"/>
      <c r="F379" s="786">
        <v>0.45</v>
      </c>
      <c r="G379" s="31">
        <v>6</v>
      </c>
      <c r="H379" s="786">
        <v>2.7</v>
      </c>
      <c r="I379" s="78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7"/>
      <c r="R379" s="797"/>
      <c r="S379" s="797"/>
      <c r="T379" s="798"/>
      <c r="U379" s="33"/>
      <c r="V379" s="33"/>
      <c r="W379" s="34" t="s">
        <v>69</v>
      </c>
      <c r="X379" s="787">
        <v>0</v>
      </c>
      <c r="Y379" s="78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10"/>
      <c r="B380" s="800"/>
      <c r="C380" s="800"/>
      <c r="D380" s="800"/>
      <c r="E380" s="800"/>
      <c r="F380" s="800"/>
      <c r="G380" s="800"/>
      <c r="H380" s="800"/>
      <c r="I380" s="800"/>
      <c r="J380" s="800"/>
      <c r="K380" s="800"/>
      <c r="L380" s="800"/>
      <c r="M380" s="800"/>
      <c r="N380" s="800"/>
      <c r="O380" s="811"/>
      <c r="P380" s="804" t="s">
        <v>71</v>
      </c>
      <c r="Q380" s="805"/>
      <c r="R380" s="805"/>
      <c r="S380" s="805"/>
      <c r="T380" s="805"/>
      <c r="U380" s="805"/>
      <c r="V380" s="806"/>
      <c r="W380" s="36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0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11"/>
      <c r="P381" s="804" t="s">
        <v>71</v>
      </c>
      <c r="Q381" s="805"/>
      <c r="R381" s="805"/>
      <c r="S381" s="805"/>
      <c r="T381" s="805"/>
      <c r="U381" s="805"/>
      <c r="V381" s="806"/>
      <c r="W381" s="36" t="s">
        <v>69</v>
      </c>
      <c r="X381" s="789">
        <f>IFERROR(SUM(X374:X379),"0")</f>
        <v>0</v>
      </c>
      <c r="Y381" s="789">
        <f>IFERROR(SUM(Y374:Y379),"0")</f>
        <v>0</v>
      </c>
      <c r="Z381" s="36"/>
      <c r="AA381" s="790"/>
      <c r="AB381" s="790"/>
      <c r="AC381" s="790"/>
    </row>
    <row r="382" spans="1:68" ht="14.25" hidden="1" customHeight="1" x14ac:dyDescent="0.25">
      <c r="A382" s="807" t="s">
        <v>210</v>
      </c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0"/>
      <c r="P382" s="800"/>
      <c r="Q382" s="800"/>
      <c r="R382" s="800"/>
      <c r="S382" s="800"/>
      <c r="T382" s="800"/>
      <c r="U382" s="800"/>
      <c r="V382" s="800"/>
      <c r="W382" s="800"/>
      <c r="X382" s="800"/>
      <c r="Y382" s="800"/>
      <c r="Z382" s="800"/>
      <c r="AA382" s="780"/>
      <c r="AB382" s="780"/>
      <c r="AC382" s="780"/>
    </row>
    <row r="383" spans="1:68" ht="37.5" hidden="1" customHeight="1" x14ac:dyDescent="0.25">
      <c r="A383" s="53" t="s">
        <v>612</v>
      </c>
      <c r="B383" s="53" t="s">
        <v>613</v>
      </c>
      <c r="C383" s="30">
        <v>4301060379</v>
      </c>
      <c r="D383" s="794">
        <v>4607091380880</v>
      </c>
      <c r="E383" s="795"/>
      <c r="F383" s="786">
        <v>1.4</v>
      </c>
      <c r="G383" s="31">
        <v>6</v>
      </c>
      <c r="H383" s="786">
        <v>8.4</v>
      </c>
      <c r="I383" s="78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7"/>
      <c r="R383" s="797"/>
      <c r="S383" s="797"/>
      <c r="T383" s="798"/>
      <c r="U383" s="33"/>
      <c r="V383" s="33"/>
      <c r="W383" s="34" t="s">
        <v>69</v>
      </c>
      <c r="X383" s="787">
        <v>0</v>
      </c>
      <c r="Y383" s="78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customHeight="1" x14ac:dyDescent="0.25">
      <c r="A384" s="53" t="s">
        <v>615</v>
      </c>
      <c r="B384" s="53" t="s">
        <v>616</v>
      </c>
      <c r="C384" s="30">
        <v>4301060308</v>
      </c>
      <c r="D384" s="794">
        <v>4607091384482</v>
      </c>
      <c r="E384" s="795"/>
      <c r="F384" s="786">
        <v>1.3</v>
      </c>
      <c r="G384" s="31">
        <v>6</v>
      </c>
      <c r="H384" s="786">
        <v>7.8</v>
      </c>
      <c r="I384" s="78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7"/>
      <c r="R384" s="797"/>
      <c r="S384" s="797"/>
      <c r="T384" s="798"/>
      <c r="U384" s="33"/>
      <c r="V384" s="33"/>
      <c r="W384" s="34" t="s">
        <v>69</v>
      </c>
      <c r="X384" s="787">
        <v>700</v>
      </c>
      <c r="Y384" s="788">
        <f>IFERROR(IF(X384="",0,CEILING((X384/$H384),1)*$H384),"")</f>
        <v>702</v>
      </c>
      <c r="Z384" s="35">
        <f>IFERROR(IF(Y384=0,"",ROUNDUP(Y384/H384,0)*0.02175),"")</f>
        <v>1.9574999999999998</v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750.61538461538464</v>
      </c>
      <c r="BN384" s="63">
        <f>IFERROR(Y384*I384/H384,"0")</f>
        <v>752.7600000000001</v>
      </c>
      <c r="BO384" s="63">
        <f>IFERROR(1/J384*(X384/H384),"0")</f>
        <v>1.6025641025641026</v>
      </c>
      <c r="BP384" s="63">
        <f>IFERROR(1/J384*(Y384/H384),"0")</f>
        <v>1.607142857142857</v>
      </c>
    </row>
    <row r="385" spans="1:68" ht="16.5" hidden="1" customHeight="1" x14ac:dyDescent="0.25">
      <c r="A385" s="53" t="s">
        <v>618</v>
      </c>
      <c r="B385" s="53" t="s">
        <v>619</v>
      </c>
      <c r="C385" s="30">
        <v>4301060484</v>
      </c>
      <c r="D385" s="794">
        <v>4607091380897</v>
      </c>
      <c r="E385" s="795"/>
      <c r="F385" s="786">
        <v>1.4</v>
      </c>
      <c r="G385" s="31">
        <v>6</v>
      </c>
      <c r="H385" s="786">
        <v>8.4</v>
      </c>
      <c r="I385" s="78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3" t="s">
        <v>620</v>
      </c>
      <c r="Q385" s="797"/>
      <c r="R385" s="797"/>
      <c r="S385" s="797"/>
      <c r="T385" s="798"/>
      <c r="U385" s="33"/>
      <c r="V385" s="33"/>
      <c r="W385" s="34" t="s">
        <v>69</v>
      </c>
      <c r="X385" s="787">
        <v>0</v>
      </c>
      <c r="Y385" s="78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618</v>
      </c>
      <c r="B386" s="53" t="s">
        <v>622</v>
      </c>
      <c r="C386" s="30">
        <v>4301060325</v>
      </c>
      <c r="D386" s="794">
        <v>4607091380897</v>
      </c>
      <c r="E386" s="795"/>
      <c r="F386" s="786">
        <v>1.4</v>
      </c>
      <c r="G386" s="31">
        <v>6</v>
      </c>
      <c r="H386" s="786">
        <v>8.4</v>
      </c>
      <c r="I386" s="78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3"/>
      <c r="V386" s="33"/>
      <c r="W386" s="34" t="s">
        <v>69</v>
      </c>
      <c r="X386" s="787">
        <v>0</v>
      </c>
      <c r="Y386" s="78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10"/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11"/>
      <c r="P387" s="804" t="s">
        <v>71</v>
      </c>
      <c r="Q387" s="805"/>
      <c r="R387" s="805"/>
      <c r="S387" s="805"/>
      <c r="T387" s="805"/>
      <c r="U387" s="805"/>
      <c r="V387" s="806"/>
      <c r="W387" s="36" t="s">
        <v>72</v>
      </c>
      <c r="X387" s="789">
        <f>IFERROR(X383/H383,"0")+IFERROR(X384/H384,"0")+IFERROR(X385/H385,"0")+IFERROR(X386/H386,"0")</f>
        <v>89.743589743589752</v>
      </c>
      <c r="Y387" s="789">
        <f>IFERROR(Y383/H383,"0")+IFERROR(Y384/H384,"0")+IFERROR(Y385/H385,"0")+IFERROR(Y386/H386,"0")</f>
        <v>90</v>
      </c>
      <c r="Z387" s="789">
        <f>IFERROR(IF(Z383="",0,Z383),"0")+IFERROR(IF(Z384="",0,Z384),"0")+IFERROR(IF(Z385="",0,Z385),"0")+IFERROR(IF(Z386="",0,Z386),"0")</f>
        <v>1.9574999999999998</v>
      </c>
      <c r="AA387" s="790"/>
      <c r="AB387" s="790"/>
      <c r="AC387" s="790"/>
    </row>
    <row r="388" spans="1:68" x14ac:dyDescent="0.2">
      <c r="A388" s="800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11"/>
      <c r="P388" s="804" t="s">
        <v>71</v>
      </c>
      <c r="Q388" s="805"/>
      <c r="R388" s="805"/>
      <c r="S388" s="805"/>
      <c r="T388" s="805"/>
      <c r="U388" s="805"/>
      <c r="V388" s="806"/>
      <c r="W388" s="36" t="s">
        <v>69</v>
      </c>
      <c r="X388" s="789">
        <f>IFERROR(SUM(X383:X386),"0")</f>
        <v>700</v>
      </c>
      <c r="Y388" s="789">
        <f>IFERROR(SUM(Y383:Y386),"0")</f>
        <v>702</v>
      </c>
      <c r="Z388" s="36"/>
      <c r="AA388" s="790"/>
      <c r="AB388" s="790"/>
      <c r="AC388" s="790"/>
    </row>
    <row r="389" spans="1:68" ht="14.25" hidden="1" customHeight="1" x14ac:dyDescent="0.25">
      <c r="A389" s="807" t="s">
        <v>102</v>
      </c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0"/>
      <c r="P389" s="800"/>
      <c r="Q389" s="800"/>
      <c r="R389" s="800"/>
      <c r="S389" s="800"/>
      <c r="T389" s="800"/>
      <c r="U389" s="800"/>
      <c r="V389" s="800"/>
      <c r="W389" s="800"/>
      <c r="X389" s="800"/>
      <c r="Y389" s="800"/>
      <c r="Z389" s="800"/>
      <c r="AA389" s="780"/>
      <c r="AB389" s="780"/>
      <c r="AC389" s="78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94">
        <v>4607091388374</v>
      </c>
      <c r="E390" s="795"/>
      <c r="F390" s="786">
        <v>0.38</v>
      </c>
      <c r="G390" s="31">
        <v>8</v>
      </c>
      <c r="H390" s="786">
        <v>3.04</v>
      </c>
      <c r="I390" s="78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996" t="s">
        <v>626</v>
      </c>
      <c r="Q390" s="797"/>
      <c r="R390" s="797"/>
      <c r="S390" s="797"/>
      <c r="T390" s="798"/>
      <c r="U390" s="33"/>
      <c r="V390" s="33"/>
      <c r="W390" s="34" t="s">
        <v>69</v>
      </c>
      <c r="X390" s="787">
        <v>0</v>
      </c>
      <c r="Y390" s="78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94">
        <v>4607091388381</v>
      </c>
      <c r="E391" s="795"/>
      <c r="F391" s="786">
        <v>0.38</v>
      </c>
      <c r="G391" s="31">
        <v>8</v>
      </c>
      <c r="H391" s="786">
        <v>3.04</v>
      </c>
      <c r="I391" s="78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21" t="s">
        <v>630</v>
      </c>
      <c r="Q391" s="797"/>
      <c r="R391" s="797"/>
      <c r="S391" s="797"/>
      <c r="T391" s="798"/>
      <c r="U391" s="33"/>
      <c r="V391" s="33"/>
      <c r="W391" s="34" t="s">
        <v>69</v>
      </c>
      <c r="X391" s="787">
        <v>0</v>
      </c>
      <c r="Y391" s="78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4301032015</v>
      </c>
      <c r="D392" s="794">
        <v>4607091383102</v>
      </c>
      <c r="E392" s="795"/>
      <c r="F392" s="786">
        <v>0.17</v>
      </c>
      <c r="G392" s="31">
        <v>15</v>
      </c>
      <c r="H392" s="786">
        <v>2.5499999999999998</v>
      </c>
      <c r="I392" s="78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7"/>
      <c r="R392" s="797"/>
      <c r="S392" s="797"/>
      <c r="T392" s="798"/>
      <c r="U392" s="33"/>
      <c r="V392" s="33"/>
      <c r="W392" s="34" t="s">
        <v>69</v>
      </c>
      <c r="X392" s="787">
        <v>0</v>
      </c>
      <c r="Y392" s="78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634</v>
      </c>
      <c r="B393" s="53" t="s">
        <v>635</v>
      </c>
      <c r="C393" s="30">
        <v>4301030233</v>
      </c>
      <c r="D393" s="794">
        <v>4607091388404</v>
      </c>
      <c r="E393" s="795"/>
      <c r="F393" s="786">
        <v>0.17</v>
      </c>
      <c r="G393" s="31">
        <v>15</v>
      </c>
      <c r="H393" s="786">
        <v>2.5499999999999998</v>
      </c>
      <c r="I393" s="78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7"/>
      <c r="R393" s="797"/>
      <c r="S393" s="797"/>
      <c r="T393" s="798"/>
      <c r="U393" s="33"/>
      <c r="V393" s="33"/>
      <c r="W393" s="34" t="s">
        <v>69</v>
      </c>
      <c r="X393" s="787">
        <v>34</v>
      </c>
      <c r="Y393" s="788">
        <f>IFERROR(IF(X393="",0,CEILING((X393/$H393),1)*$H393),"")</f>
        <v>35.699999999999996</v>
      </c>
      <c r="Z393" s="35">
        <f>IFERROR(IF(Y393=0,"",ROUNDUP(Y393/H393,0)*0.00651),"")</f>
        <v>9.1139999999999999E-2</v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38.400000000000006</v>
      </c>
      <c r="BN393" s="63">
        <f>IFERROR(Y393*I393/H393,"0")</f>
        <v>40.32</v>
      </c>
      <c r="BO393" s="63">
        <f>IFERROR(1/J393*(X393/H393),"0")</f>
        <v>7.3260073260073263E-2</v>
      </c>
      <c r="BP393" s="63">
        <f>IFERROR(1/J393*(Y393/H393),"0")</f>
        <v>7.6923076923076927E-2</v>
      </c>
    </row>
    <row r="394" spans="1:68" x14ac:dyDescent="0.2">
      <c r="A394" s="810"/>
      <c r="B394" s="800"/>
      <c r="C394" s="800"/>
      <c r="D394" s="800"/>
      <c r="E394" s="800"/>
      <c r="F394" s="800"/>
      <c r="G394" s="800"/>
      <c r="H394" s="800"/>
      <c r="I394" s="800"/>
      <c r="J394" s="800"/>
      <c r="K394" s="800"/>
      <c r="L394" s="800"/>
      <c r="M394" s="800"/>
      <c r="N394" s="800"/>
      <c r="O394" s="811"/>
      <c r="P394" s="804" t="s">
        <v>71</v>
      </c>
      <c r="Q394" s="805"/>
      <c r="R394" s="805"/>
      <c r="S394" s="805"/>
      <c r="T394" s="805"/>
      <c r="U394" s="805"/>
      <c r="V394" s="806"/>
      <c r="W394" s="36" t="s">
        <v>72</v>
      </c>
      <c r="X394" s="789">
        <f>IFERROR(X390/H390,"0")+IFERROR(X391/H391,"0")+IFERROR(X392/H392,"0")+IFERROR(X393/H393,"0")</f>
        <v>13.333333333333334</v>
      </c>
      <c r="Y394" s="789">
        <f>IFERROR(Y390/H390,"0")+IFERROR(Y391/H391,"0")+IFERROR(Y392/H392,"0")+IFERROR(Y393/H393,"0")</f>
        <v>14</v>
      </c>
      <c r="Z394" s="789">
        <f>IFERROR(IF(Z390="",0,Z390),"0")+IFERROR(IF(Z391="",0,Z391),"0")+IFERROR(IF(Z392="",0,Z392),"0")+IFERROR(IF(Z393="",0,Z393),"0")</f>
        <v>9.1139999999999999E-2</v>
      </c>
      <c r="AA394" s="790"/>
      <c r="AB394" s="790"/>
      <c r="AC394" s="790"/>
    </row>
    <row r="395" spans="1:68" x14ac:dyDescent="0.2">
      <c r="A395" s="800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11"/>
      <c r="P395" s="804" t="s">
        <v>71</v>
      </c>
      <c r="Q395" s="805"/>
      <c r="R395" s="805"/>
      <c r="S395" s="805"/>
      <c r="T395" s="805"/>
      <c r="U395" s="805"/>
      <c r="V395" s="806"/>
      <c r="W395" s="36" t="s">
        <v>69</v>
      </c>
      <c r="X395" s="789">
        <f>IFERROR(SUM(X390:X393),"0")</f>
        <v>34</v>
      </c>
      <c r="Y395" s="789">
        <f>IFERROR(SUM(Y390:Y393),"0")</f>
        <v>35.699999999999996</v>
      </c>
      <c r="Z395" s="36"/>
      <c r="AA395" s="790"/>
      <c r="AB395" s="790"/>
      <c r="AC395" s="790"/>
    </row>
    <row r="396" spans="1:68" ht="14.25" hidden="1" customHeight="1" x14ac:dyDescent="0.25">
      <c r="A396" s="807" t="s">
        <v>636</v>
      </c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0"/>
      <c r="P396" s="800"/>
      <c r="Q396" s="800"/>
      <c r="R396" s="800"/>
      <c r="S396" s="800"/>
      <c r="T396" s="800"/>
      <c r="U396" s="800"/>
      <c r="V396" s="800"/>
      <c r="W396" s="800"/>
      <c r="X396" s="800"/>
      <c r="Y396" s="800"/>
      <c r="Z396" s="800"/>
      <c r="AA396" s="780"/>
      <c r="AB396" s="780"/>
      <c r="AC396" s="78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94">
        <v>4680115881808</v>
      </c>
      <c r="E397" s="795"/>
      <c r="F397" s="786">
        <v>0.1</v>
      </c>
      <c r="G397" s="31">
        <v>20</v>
      </c>
      <c r="H397" s="786">
        <v>2</v>
      </c>
      <c r="I397" s="78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7"/>
      <c r="R397" s="797"/>
      <c r="S397" s="797"/>
      <c r="T397" s="798"/>
      <c r="U397" s="33"/>
      <c r="V397" s="33"/>
      <c r="W397" s="34" t="s">
        <v>69</v>
      </c>
      <c r="X397" s="787">
        <v>0</v>
      </c>
      <c r="Y397" s="78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641</v>
      </c>
      <c r="B398" s="53" t="s">
        <v>642</v>
      </c>
      <c r="C398" s="30">
        <v>4301180006</v>
      </c>
      <c r="D398" s="794">
        <v>4680115881822</v>
      </c>
      <c r="E398" s="795"/>
      <c r="F398" s="786">
        <v>0.1</v>
      </c>
      <c r="G398" s="31">
        <v>20</v>
      </c>
      <c r="H398" s="786">
        <v>2</v>
      </c>
      <c r="I398" s="78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7"/>
      <c r="R398" s="797"/>
      <c r="S398" s="797"/>
      <c r="T398" s="798"/>
      <c r="U398" s="33"/>
      <c r="V398" s="33"/>
      <c r="W398" s="34" t="s">
        <v>69</v>
      </c>
      <c r="X398" s="787">
        <v>0</v>
      </c>
      <c r="Y398" s="78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643</v>
      </c>
      <c r="B399" s="53" t="s">
        <v>644</v>
      </c>
      <c r="C399" s="30">
        <v>4301180001</v>
      </c>
      <c r="D399" s="794">
        <v>4680115880016</v>
      </c>
      <c r="E399" s="795"/>
      <c r="F399" s="786">
        <v>0.1</v>
      </c>
      <c r="G399" s="31">
        <v>20</v>
      </c>
      <c r="H399" s="786">
        <v>2</v>
      </c>
      <c r="I399" s="78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7"/>
      <c r="R399" s="797"/>
      <c r="S399" s="797"/>
      <c r="T399" s="798"/>
      <c r="U399" s="33"/>
      <c r="V399" s="33"/>
      <c r="W399" s="34" t="s">
        <v>69</v>
      </c>
      <c r="X399" s="787">
        <v>0</v>
      </c>
      <c r="Y399" s="78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11"/>
      <c r="P400" s="804" t="s">
        <v>71</v>
      </c>
      <c r="Q400" s="805"/>
      <c r="R400" s="805"/>
      <c r="S400" s="805"/>
      <c r="T400" s="805"/>
      <c r="U400" s="805"/>
      <c r="V400" s="806"/>
      <c r="W400" s="36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0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11"/>
      <c r="P401" s="804" t="s">
        <v>71</v>
      </c>
      <c r="Q401" s="805"/>
      <c r="R401" s="805"/>
      <c r="S401" s="805"/>
      <c r="T401" s="805"/>
      <c r="U401" s="805"/>
      <c r="V401" s="806"/>
      <c r="W401" s="36" t="s">
        <v>69</v>
      </c>
      <c r="X401" s="789">
        <f>IFERROR(SUM(X397:X399),"0")</f>
        <v>0</v>
      </c>
      <c r="Y401" s="789">
        <f>IFERROR(SUM(Y397:Y399),"0")</f>
        <v>0</v>
      </c>
      <c r="Z401" s="36"/>
      <c r="AA401" s="790"/>
      <c r="AB401" s="790"/>
      <c r="AC401" s="790"/>
    </row>
    <row r="402" spans="1:68" ht="16.5" hidden="1" customHeight="1" x14ac:dyDescent="0.25">
      <c r="A402" s="836" t="s">
        <v>645</v>
      </c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0"/>
      <c r="P402" s="800"/>
      <c r="Q402" s="800"/>
      <c r="R402" s="800"/>
      <c r="S402" s="800"/>
      <c r="T402" s="800"/>
      <c r="U402" s="800"/>
      <c r="V402" s="800"/>
      <c r="W402" s="800"/>
      <c r="X402" s="800"/>
      <c r="Y402" s="800"/>
      <c r="Z402" s="800"/>
      <c r="AA402" s="783"/>
      <c r="AB402" s="783"/>
      <c r="AC402" s="783"/>
    </row>
    <row r="403" spans="1:68" ht="14.25" hidden="1" customHeight="1" x14ac:dyDescent="0.25">
      <c r="A403" s="807" t="s">
        <v>64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80"/>
      <c r="AB403" s="780"/>
      <c r="AC403" s="78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94">
        <v>4607091383836</v>
      </c>
      <c r="E404" s="795"/>
      <c r="F404" s="786">
        <v>0.3</v>
      </c>
      <c r="G404" s="31">
        <v>6</v>
      </c>
      <c r="H404" s="786">
        <v>1.8</v>
      </c>
      <c r="I404" s="78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7"/>
      <c r="R404" s="797"/>
      <c r="S404" s="797"/>
      <c r="T404" s="798"/>
      <c r="U404" s="33"/>
      <c r="V404" s="33"/>
      <c r="W404" s="34" t="s">
        <v>69</v>
      </c>
      <c r="X404" s="787">
        <v>0</v>
      </c>
      <c r="Y404" s="78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1"/>
      <c r="P405" s="804" t="s">
        <v>71</v>
      </c>
      <c r="Q405" s="805"/>
      <c r="R405" s="805"/>
      <c r="S405" s="805"/>
      <c r="T405" s="805"/>
      <c r="U405" s="805"/>
      <c r="V405" s="806"/>
      <c r="W405" s="36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0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11"/>
      <c r="P406" s="804" t="s">
        <v>71</v>
      </c>
      <c r="Q406" s="805"/>
      <c r="R406" s="805"/>
      <c r="S406" s="805"/>
      <c r="T406" s="805"/>
      <c r="U406" s="805"/>
      <c r="V406" s="806"/>
      <c r="W406" s="36" t="s">
        <v>69</v>
      </c>
      <c r="X406" s="789">
        <f>IFERROR(SUM(X404:X404),"0")</f>
        <v>0</v>
      </c>
      <c r="Y406" s="789">
        <f>IFERROR(SUM(Y404:Y404),"0")</f>
        <v>0</v>
      </c>
      <c r="Z406" s="36"/>
      <c r="AA406" s="790"/>
      <c r="AB406" s="790"/>
      <c r="AC406" s="790"/>
    </row>
    <row r="407" spans="1:68" ht="14.25" hidden="1" customHeight="1" x14ac:dyDescent="0.25">
      <c r="A407" s="807" t="s">
        <v>73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80"/>
      <c r="AB407" s="780"/>
      <c r="AC407" s="78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94">
        <v>4607091387919</v>
      </c>
      <c r="E408" s="795"/>
      <c r="F408" s="786">
        <v>1.35</v>
      </c>
      <c r="G408" s="31">
        <v>6</v>
      </c>
      <c r="H408" s="786">
        <v>8.1</v>
      </c>
      <c r="I408" s="78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7"/>
      <c r="R408" s="797"/>
      <c r="S408" s="797"/>
      <c r="T408" s="798"/>
      <c r="U408" s="33"/>
      <c r="V408" s="33"/>
      <c r="W408" s="34" t="s">
        <v>69</v>
      </c>
      <c r="X408" s="787">
        <v>0</v>
      </c>
      <c r="Y408" s="78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customHeight="1" x14ac:dyDescent="0.25">
      <c r="A409" s="53" t="s">
        <v>652</v>
      </c>
      <c r="B409" s="53" t="s">
        <v>653</v>
      </c>
      <c r="C409" s="30">
        <v>4301051461</v>
      </c>
      <c r="D409" s="794">
        <v>4680115883604</v>
      </c>
      <c r="E409" s="795"/>
      <c r="F409" s="786">
        <v>0.35</v>
      </c>
      <c r="G409" s="31">
        <v>6</v>
      </c>
      <c r="H409" s="786">
        <v>2.1</v>
      </c>
      <c r="I409" s="78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7"/>
      <c r="R409" s="797"/>
      <c r="S409" s="797"/>
      <c r="T409" s="798"/>
      <c r="U409" s="33"/>
      <c r="V409" s="33"/>
      <c r="W409" s="34" t="s">
        <v>69</v>
      </c>
      <c r="X409" s="787">
        <v>420</v>
      </c>
      <c r="Y409" s="788">
        <f>IFERROR(IF(X409="",0,CEILING((X409/$H409),1)*$H409),"")</f>
        <v>420</v>
      </c>
      <c r="Z409" s="35">
        <f>IFERROR(IF(Y409=0,"",ROUNDUP(Y409/H409,0)*0.00651),"")</f>
        <v>1.302</v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470.39999999999992</v>
      </c>
      <c r="BN409" s="63">
        <f>IFERROR(Y409*I409/H409,"0")</f>
        <v>470.39999999999992</v>
      </c>
      <c r="BO409" s="63">
        <f>IFERROR(1/J409*(X409/H409),"0")</f>
        <v>1.098901098901099</v>
      </c>
      <c r="BP409" s="63">
        <f>IFERROR(1/J409*(Y409/H409),"0")</f>
        <v>1.098901098901099</v>
      </c>
    </row>
    <row r="410" spans="1:68" ht="27" customHeight="1" x14ac:dyDescent="0.25">
      <c r="A410" s="53" t="s">
        <v>655</v>
      </c>
      <c r="B410" s="53" t="s">
        <v>656</v>
      </c>
      <c r="C410" s="30">
        <v>4301051485</v>
      </c>
      <c r="D410" s="794">
        <v>4680115883567</v>
      </c>
      <c r="E410" s="795"/>
      <c r="F410" s="786">
        <v>0.35</v>
      </c>
      <c r="G410" s="31">
        <v>6</v>
      </c>
      <c r="H410" s="786">
        <v>2.1</v>
      </c>
      <c r="I410" s="78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7"/>
      <c r="R410" s="797"/>
      <c r="S410" s="797"/>
      <c r="T410" s="798"/>
      <c r="U410" s="33"/>
      <c r="V410" s="33"/>
      <c r="W410" s="34" t="s">
        <v>69</v>
      </c>
      <c r="X410" s="787">
        <v>126</v>
      </c>
      <c r="Y410" s="788">
        <f>IFERROR(IF(X410="",0,CEILING((X410/$H410),1)*$H410),"")</f>
        <v>126</v>
      </c>
      <c r="Z410" s="35">
        <f>IFERROR(IF(Y410=0,"",ROUNDUP(Y410/H410,0)*0.00651),"")</f>
        <v>0.3906</v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140.39999999999998</v>
      </c>
      <c r="BN410" s="63">
        <f>IFERROR(Y410*I410/H410,"0")</f>
        <v>140.39999999999998</v>
      </c>
      <c r="BO410" s="63">
        <f>IFERROR(1/J410*(X410/H410),"0")</f>
        <v>0.32967032967032972</v>
      </c>
      <c r="BP410" s="63">
        <f>IFERROR(1/J410*(Y410/H410),"0")</f>
        <v>0.32967032967032972</v>
      </c>
    </row>
    <row r="411" spans="1:68" x14ac:dyDescent="0.2">
      <c r="A411" s="810"/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11"/>
      <c r="P411" s="804" t="s">
        <v>71</v>
      </c>
      <c r="Q411" s="805"/>
      <c r="R411" s="805"/>
      <c r="S411" s="805"/>
      <c r="T411" s="805"/>
      <c r="U411" s="805"/>
      <c r="V411" s="806"/>
      <c r="W411" s="36" t="s">
        <v>72</v>
      </c>
      <c r="X411" s="789">
        <f>IFERROR(X408/H408,"0")+IFERROR(X409/H409,"0")+IFERROR(X410/H410,"0")</f>
        <v>260</v>
      </c>
      <c r="Y411" s="789">
        <f>IFERROR(Y408/H408,"0")+IFERROR(Y409/H409,"0")+IFERROR(Y410/H410,"0")</f>
        <v>260</v>
      </c>
      <c r="Z411" s="789">
        <f>IFERROR(IF(Z408="",0,Z408),"0")+IFERROR(IF(Z409="",0,Z409),"0")+IFERROR(IF(Z410="",0,Z410),"0")</f>
        <v>1.6926000000000001</v>
      </c>
      <c r="AA411" s="790"/>
      <c r="AB411" s="790"/>
      <c r="AC411" s="790"/>
    </row>
    <row r="412" spans="1:68" x14ac:dyDescent="0.2">
      <c r="A412" s="800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11"/>
      <c r="P412" s="804" t="s">
        <v>71</v>
      </c>
      <c r="Q412" s="805"/>
      <c r="R412" s="805"/>
      <c r="S412" s="805"/>
      <c r="T412" s="805"/>
      <c r="U412" s="805"/>
      <c r="V412" s="806"/>
      <c r="W412" s="36" t="s">
        <v>69</v>
      </c>
      <c r="X412" s="789">
        <f>IFERROR(SUM(X408:X410),"0")</f>
        <v>546</v>
      </c>
      <c r="Y412" s="789">
        <f>IFERROR(SUM(Y408:Y410),"0")</f>
        <v>546</v>
      </c>
      <c r="Z412" s="36"/>
      <c r="AA412" s="790"/>
      <c r="AB412" s="790"/>
      <c r="AC412" s="790"/>
    </row>
    <row r="413" spans="1:68" ht="27.75" hidden="1" customHeight="1" x14ac:dyDescent="0.2">
      <c r="A413" s="801" t="s">
        <v>658</v>
      </c>
      <c r="B413" s="802"/>
      <c r="C413" s="802"/>
      <c r="D413" s="802"/>
      <c r="E413" s="802"/>
      <c r="F413" s="802"/>
      <c r="G413" s="802"/>
      <c r="H413" s="802"/>
      <c r="I413" s="802"/>
      <c r="J413" s="802"/>
      <c r="K413" s="802"/>
      <c r="L413" s="802"/>
      <c r="M413" s="802"/>
      <c r="N413" s="802"/>
      <c r="O413" s="802"/>
      <c r="P413" s="802"/>
      <c r="Q413" s="802"/>
      <c r="R413" s="802"/>
      <c r="S413" s="802"/>
      <c r="T413" s="802"/>
      <c r="U413" s="802"/>
      <c r="V413" s="802"/>
      <c r="W413" s="802"/>
      <c r="X413" s="802"/>
      <c r="Y413" s="802"/>
      <c r="Z413" s="802"/>
      <c r="AA413" s="47"/>
      <c r="AB413" s="47"/>
      <c r="AC413" s="47"/>
    </row>
    <row r="414" spans="1:68" ht="16.5" hidden="1" customHeight="1" x14ac:dyDescent="0.25">
      <c r="A414" s="836" t="s">
        <v>659</v>
      </c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00"/>
      <c r="P414" s="800"/>
      <c r="Q414" s="800"/>
      <c r="R414" s="800"/>
      <c r="S414" s="800"/>
      <c r="T414" s="800"/>
      <c r="U414" s="800"/>
      <c r="V414" s="800"/>
      <c r="W414" s="800"/>
      <c r="X414" s="800"/>
      <c r="Y414" s="800"/>
      <c r="Z414" s="800"/>
      <c r="AA414" s="783"/>
      <c r="AB414" s="783"/>
      <c r="AC414" s="783"/>
    </row>
    <row r="415" spans="1:68" ht="14.25" hidden="1" customHeight="1" x14ac:dyDescent="0.25">
      <c r="A415" s="807" t="s">
        <v>113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80"/>
      <c r="AB415" s="780"/>
      <c r="AC415" s="780"/>
    </row>
    <row r="416" spans="1:68" ht="27" hidden="1" customHeight="1" x14ac:dyDescent="0.25">
      <c r="A416" s="53" t="s">
        <v>660</v>
      </c>
      <c r="B416" s="53" t="s">
        <v>661</v>
      </c>
      <c r="C416" s="30">
        <v>4301011946</v>
      </c>
      <c r="D416" s="794">
        <v>4680115884847</v>
      </c>
      <c r="E416" s="795"/>
      <c r="F416" s="786">
        <v>2.5</v>
      </c>
      <c r="G416" s="31">
        <v>6</v>
      </c>
      <c r="H416" s="786">
        <v>15</v>
      </c>
      <c r="I416" s="78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7"/>
      <c r="R416" s="797"/>
      <c r="S416" s="797"/>
      <c r="T416" s="798"/>
      <c r="U416" s="33"/>
      <c r="V416" s="33"/>
      <c r="W416" s="34" t="s">
        <v>69</v>
      </c>
      <c r="X416" s="787">
        <v>0</v>
      </c>
      <c r="Y416" s="78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660</v>
      </c>
      <c r="B417" s="53" t="s">
        <v>663</v>
      </c>
      <c r="C417" s="30">
        <v>4301011869</v>
      </c>
      <c r="D417" s="794">
        <v>4680115884847</v>
      </c>
      <c r="E417" s="795"/>
      <c r="F417" s="786">
        <v>2.5</v>
      </c>
      <c r="G417" s="31">
        <v>6</v>
      </c>
      <c r="H417" s="786">
        <v>15</v>
      </c>
      <c r="I417" s="78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7"/>
      <c r="R417" s="797"/>
      <c r="S417" s="797"/>
      <c r="T417" s="798"/>
      <c r="U417" s="33"/>
      <c r="V417" s="33"/>
      <c r="W417" s="34" t="s">
        <v>69</v>
      </c>
      <c r="X417" s="787">
        <v>0</v>
      </c>
      <c r="Y417" s="78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665</v>
      </c>
      <c r="B418" s="53" t="s">
        <v>666</v>
      </c>
      <c r="C418" s="30">
        <v>4301011947</v>
      </c>
      <c r="D418" s="794">
        <v>4680115884854</v>
      </c>
      <c r="E418" s="795"/>
      <c r="F418" s="786">
        <v>2.5</v>
      </c>
      <c r="G418" s="31">
        <v>6</v>
      </c>
      <c r="H418" s="786">
        <v>15</v>
      </c>
      <c r="I418" s="78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7"/>
      <c r="R418" s="797"/>
      <c r="S418" s="797"/>
      <c r="T418" s="798"/>
      <c r="U418" s="33"/>
      <c r="V418" s="33"/>
      <c r="W418" s="34" t="s">
        <v>69</v>
      </c>
      <c r="X418" s="787">
        <v>0</v>
      </c>
      <c r="Y418" s="78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94">
        <v>4680115884854</v>
      </c>
      <c r="E419" s="795"/>
      <c r="F419" s="786">
        <v>2.5</v>
      </c>
      <c r="G419" s="31">
        <v>6</v>
      </c>
      <c r="H419" s="786">
        <v>15</v>
      </c>
      <c r="I419" s="78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3"/>
      <c r="V419" s="33"/>
      <c r="W419" s="34" t="s">
        <v>69</v>
      </c>
      <c r="X419" s="787">
        <v>0</v>
      </c>
      <c r="Y419" s="78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670</v>
      </c>
      <c r="C420" s="30">
        <v>4301011943</v>
      </c>
      <c r="D420" s="794">
        <v>4680115884830</v>
      </c>
      <c r="E420" s="795"/>
      <c r="F420" s="786">
        <v>2.5</v>
      </c>
      <c r="G420" s="31">
        <v>6</v>
      </c>
      <c r="H420" s="786">
        <v>15</v>
      </c>
      <c r="I420" s="78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7"/>
      <c r="R420" s="797"/>
      <c r="S420" s="797"/>
      <c r="T420" s="798"/>
      <c r="U420" s="33"/>
      <c r="V420" s="33"/>
      <c r="W420" s="34" t="s">
        <v>69</v>
      </c>
      <c r="X420" s="787">
        <v>0</v>
      </c>
      <c r="Y420" s="788">
        <f t="shared" si="87"/>
        <v>0</v>
      </c>
      <c r="Z420" s="35" t="str">
        <f>IFERROR(IF(Y420=0,"",ROUNDUP(Y420/H420,0)*0.02039),"")</f>
        <v/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669</v>
      </c>
      <c r="B421" s="53" t="s">
        <v>671</v>
      </c>
      <c r="C421" s="30">
        <v>4301011867</v>
      </c>
      <c r="D421" s="794">
        <v>4680115884830</v>
      </c>
      <c r="E421" s="795"/>
      <c r="F421" s="786">
        <v>2.5</v>
      </c>
      <c r="G421" s="31">
        <v>6</v>
      </c>
      <c r="H421" s="786">
        <v>15</v>
      </c>
      <c r="I421" s="786">
        <v>15.48</v>
      </c>
      <c r="J421" s="31">
        <v>48</v>
      </c>
      <c r="K421" s="31" t="s">
        <v>116</v>
      </c>
      <c r="L421" s="31" t="s">
        <v>145</v>
      </c>
      <c r="M421" s="32" t="s">
        <v>68</v>
      </c>
      <c r="N421" s="32"/>
      <c r="O421" s="31">
        <v>60</v>
      </c>
      <c r="P421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7"/>
      <c r="R421" s="797"/>
      <c r="S421" s="797"/>
      <c r="T421" s="798"/>
      <c r="U421" s="33"/>
      <c r="V421" s="33"/>
      <c r="W421" s="34" t="s">
        <v>69</v>
      </c>
      <c r="X421" s="787">
        <v>2000</v>
      </c>
      <c r="Y421" s="788">
        <f t="shared" si="87"/>
        <v>2010</v>
      </c>
      <c r="Z421" s="35">
        <f>IFERROR(IF(Y421=0,"",ROUNDUP(Y421/H421,0)*0.02175),"")</f>
        <v>2.9144999999999999</v>
      </c>
      <c r="AA421" s="55"/>
      <c r="AB421" s="56"/>
      <c r="AC421" s="495" t="s">
        <v>672</v>
      </c>
      <c r="AG421" s="63"/>
      <c r="AJ421" s="66" t="s">
        <v>147</v>
      </c>
      <c r="AK421" s="66">
        <v>720</v>
      </c>
      <c r="BB421" s="496" t="s">
        <v>1</v>
      </c>
      <c r="BM421" s="63">
        <f t="shared" si="88"/>
        <v>2064</v>
      </c>
      <c r="BN421" s="63">
        <f t="shared" si="89"/>
        <v>2074.3200000000002</v>
      </c>
      <c r="BO421" s="63">
        <f t="shared" si="90"/>
        <v>2.7777777777777777</v>
      </c>
      <c r="BP421" s="63">
        <f t="shared" si="91"/>
        <v>2.7916666666666665</v>
      </c>
    </row>
    <row r="422" spans="1:68" ht="27" hidden="1" customHeight="1" x14ac:dyDescent="0.25">
      <c r="A422" s="53" t="s">
        <v>673</v>
      </c>
      <c r="B422" s="53" t="s">
        <v>674</v>
      </c>
      <c r="C422" s="30">
        <v>4301011339</v>
      </c>
      <c r="D422" s="794">
        <v>4607091383997</v>
      </c>
      <c r="E422" s="795"/>
      <c r="F422" s="786">
        <v>2.5</v>
      </c>
      <c r="G422" s="31">
        <v>6</v>
      </c>
      <c r="H422" s="786">
        <v>15</v>
      </c>
      <c r="I422" s="786">
        <v>15.48</v>
      </c>
      <c r="J422" s="31">
        <v>48</v>
      </c>
      <c r="K422" s="31" t="s">
        <v>116</v>
      </c>
      <c r="L422" s="31"/>
      <c r="M422" s="32" t="s">
        <v>68</v>
      </c>
      <c r="N422" s="32"/>
      <c r="O422" s="31">
        <v>60</v>
      </c>
      <c r="P422" s="10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7"/>
      <c r="R422" s="797"/>
      <c r="S422" s="797"/>
      <c r="T422" s="798"/>
      <c r="U422" s="33"/>
      <c r="V422" s="33"/>
      <c r="W422" s="34" t="s">
        <v>69</v>
      </c>
      <c r="X422" s="787">
        <v>0</v>
      </c>
      <c r="Y422" s="78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94">
        <v>4680115882638</v>
      </c>
      <c r="E423" s="795"/>
      <c r="F423" s="786">
        <v>0.4</v>
      </c>
      <c r="G423" s="31">
        <v>10</v>
      </c>
      <c r="H423" s="786">
        <v>4</v>
      </c>
      <c r="I423" s="78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7"/>
      <c r="R423" s="797"/>
      <c r="S423" s="797"/>
      <c r="T423" s="798"/>
      <c r="U423" s="33"/>
      <c r="V423" s="33"/>
      <c r="W423" s="34" t="s">
        <v>69</v>
      </c>
      <c r="X423" s="787">
        <v>0</v>
      </c>
      <c r="Y423" s="78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94">
        <v>4680115884922</v>
      </c>
      <c r="E424" s="795"/>
      <c r="F424" s="786">
        <v>0.5</v>
      </c>
      <c r="G424" s="31">
        <v>10</v>
      </c>
      <c r="H424" s="786">
        <v>5</v>
      </c>
      <c r="I424" s="78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7"/>
      <c r="R424" s="797"/>
      <c r="S424" s="797"/>
      <c r="T424" s="798"/>
      <c r="U424" s="33"/>
      <c r="V424" s="33"/>
      <c r="W424" s="34" t="s">
        <v>69</v>
      </c>
      <c r="X424" s="787">
        <v>0</v>
      </c>
      <c r="Y424" s="78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681</v>
      </c>
      <c r="B425" s="53" t="s">
        <v>682</v>
      </c>
      <c r="C425" s="30">
        <v>4301011868</v>
      </c>
      <c r="D425" s="794">
        <v>4680115884861</v>
      </c>
      <c r="E425" s="795"/>
      <c r="F425" s="786">
        <v>0.5</v>
      </c>
      <c r="G425" s="31">
        <v>10</v>
      </c>
      <c r="H425" s="786">
        <v>5</v>
      </c>
      <c r="I425" s="78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7"/>
      <c r="R425" s="797"/>
      <c r="S425" s="797"/>
      <c r="T425" s="798"/>
      <c r="U425" s="33"/>
      <c r="V425" s="33"/>
      <c r="W425" s="34" t="s">
        <v>69</v>
      </c>
      <c r="X425" s="787">
        <v>0</v>
      </c>
      <c r="Y425" s="78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683</v>
      </c>
      <c r="B426" s="53" t="s">
        <v>684</v>
      </c>
      <c r="C426" s="30">
        <v>4301011866</v>
      </c>
      <c r="D426" s="794">
        <v>4680115884878</v>
      </c>
      <c r="E426" s="795"/>
      <c r="F426" s="786">
        <v>0.5</v>
      </c>
      <c r="G426" s="31">
        <v>10</v>
      </c>
      <c r="H426" s="786">
        <v>5</v>
      </c>
      <c r="I426" s="78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7"/>
      <c r="R426" s="797"/>
      <c r="S426" s="797"/>
      <c r="T426" s="798"/>
      <c r="U426" s="33"/>
      <c r="V426" s="33"/>
      <c r="W426" s="34" t="s">
        <v>69</v>
      </c>
      <c r="X426" s="787">
        <v>0</v>
      </c>
      <c r="Y426" s="78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0"/>
      <c r="B427" s="800"/>
      <c r="C427" s="800"/>
      <c r="D427" s="800"/>
      <c r="E427" s="800"/>
      <c r="F427" s="800"/>
      <c r="G427" s="800"/>
      <c r="H427" s="800"/>
      <c r="I427" s="800"/>
      <c r="J427" s="800"/>
      <c r="K427" s="800"/>
      <c r="L427" s="800"/>
      <c r="M427" s="800"/>
      <c r="N427" s="800"/>
      <c r="O427" s="811"/>
      <c r="P427" s="804" t="s">
        <v>71</v>
      </c>
      <c r="Q427" s="805"/>
      <c r="R427" s="805"/>
      <c r="S427" s="805"/>
      <c r="T427" s="805"/>
      <c r="U427" s="805"/>
      <c r="V427" s="806"/>
      <c r="W427" s="36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2.9144999999999999</v>
      </c>
      <c r="AA427" s="790"/>
      <c r="AB427" s="790"/>
      <c r="AC427" s="790"/>
    </row>
    <row r="428" spans="1:68" x14ac:dyDescent="0.2">
      <c r="A428" s="800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11"/>
      <c r="P428" s="804" t="s">
        <v>71</v>
      </c>
      <c r="Q428" s="805"/>
      <c r="R428" s="805"/>
      <c r="S428" s="805"/>
      <c r="T428" s="805"/>
      <c r="U428" s="805"/>
      <c r="V428" s="806"/>
      <c r="W428" s="36" t="s">
        <v>69</v>
      </c>
      <c r="X428" s="789">
        <f>IFERROR(SUM(X416:X426),"0")</f>
        <v>2000</v>
      </c>
      <c r="Y428" s="789">
        <f>IFERROR(SUM(Y416:Y426),"0")</f>
        <v>2010</v>
      </c>
      <c r="Z428" s="36"/>
      <c r="AA428" s="790"/>
      <c r="AB428" s="790"/>
      <c r="AC428" s="790"/>
    </row>
    <row r="429" spans="1:68" ht="14.25" hidden="1" customHeight="1" x14ac:dyDescent="0.25">
      <c r="A429" s="807" t="s">
        <v>168</v>
      </c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0"/>
      <c r="P429" s="800"/>
      <c r="Q429" s="800"/>
      <c r="R429" s="800"/>
      <c r="S429" s="800"/>
      <c r="T429" s="800"/>
      <c r="U429" s="800"/>
      <c r="V429" s="800"/>
      <c r="W429" s="800"/>
      <c r="X429" s="800"/>
      <c r="Y429" s="800"/>
      <c r="Z429" s="800"/>
      <c r="AA429" s="780"/>
      <c r="AB429" s="780"/>
      <c r="AC429" s="780"/>
    </row>
    <row r="430" spans="1:68" ht="27" customHeight="1" x14ac:dyDescent="0.25">
      <c r="A430" s="53" t="s">
        <v>686</v>
      </c>
      <c r="B430" s="53" t="s">
        <v>687</v>
      </c>
      <c r="C430" s="30">
        <v>4301020178</v>
      </c>
      <c r="D430" s="794">
        <v>4607091383980</v>
      </c>
      <c r="E430" s="795"/>
      <c r="F430" s="786">
        <v>2.5</v>
      </c>
      <c r="G430" s="31">
        <v>6</v>
      </c>
      <c r="H430" s="786">
        <v>15</v>
      </c>
      <c r="I430" s="786">
        <v>15.48</v>
      </c>
      <c r="J430" s="31">
        <v>48</v>
      </c>
      <c r="K430" s="31" t="s">
        <v>116</v>
      </c>
      <c r="L430" s="31" t="s">
        <v>145</v>
      </c>
      <c r="M430" s="32" t="s">
        <v>119</v>
      </c>
      <c r="N430" s="32"/>
      <c r="O430" s="31">
        <v>50</v>
      </c>
      <c r="P430" s="8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7"/>
      <c r="R430" s="797"/>
      <c r="S430" s="797"/>
      <c r="T430" s="798"/>
      <c r="U430" s="33"/>
      <c r="V430" s="33"/>
      <c r="W430" s="34" t="s">
        <v>69</v>
      </c>
      <c r="X430" s="787">
        <v>1000</v>
      </c>
      <c r="Y430" s="788">
        <f>IFERROR(IF(X430="",0,CEILING((X430/$H430),1)*$H430),"")</f>
        <v>1005</v>
      </c>
      <c r="Z430" s="35">
        <f>IFERROR(IF(Y430=0,"",ROUNDUP(Y430/H430,0)*0.02175),"")</f>
        <v>1.4572499999999999</v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1032</v>
      </c>
      <c r="BN430" s="63">
        <f>IFERROR(Y430*I430/H430,"0")</f>
        <v>1037.1600000000001</v>
      </c>
      <c r="BO430" s="63">
        <f>IFERROR(1/J430*(X430/H430),"0")</f>
        <v>1.3888888888888888</v>
      </c>
      <c r="BP430" s="63">
        <f>IFERROR(1/J430*(Y430/H430),"0")</f>
        <v>1.3958333333333333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94">
        <v>4607091384178</v>
      </c>
      <c r="E431" s="795"/>
      <c r="F431" s="786">
        <v>0.4</v>
      </c>
      <c r="G431" s="31">
        <v>10</v>
      </c>
      <c r="H431" s="786">
        <v>4</v>
      </c>
      <c r="I431" s="78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7"/>
      <c r="R431" s="797"/>
      <c r="S431" s="797"/>
      <c r="T431" s="798"/>
      <c r="U431" s="33"/>
      <c r="V431" s="33"/>
      <c r="W431" s="34" t="s">
        <v>69</v>
      </c>
      <c r="X431" s="787">
        <v>0</v>
      </c>
      <c r="Y431" s="78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0"/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11"/>
      <c r="P432" s="804" t="s">
        <v>71</v>
      </c>
      <c r="Q432" s="805"/>
      <c r="R432" s="805"/>
      <c r="S432" s="805"/>
      <c r="T432" s="805"/>
      <c r="U432" s="805"/>
      <c r="V432" s="806"/>
      <c r="W432" s="36" t="s">
        <v>72</v>
      </c>
      <c r="X432" s="789">
        <f>IFERROR(X430/H430,"0")+IFERROR(X431/H431,"0")</f>
        <v>66.666666666666671</v>
      </c>
      <c r="Y432" s="789">
        <f>IFERROR(Y430/H430,"0")+IFERROR(Y431/H431,"0")</f>
        <v>67</v>
      </c>
      <c r="Z432" s="789">
        <f>IFERROR(IF(Z430="",0,Z430),"0")+IFERROR(IF(Z431="",0,Z431),"0")</f>
        <v>1.4572499999999999</v>
      </c>
      <c r="AA432" s="790"/>
      <c r="AB432" s="790"/>
      <c r="AC432" s="790"/>
    </row>
    <row r="433" spans="1:68" x14ac:dyDescent="0.2">
      <c r="A433" s="800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11"/>
      <c r="P433" s="804" t="s">
        <v>71</v>
      </c>
      <c r="Q433" s="805"/>
      <c r="R433" s="805"/>
      <c r="S433" s="805"/>
      <c r="T433" s="805"/>
      <c r="U433" s="805"/>
      <c r="V433" s="806"/>
      <c r="W433" s="36" t="s">
        <v>69</v>
      </c>
      <c r="X433" s="789">
        <f>IFERROR(SUM(X430:X431),"0")</f>
        <v>1000</v>
      </c>
      <c r="Y433" s="789">
        <f>IFERROR(SUM(Y430:Y431),"0")</f>
        <v>1005</v>
      </c>
      <c r="Z433" s="36"/>
      <c r="AA433" s="790"/>
      <c r="AB433" s="790"/>
      <c r="AC433" s="790"/>
    </row>
    <row r="434" spans="1:68" ht="14.25" hidden="1" customHeight="1" x14ac:dyDescent="0.25">
      <c r="A434" s="807" t="s">
        <v>73</v>
      </c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0"/>
      <c r="P434" s="800"/>
      <c r="Q434" s="800"/>
      <c r="R434" s="800"/>
      <c r="S434" s="800"/>
      <c r="T434" s="800"/>
      <c r="U434" s="800"/>
      <c r="V434" s="800"/>
      <c r="W434" s="800"/>
      <c r="X434" s="800"/>
      <c r="Y434" s="800"/>
      <c r="Z434" s="800"/>
      <c r="AA434" s="780"/>
      <c r="AB434" s="780"/>
      <c r="AC434" s="78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94">
        <v>4607091383928</v>
      </c>
      <c r="E435" s="795"/>
      <c r="F435" s="786">
        <v>1.5</v>
      </c>
      <c r="G435" s="31">
        <v>6</v>
      </c>
      <c r="H435" s="786">
        <v>9</v>
      </c>
      <c r="I435" s="78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28" t="s">
        <v>693</v>
      </c>
      <c r="Q435" s="797"/>
      <c r="R435" s="797"/>
      <c r="S435" s="797"/>
      <c r="T435" s="798"/>
      <c r="U435" s="33"/>
      <c r="V435" s="33"/>
      <c r="W435" s="34" t="s">
        <v>69</v>
      </c>
      <c r="X435" s="787">
        <v>0</v>
      </c>
      <c r="Y435" s="78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94">
        <v>4607091384260</v>
      </c>
      <c r="E436" s="795"/>
      <c r="F436" s="786">
        <v>1.5</v>
      </c>
      <c r="G436" s="31">
        <v>6</v>
      </c>
      <c r="H436" s="786">
        <v>9</v>
      </c>
      <c r="I436" s="78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35" t="s">
        <v>697</v>
      </c>
      <c r="Q436" s="797"/>
      <c r="R436" s="797"/>
      <c r="S436" s="797"/>
      <c r="T436" s="798"/>
      <c r="U436" s="33"/>
      <c r="V436" s="33"/>
      <c r="W436" s="34" t="s">
        <v>69</v>
      </c>
      <c r="X436" s="787">
        <v>0</v>
      </c>
      <c r="Y436" s="78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11"/>
      <c r="P437" s="804" t="s">
        <v>71</v>
      </c>
      <c r="Q437" s="805"/>
      <c r="R437" s="805"/>
      <c r="S437" s="805"/>
      <c r="T437" s="805"/>
      <c r="U437" s="805"/>
      <c r="V437" s="806"/>
      <c r="W437" s="36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0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11"/>
      <c r="P438" s="804" t="s">
        <v>71</v>
      </c>
      <c r="Q438" s="805"/>
      <c r="R438" s="805"/>
      <c r="S438" s="805"/>
      <c r="T438" s="805"/>
      <c r="U438" s="805"/>
      <c r="V438" s="806"/>
      <c r="W438" s="36" t="s">
        <v>69</v>
      </c>
      <c r="X438" s="789">
        <f>IFERROR(SUM(X435:X436),"0")</f>
        <v>0</v>
      </c>
      <c r="Y438" s="789">
        <f>IFERROR(SUM(Y435:Y436),"0")</f>
        <v>0</v>
      </c>
      <c r="Z438" s="36"/>
      <c r="AA438" s="790"/>
      <c r="AB438" s="790"/>
      <c r="AC438" s="790"/>
    </row>
    <row r="439" spans="1:68" ht="14.25" hidden="1" customHeight="1" x14ac:dyDescent="0.25">
      <c r="A439" s="807" t="s">
        <v>210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780"/>
      <c r="AB439" s="780"/>
      <c r="AC439" s="780"/>
    </row>
    <row r="440" spans="1:68" ht="27" hidden="1" customHeight="1" x14ac:dyDescent="0.25">
      <c r="A440" s="53" t="s">
        <v>699</v>
      </c>
      <c r="B440" s="53" t="s">
        <v>700</v>
      </c>
      <c r="C440" s="30">
        <v>4301060439</v>
      </c>
      <c r="D440" s="794">
        <v>4607091384673</v>
      </c>
      <c r="E440" s="795"/>
      <c r="F440" s="786">
        <v>1.5</v>
      </c>
      <c r="G440" s="31">
        <v>6</v>
      </c>
      <c r="H440" s="786">
        <v>9</v>
      </c>
      <c r="I440" s="78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7" t="s">
        <v>701</v>
      </c>
      <c r="Q440" s="797"/>
      <c r="R440" s="797"/>
      <c r="S440" s="797"/>
      <c r="T440" s="798"/>
      <c r="U440" s="33"/>
      <c r="V440" s="33"/>
      <c r="W440" s="34" t="s">
        <v>69</v>
      </c>
      <c r="X440" s="787">
        <v>0</v>
      </c>
      <c r="Y440" s="78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4" t="s">
        <v>71</v>
      </c>
      <c r="Q441" s="805"/>
      <c r="R441" s="805"/>
      <c r="S441" s="805"/>
      <c r="T441" s="805"/>
      <c r="U441" s="805"/>
      <c r="V441" s="806"/>
      <c r="W441" s="36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0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11"/>
      <c r="P442" s="804" t="s">
        <v>71</v>
      </c>
      <c r="Q442" s="805"/>
      <c r="R442" s="805"/>
      <c r="S442" s="805"/>
      <c r="T442" s="805"/>
      <c r="U442" s="805"/>
      <c r="V442" s="806"/>
      <c r="W442" s="36" t="s">
        <v>69</v>
      </c>
      <c r="X442" s="789">
        <f>IFERROR(SUM(X440:X440),"0")</f>
        <v>0</v>
      </c>
      <c r="Y442" s="789">
        <f>IFERROR(SUM(Y440:Y440),"0")</f>
        <v>0</v>
      </c>
      <c r="Z442" s="36"/>
      <c r="AA442" s="790"/>
      <c r="AB442" s="790"/>
      <c r="AC442" s="790"/>
    </row>
    <row r="443" spans="1:68" ht="16.5" hidden="1" customHeight="1" x14ac:dyDescent="0.25">
      <c r="A443" s="836" t="s">
        <v>703</v>
      </c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0"/>
      <c r="P443" s="800"/>
      <c r="Q443" s="800"/>
      <c r="R443" s="800"/>
      <c r="S443" s="800"/>
      <c r="T443" s="800"/>
      <c r="U443" s="800"/>
      <c r="V443" s="800"/>
      <c r="W443" s="800"/>
      <c r="X443" s="800"/>
      <c r="Y443" s="800"/>
      <c r="Z443" s="800"/>
      <c r="AA443" s="783"/>
      <c r="AB443" s="783"/>
      <c r="AC443" s="783"/>
    </row>
    <row r="444" spans="1:68" ht="14.25" hidden="1" customHeight="1" x14ac:dyDescent="0.25">
      <c r="A444" s="807" t="s">
        <v>113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80"/>
      <c r="AB444" s="780"/>
      <c r="AC444" s="78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94">
        <v>4680115881907</v>
      </c>
      <c r="E445" s="795"/>
      <c r="F445" s="786">
        <v>1.8</v>
      </c>
      <c r="G445" s="31">
        <v>6</v>
      </c>
      <c r="H445" s="786">
        <v>10.8</v>
      </c>
      <c r="I445" s="78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7"/>
      <c r="R445" s="797"/>
      <c r="S445" s="797"/>
      <c r="T445" s="798"/>
      <c r="U445" s="33"/>
      <c r="V445" s="33"/>
      <c r="W445" s="34" t="s">
        <v>69</v>
      </c>
      <c r="X445" s="787">
        <v>0</v>
      </c>
      <c r="Y445" s="78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94">
        <v>4680115881907</v>
      </c>
      <c r="E446" s="795"/>
      <c r="F446" s="786">
        <v>1.8</v>
      </c>
      <c r="G446" s="31">
        <v>6</v>
      </c>
      <c r="H446" s="786">
        <v>10.8</v>
      </c>
      <c r="I446" s="78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3"/>
      <c r="V446" s="33"/>
      <c r="W446" s="34" t="s">
        <v>69</v>
      </c>
      <c r="X446" s="787">
        <v>0</v>
      </c>
      <c r="Y446" s="78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94">
        <v>4680115883925</v>
      </c>
      <c r="E447" s="795"/>
      <c r="F447" s="786">
        <v>2.5</v>
      </c>
      <c r="G447" s="31">
        <v>6</v>
      </c>
      <c r="H447" s="786">
        <v>15</v>
      </c>
      <c r="I447" s="78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2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7"/>
      <c r="R447" s="797"/>
      <c r="S447" s="797"/>
      <c r="T447" s="798"/>
      <c r="U447" s="33"/>
      <c r="V447" s="33"/>
      <c r="W447" s="34" t="s">
        <v>69</v>
      </c>
      <c r="X447" s="787">
        <v>0</v>
      </c>
      <c r="Y447" s="78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94">
        <v>4680115883925</v>
      </c>
      <c r="E448" s="795"/>
      <c r="F448" s="786">
        <v>2.5</v>
      </c>
      <c r="G448" s="31">
        <v>6</v>
      </c>
      <c r="H448" s="786">
        <v>15</v>
      </c>
      <c r="I448" s="78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3"/>
      <c r="V448" s="33"/>
      <c r="W448" s="34" t="s">
        <v>69</v>
      </c>
      <c r="X448" s="787">
        <v>0</v>
      </c>
      <c r="Y448" s="78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712</v>
      </c>
      <c r="B449" s="53" t="s">
        <v>713</v>
      </c>
      <c r="C449" s="30">
        <v>4301011874</v>
      </c>
      <c r="D449" s="794">
        <v>4680115884892</v>
      </c>
      <c r="E449" s="795"/>
      <c r="F449" s="786">
        <v>1.8</v>
      </c>
      <c r="G449" s="31">
        <v>6</v>
      </c>
      <c r="H449" s="786">
        <v>10.8</v>
      </c>
      <c r="I449" s="78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8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7"/>
      <c r="R449" s="797"/>
      <c r="S449" s="797"/>
      <c r="T449" s="798"/>
      <c r="U449" s="33"/>
      <c r="V449" s="33"/>
      <c r="W449" s="34" t="s">
        <v>69</v>
      </c>
      <c r="X449" s="787">
        <v>0</v>
      </c>
      <c r="Y449" s="788">
        <f t="shared" si="92"/>
        <v>0</v>
      </c>
      <c r="Z449" s="35" t="str">
        <f t="shared" si="93"/>
        <v/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94">
        <v>4607091384192</v>
      </c>
      <c r="E450" s="795"/>
      <c r="F450" s="786">
        <v>1.8</v>
      </c>
      <c r="G450" s="31">
        <v>6</v>
      </c>
      <c r="H450" s="786">
        <v>10.8</v>
      </c>
      <c r="I450" s="786">
        <v>11.28</v>
      </c>
      <c r="J450" s="31">
        <v>56</v>
      </c>
      <c r="K450" s="31" t="s">
        <v>116</v>
      </c>
      <c r="L450" s="31"/>
      <c r="M450" s="32" t="s">
        <v>119</v>
      </c>
      <c r="N450" s="32"/>
      <c r="O450" s="31">
        <v>60</v>
      </c>
      <c r="P450" s="11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3"/>
      <c r="V450" s="33"/>
      <c r="W450" s="34" t="s">
        <v>69</v>
      </c>
      <c r="X450" s="787">
        <v>0</v>
      </c>
      <c r="Y450" s="78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718</v>
      </c>
      <c r="B451" s="53" t="s">
        <v>719</v>
      </c>
      <c r="C451" s="30">
        <v>4301011875</v>
      </c>
      <c r="D451" s="794">
        <v>4680115884885</v>
      </c>
      <c r="E451" s="795"/>
      <c r="F451" s="786">
        <v>0.8</v>
      </c>
      <c r="G451" s="31">
        <v>15</v>
      </c>
      <c r="H451" s="786">
        <v>12</v>
      </c>
      <c r="I451" s="78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1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7"/>
      <c r="R451" s="797"/>
      <c r="S451" s="797"/>
      <c r="T451" s="798"/>
      <c r="U451" s="33"/>
      <c r="V451" s="33"/>
      <c r="W451" s="34" t="s">
        <v>69</v>
      </c>
      <c r="X451" s="787">
        <v>0</v>
      </c>
      <c r="Y451" s="788">
        <f t="shared" si="92"/>
        <v>0</v>
      </c>
      <c r="Z451" s="35" t="str">
        <f t="shared" si="93"/>
        <v/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94">
        <v>4680115884908</v>
      </c>
      <c r="E452" s="795"/>
      <c r="F452" s="786">
        <v>0.4</v>
      </c>
      <c r="G452" s="31">
        <v>10</v>
      </c>
      <c r="H452" s="786">
        <v>4</v>
      </c>
      <c r="I452" s="78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7"/>
      <c r="R452" s="797"/>
      <c r="S452" s="797"/>
      <c r="T452" s="798"/>
      <c r="U452" s="33"/>
      <c r="V452" s="33"/>
      <c r="W452" s="34" t="s">
        <v>69</v>
      </c>
      <c r="X452" s="787">
        <v>0</v>
      </c>
      <c r="Y452" s="78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0"/>
      <c r="B453" s="800"/>
      <c r="C453" s="800"/>
      <c r="D453" s="800"/>
      <c r="E453" s="800"/>
      <c r="F453" s="800"/>
      <c r="G453" s="800"/>
      <c r="H453" s="800"/>
      <c r="I453" s="800"/>
      <c r="J453" s="800"/>
      <c r="K453" s="800"/>
      <c r="L453" s="800"/>
      <c r="M453" s="800"/>
      <c r="N453" s="800"/>
      <c r="O453" s="811"/>
      <c r="P453" s="804" t="s">
        <v>71</v>
      </c>
      <c r="Q453" s="805"/>
      <c r="R453" s="805"/>
      <c r="S453" s="805"/>
      <c r="T453" s="805"/>
      <c r="U453" s="805"/>
      <c r="V453" s="806"/>
      <c r="W453" s="36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0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11"/>
      <c r="P454" s="804" t="s">
        <v>71</v>
      </c>
      <c r="Q454" s="805"/>
      <c r="R454" s="805"/>
      <c r="S454" s="805"/>
      <c r="T454" s="805"/>
      <c r="U454" s="805"/>
      <c r="V454" s="806"/>
      <c r="W454" s="36" t="s">
        <v>69</v>
      </c>
      <c r="X454" s="789">
        <f>IFERROR(SUM(X445:X452),"0")</f>
        <v>0</v>
      </c>
      <c r="Y454" s="789">
        <f>IFERROR(SUM(Y445:Y452),"0")</f>
        <v>0</v>
      </c>
      <c r="Z454" s="36"/>
      <c r="AA454" s="790"/>
      <c r="AB454" s="790"/>
      <c r="AC454" s="790"/>
    </row>
    <row r="455" spans="1:68" ht="14.25" hidden="1" customHeight="1" x14ac:dyDescent="0.25">
      <c r="A455" s="807" t="s">
        <v>64</v>
      </c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0"/>
      <c r="P455" s="800"/>
      <c r="Q455" s="800"/>
      <c r="R455" s="800"/>
      <c r="S455" s="800"/>
      <c r="T455" s="800"/>
      <c r="U455" s="800"/>
      <c r="V455" s="800"/>
      <c r="W455" s="800"/>
      <c r="X455" s="800"/>
      <c r="Y455" s="800"/>
      <c r="Z455" s="800"/>
      <c r="AA455" s="780"/>
      <c r="AB455" s="780"/>
      <c r="AC455" s="78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94">
        <v>4607091384802</v>
      </c>
      <c r="E456" s="795"/>
      <c r="F456" s="786">
        <v>0.73</v>
      </c>
      <c r="G456" s="31">
        <v>6</v>
      </c>
      <c r="H456" s="786">
        <v>4.38</v>
      </c>
      <c r="I456" s="78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7"/>
      <c r="R456" s="797"/>
      <c r="S456" s="797"/>
      <c r="T456" s="798"/>
      <c r="U456" s="33"/>
      <c r="V456" s="33"/>
      <c r="W456" s="34" t="s">
        <v>69</v>
      </c>
      <c r="X456" s="787">
        <v>0</v>
      </c>
      <c r="Y456" s="78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94">
        <v>4607091384826</v>
      </c>
      <c r="E457" s="795"/>
      <c r="F457" s="786">
        <v>0.35</v>
      </c>
      <c r="G457" s="31">
        <v>8</v>
      </c>
      <c r="H457" s="786">
        <v>2.8</v>
      </c>
      <c r="I457" s="78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7"/>
      <c r="R457" s="797"/>
      <c r="S457" s="797"/>
      <c r="T457" s="798"/>
      <c r="U457" s="33"/>
      <c r="V457" s="33"/>
      <c r="W457" s="34" t="s">
        <v>69</v>
      </c>
      <c r="X457" s="787">
        <v>0</v>
      </c>
      <c r="Y457" s="78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0"/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11"/>
      <c r="P458" s="804" t="s">
        <v>71</v>
      </c>
      <c r="Q458" s="805"/>
      <c r="R458" s="805"/>
      <c r="S458" s="805"/>
      <c r="T458" s="805"/>
      <c r="U458" s="805"/>
      <c r="V458" s="806"/>
      <c r="W458" s="36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0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11"/>
      <c r="P459" s="804" t="s">
        <v>71</v>
      </c>
      <c r="Q459" s="805"/>
      <c r="R459" s="805"/>
      <c r="S459" s="805"/>
      <c r="T459" s="805"/>
      <c r="U459" s="805"/>
      <c r="V459" s="806"/>
      <c r="W459" s="36" t="s">
        <v>69</v>
      </c>
      <c r="X459" s="789">
        <f>IFERROR(SUM(X456:X457),"0")</f>
        <v>0</v>
      </c>
      <c r="Y459" s="789">
        <f>IFERROR(SUM(Y456:Y457),"0")</f>
        <v>0</v>
      </c>
      <c r="Z459" s="36"/>
      <c r="AA459" s="790"/>
      <c r="AB459" s="790"/>
      <c r="AC459" s="790"/>
    </row>
    <row r="460" spans="1:68" ht="14.25" hidden="1" customHeight="1" x14ac:dyDescent="0.25">
      <c r="A460" s="807" t="s">
        <v>73</v>
      </c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0"/>
      <c r="P460" s="800"/>
      <c r="Q460" s="800"/>
      <c r="R460" s="800"/>
      <c r="S460" s="800"/>
      <c r="T460" s="800"/>
      <c r="U460" s="800"/>
      <c r="V460" s="800"/>
      <c r="W460" s="800"/>
      <c r="X460" s="800"/>
      <c r="Y460" s="800"/>
      <c r="Z460" s="800"/>
      <c r="AA460" s="780"/>
      <c r="AB460" s="780"/>
      <c r="AC460" s="780"/>
    </row>
    <row r="461" spans="1:68" ht="27" customHeight="1" x14ac:dyDescent="0.25">
      <c r="A461" s="53" t="s">
        <v>727</v>
      </c>
      <c r="B461" s="53" t="s">
        <v>728</v>
      </c>
      <c r="C461" s="30">
        <v>4301051899</v>
      </c>
      <c r="D461" s="794">
        <v>4607091384246</v>
      </c>
      <c r="E461" s="795"/>
      <c r="F461" s="786">
        <v>1.5</v>
      </c>
      <c r="G461" s="31">
        <v>6</v>
      </c>
      <c r="H461" s="786">
        <v>9</v>
      </c>
      <c r="I461" s="78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54" t="s">
        <v>729</v>
      </c>
      <c r="Q461" s="797"/>
      <c r="R461" s="797"/>
      <c r="S461" s="797"/>
      <c r="T461" s="798"/>
      <c r="U461" s="33"/>
      <c r="V461" s="33"/>
      <c r="W461" s="34" t="s">
        <v>69</v>
      </c>
      <c r="X461" s="787">
        <v>1000</v>
      </c>
      <c r="Y461" s="788">
        <f>IFERROR(IF(X461="",0,CEILING((X461/$H461),1)*$H461),"")</f>
        <v>1008</v>
      </c>
      <c r="Z461" s="35">
        <f>IFERROR(IF(Y461=0,"",ROUNDUP(Y461/H461,0)*0.02175),"")</f>
        <v>2.4359999999999999</v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1062.6666666666667</v>
      </c>
      <c r="BN461" s="63">
        <f>IFERROR(Y461*I461/H461,"0")</f>
        <v>1071.1680000000001</v>
      </c>
      <c r="BO461" s="63">
        <f>IFERROR(1/J461*(X461/H461),"0")</f>
        <v>1.9841269841269842</v>
      </c>
      <c r="BP461" s="63">
        <f>IFERROR(1/J461*(Y461/H461),"0")</f>
        <v>2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94">
        <v>4680115881976</v>
      </c>
      <c r="E462" s="795"/>
      <c r="F462" s="786">
        <v>1.5</v>
      </c>
      <c r="G462" s="31">
        <v>6</v>
      </c>
      <c r="H462" s="786">
        <v>9</v>
      </c>
      <c r="I462" s="78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9" t="s">
        <v>733</v>
      </c>
      <c r="Q462" s="797"/>
      <c r="R462" s="797"/>
      <c r="S462" s="797"/>
      <c r="T462" s="798"/>
      <c r="U462" s="33"/>
      <c r="V462" s="33"/>
      <c r="W462" s="34" t="s">
        <v>69</v>
      </c>
      <c r="X462" s="787">
        <v>0</v>
      </c>
      <c r="Y462" s="78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4301051634</v>
      </c>
      <c r="D463" s="794">
        <v>4607091384253</v>
      </c>
      <c r="E463" s="795"/>
      <c r="F463" s="786">
        <v>0.4</v>
      </c>
      <c r="G463" s="31">
        <v>6</v>
      </c>
      <c r="H463" s="786">
        <v>2.4</v>
      </c>
      <c r="I463" s="78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0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7"/>
      <c r="R463" s="797"/>
      <c r="S463" s="797"/>
      <c r="T463" s="798"/>
      <c r="U463" s="33"/>
      <c r="V463" s="33"/>
      <c r="W463" s="34" t="s">
        <v>69</v>
      </c>
      <c r="X463" s="787">
        <v>0</v>
      </c>
      <c r="Y463" s="78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735</v>
      </c>
      <c r="B464" s="53" t="s">
        <v>738</v>
      </c>
      <c r="C464" s="30">
        <v>4301051297</v>
      </c>
      <c r="D464" s="794">
        <v>4607091384253</v>
      </c>
      <c r="E464" s="795"/>
      <c r="F464" s="786">
        <v>0.4</v>
      </c>
      <c r="G464" s="31">
        <v>6</v>
      </c>
      <c r="H464" s="786">
        <v>2.4</v>
      </c>
      <c r="I464" s="78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3"/>
      <c r="V464" s="33"/>
      <c r="W464" s="34" t="s">
        <v>69</v>
      </c>
      <c r="X464" s="787">
        <v>160</v>
      </c>
      <c r="Y464" s="788">
        <f>IFERROR(IF(X464="",0,CEILING((X464/$H464),1)*$H464),"")</f>
        <v>160.79999999999998</v>
      </c>
      <c r="Z464" s="35">
        <f>IFERROR(IF(Y464=0,"",ROUNDUP(Y464/H464,0)*0.00651),"")</f>
        <v>0.43617</v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177.60000000000002</v>
      </c>
      <c r="BN464" s="63">
        <f>IFERROR(Y464*I464/H464,"0")</f>
        <v>178.488</v>
      </c>
      <c r="BO464" s="63">
        <f>IFERROR(1/J464*(X464/H464),"0")</f>
        <v>0.36630036630036633</v>
      </c>
      <c r="BP464" s="63">
        <f>IFERROR(1/J464*(Y464/H464),"0")</f>
        <v>0.36813186813186816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94">
        <v>4680115881969</v>
      </c>
      <c r="E465" s="795"/>
      <c r="F465" s="786">
        <v>0.4</v>
      </c>
      <c r="G465" s="31">
        <v>6</v>
      </c>
      <c r="H465" s="786">
        <v>2.4</v>
      </c>
      <c r="I465" s="78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7"/>
      <c r="R465" s="797"/>
      <c r="S465" s="797"/>
      <c r="T465" s="798"/>
      <c r="U465" s="33"/>
      <c r="V465" s="33"/>
      <c r="W465" s="34" t="s">
        <v>69</v>
      </c>
      <c r="X465" s="787">
        <v>0</v>
      </c>
      <c r="Y465" s="78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0"/>
      <c r="B466" s="800"/>
      <c r="C466" s="800"/>
      <c r="D466" s="800"/>
      <c r="E466" s="800"/>
      <c r="F466" s="800"/>
      <c r="G466" s="800"/>
      <c r="H466" s="800"/>
      <c r="I466" s="800"/>
      <c r="J466" s="800"/>
      <c r="K466" s="800"/>
      <c r="L466" s="800"/>
      <c r="M466" s="800"/>
      <c r="N466" s="800"/>
      <c r="O466" s="811"/>
      <c r="P466" s="804" t="s">
        <v>71</v>
      </c>
      <c r="Q466" s="805"/>
      <c r="R466" s="805"/>
      <c r="S466" s="805"/>
      <c r="T466" s="805"/>
      <c r="U466" s="805"/>
      <c r="V466" s="806"/>
      <c r="W466" s="36" t="s">
        <v>72</v>
      </c>
      <c r="X466" s="789">
        <f>IFERROR(X461/H461,"0")+IFERROR(X462/H462,"0")+IFERROR(X463/H463,"0")+IFERROR(X464/H464,"0")+IFERROR(X465/H465,"0")</f>
        <v>177.77777777777777</v>
      </c>
      <c r="Y466" s="789">
        <f>IFERROR(Y461/H461,"0")+IFERROR(Y462/H462,"0")+IFERROR(Y463/H463,"0")+IFERROR(Y464/H464,"0")+IFERROR(Y465/H465,"0")</f>
        <v>179</v>
      </c>
      <c r="Z466" s="789">
        <f>IFERROR(IF(Z461="",0,Z461),"0")+IFERROR(IF(Z462="",0,Z462),"0")+IFERROR(IF(Z463="",0,Z463),"0")+IFERROR(IF(Z464="",0,Z464),"0")+IFERROR(IF(Z465="",0,Z465),"0")</f>
        <v>2.8721700000000001</v>
      </c>
      <c r="AA466" s="790"/>
      <c r="AB466" s="790"/>
      <c r="AC466" s="790"/>
    </row>
    <row r="467" spans="1:68" x14ac:dyDescent="0.2">
      <c r="A467" s="800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11"/>
      <c r="P467" s="804" t="s">
        <v>71</v>
      </c>
      <c r="Q467" s="805"/>
      <c r="R467" s="805"/>
      <c r="S467" s="805"/>
      <c r="T467" s="805"/>
      <c r="U467" s="805"/>
      <c r="V467" s="806"/>
      <c r="W467" s="36" t="s">
        <v>69</v>
      </c>
      <c r="X467" s="789">
        <f>IFERROR(SUM(X461:X465),"0")</f>
        <v>1160</v>
      </c>
      <c r="Y467" s="789">
        <f>IFERROR(SUM(Y461:Y465),"0")</f>
        <v>1168.8</v>
      </c>
      <c r="Z467" s="36"/>
      <c r="AA467" s="790"/>
      <c r="AB467" s="790"/>
      <c r="AC467" s="790"/>
    </row>
    <row r="468" spans="1:68" ht="14.25" hidden="1" customHeight="1" x14ac:dyDescent="0.25">
      <c r="A468" s="807" t="s">
        <v>210</v>
      </c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0"/>
      <c r="P468" s="800"/>
      <c r="Q468" s="800"/>
      <c r="R468" s="800"/>
      <c r="S468" s="800"/>
      <c r="T468" s="800"/>
      <c r="U468" s="800"/>
      <c r="V468" s="800"/>
      <c r="W468" s="800"/>
      <c r="X468" s="800"/>
      <c r="Y468" s="800"/>
      <c r="Z468" s="800"/>
      <c r="AA468" s="780"/>
      <c r="AB468" s="780"/>
      <c r="AC468" s="78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94">
        <v>4607091389357</v>
      </c>
      <c r="E469" s="795"/>
      <c r="F469" s="786">
        <v>1.5</v>
      </c>
      <c r="G469" s="31">
        <v>6</v>
      </c>
      <c r="H469" s="786">
        <v>9</v>
      </c>
      <c r="I469" s="78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28" t="s">
        <v>745</v>
      </c>
      <c r="Q469" s="797"/>
      <c r="R469" s="797"/>
      <c r="S469" s="797"/>
      <c r="T469" s="798"/>
      <c r="U469" s="33"/>
      <c r="V469" s="33"/>
      <c r="W469" s="34" t="s">
        <v>69</v>
      </c>
      <c r="X469" s="787">
        <v>0</v>
      </c>
      <c r="Y469" s="78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4" t="s">
        <v>71</v>
      </c>
      <c r="Q470" s="805"/>
      <c r="R470" s="805"/>
      <c r="S470" s="805"/>
      <c r="T470" s="805"/>
      <c r="U470" s="805"/>
      <c r="V470" s="806"/>
      <c r="W470" s="36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0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11"/>
      <c r="P471" s="804" t="s">
        <v>71</v>
      </c>
      <c r="Q471" s="805"/>
      <c r="R471" s="805"/>
      <c r="S471" s="805"/>
      <c r="T471" s="805"/>
      <c r="U471" s="805"/>
      <c r="V471" s="806"/>
      <c r="W471" s="36" t="s">
        <v>69</v>
      </c>
      <c r="X471" s="789">
        <f>IFERROR(SUM(X469:X469),"0")</f>
        <v>0</v>
      </c>
      <c r="Y471" s="789">
        <f>IFERROR(SUM(Y469:Y469),"0")</f>
        <v>0</v>
      </c>
      <c r="Z471" s="36"/>
      <c r="AA471" s="790"/>
      <c r="AB471" s="790"/>
      <c r="AC471" s="790"/>
    </row>
    <row r="472" spans="1:68" ht="27.75" hidden="1" customHeight="1" x14ac:dyDescent="0.2">
      <c r="A472" s="801" t="s">
        <v>747</v>
      </c>
      <c r="B472" s="802"/>
      <c r="C472" s="802"/>
      <c r="D472" s="802"/>
      <c r="E472" s="802"/>
      <c r="F472" s="802"/>
      <c r="G472" s="802"/>
      <c r="H472" s="802"/>
      <c r="I472" s="802"/>
      <c r="J472" s="802"/>
      <c r="K472" s="802"/>
      <c r="L472" s="802"/>
      <c r="M472" s="802"/>
      <c r="N472" s="802"/>
      <c r="O472" s="802"/>
      <c r="P472" s="802"/>
      <c r="Q472" s="802"/>
      <c r="R472" s="802"/>
      <c r="S472" s="802"/>
      <c r="T472" s="802"/>
      <c r="U472" s="802"/>
      <c r="V472" s="802"/>
      <c r="W472" s="802"/>
      <c r="X472" s="802"/>
      <c r="Y472" s="802"/>
      <c r="Z472" s="802"/>
      <c r="AA472" s="47"/>
      <c r="AB472" s="47"/>
      <c r="AC472" s="47"/>
    </row>
    <row r="473" spans="1:68" ht="16.5" hidden="1" customHeight="1" x14ac:dyDescent="0.25">
      <c r="A473" s="836" t="s">
        <v>748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783"/>
      <c r="AB473" s="783"/>
      <c r="AC473" s="783"/>
    </row>
    <row r="474" spans="1:68" ht="14.25" hidden="1" customHeight="1" x14ac:dyDescent="0.25">
      <c r="A474" s="807" t="s">
        <v>113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80"/>
      <c r="AB474" s="780"/>
      <c r="AC474" s="78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94">
        <v>4607091389708</v>
      </c>
      <c r="E475" s="795"/>
      <c r="F475" s="786">
        <v>0.45</v>
      </c>
      <c r="G475" s="31">
        <v>6</v>
      </c>
      <c r="H475" s="786">
        <v>2.7</v>
      </c>
      <c r="I475" s="78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7"/>
      <c r="R475" s="797"/>
      <c r="S475" s="797"/>
      <c r="T475" s="798"/>
      <c r="U475" s="33"/>
      <c r="V475" s="33"/>
      <c r="W475" s="34" t="s">
        <v>69</v>
      </c>
      <c r="X475" s="787">
        <v>0</v>
      </c>
      <c r="Y475" s="78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11"/>
      <c r="P476" s="804" t="s">
        <v>71</v>
      </c>
      <c r="Q476" s="805"/>
      <c r="R476" s="805"/>
      <c r="S476" s="805"/>
      <c r="T476" s="805"/>
      <c r="U476" s="805"/>
      <c r="V476" s="806"/>
      <c r="W476" s="36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0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11"/>
      <c r="P477" s="804" t="s">
        <v>71</v>
      </c>
      <c r="Q477" s="805"/>
      <c r="R477" s="805"/>
      <c r="S477" s="805"/>
      <c r="T477" s="805"/>
      <c r="U477" s="805"/>
      <c r="V477" s="806"/>
      <c r="W477" s="36" t="s">
        <v>69</v>
      </c>
      <c r="X477" s="789">
        <f>IFERROR(SUM(X475:X475),"0")</f>
        <v>0</v>
      </c>
      <c r="Y477" s="789">
        <f>IFERROR(SUM(Y475:Y475),"0")</f>
        <v>0</v>
      </c>
      <c r="Z477" s="36"/>
      <c r="AA477" s="790"/>
      <c r="AB477" s="790"/>
      <c r="AC477" s="790"/>
    </row>
    <row r="478" spans="1:68" ht="14.25" hidden="1" customHeight="1" x14ac:dyDescent="0.25">
      <c r="A478" s="807" t="s">
        <v>64</v>
      </c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0"/>
      <c r="P478" s="800"/>
      <c r="Q478" s="800"/>
      <c r="R478" s="800"/>
      <c r="S478" s="800"/>
      <c r="T478" s="800"/>
      <c r="U478" s="800"/>
      <c r="V478" s="800"/>
      <c r="W478" s="800"/>
      <c r="X478" s="800"/>
      <c r="Y478" s="800"/>
      <c r="Z478" s="800"/>
      <c r="AA478" s="780"/>
      <c r="AB478" s="780"/>
      <c r="AC478" s="780"/>
    </row>
    <row r="479" spans="1:68" ht="27" hidden="1" customHeight="1" x14ac:dyDescent="0.25">
      <c r="A479" s="53" t="s">
        <v>752</v>
      </c>
      <c r="B479" s="53" t="s">
        <v>753</v>
      </c>
      <c r="C479" s="30">
        <v>4301031405</v>
      </c>
      <c r="D479" s="794">
        <v>4680115886100</v>
      </c>
      <c r="E479" s="795"/>
      <c r="F479" s="786">
        <v>0.9</v>
      </c>
      <c r="G479" s="31">
        <v>6</v>
      </c>
      <c r="H479" s="786">
        <v>5.4</v>
      </c>
      <c r="I479" s="78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0" t="s">
        <v>754</v>
      </c>
      <c r="Q479" s="797"/>
      <c r="R479" s="797"/>
      <c r="S479" s="797"/>
      <c r="T479" s="798"/>
      <c r="U479" s="33"/>
      <c r="V479" s="33"/>
      <c r="W479" s="34" t="s">
        <v>69</v>
      </c>
      <c r="X479" s="787">
        <v>0</v>
      </c>
      <c r="Y479" s="78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756</v>
      </c>
      <c r="B480" s="53" t="s">
        <v>757</v>
      </c>
      <c r="C480" s="30">
        <v>4301031406</v>
      </c>
      <c r="D480" s="794">
        <v>4680115886117</v>
      </c>
      <c r="E480" s="795"/>
      <c r="F480" s="786">
        <v>0.9</v>
      </c>
      <c r="G480" s="31">
        <v>6</v>
      </c>
      <c r="H480" s="786">
        <v>5.4</v>
      </c>
      <c r="I480" s="78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16" t="s">
        <v>758</v>
      </c>
      <c r="Q480" s="797"/>
      <c r="R480" s="797"/>
      <c r="S480" s="797"/>
      <c r="T480" s="798"/>
      <c r="U480" s="33"/>
      <c r="V480" s="33"/>
      <c r="W480" s="34" t="s">
        <v>69</v>
      </c>
      <c r="X480" s="787">
        <v>0</v>
      </c>
      <c r="Y480" s="78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4301031382</v>
      </c>
      <c r="D481" s="794">
        <v>4680115886117</v>
      </c>
      <c r="E481" s="795"/>
      <c r="F481" s="786">
        <v>0.9</v>
      </c>
      <c r="G481" s="31">
        <v>6</v>
      </c>
      <c r="H481" s="786">
        <v>5.4</v>
      </c>
      <c r="I481" s="78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7" t="s">
        <v>758</v>
      </c>
      <c r="Q481" s="797"/>
      <c r="R481" s="797"/>
      <c r="S481" s="797"/>
      <c r="T481" s="798"/>
      <c r="U481" s="33"/>
      <c r="V481" s="33"/>
      <c r="W481" s="34" t="s">
        <v>69</v>
      </c>
      <c r="X481" s="787">
        <v>0</v>
      </c>
      <c r="Y481" s="78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94">
        <v>4607091389746</v>
      </c>
      <c r="E482" s="795"/>
      <c r="F482" s="786">
        <v>0.7</v>
      </c>
      <c r="G482" s="31">
        <v>6</v>
      </c>
      <c r="H482" s="786">
        <v>4.2</v>
      </c>
      <c r="I482" s="78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7"/>
      <c r="R482" s="797"/>
      <c r="S482" s="797"/>
      <c r="T482" s="798"/>
      <c r="U482" s="33"/>
      <c r="V482" s="33"/>
      <c r="W482" s="34" t="s">
        <v>69</v>
      </c>
      <c r="X482" s="787">
        <v>0</v>
      </c>
      <c r="Y482" s="78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94">
        <v>4607091389746</v>
      </c>
      <c r="E483" s="795"/>
      <c r="F483" s="786">
        <v>0.7</v>
      </c>
      <c r="G483" s="31">
        <v>6</v>
      </c>
      <c r="H483" s="786">
        <v>4.2</v>
      </c>
      <c r="I483" s="78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3"/>
      <c r="V483" s="33"/>
      <c r="W483" s="34" t="s">
        <v>69</v>
      </c>
      <c r="X483" s="787">
        <v>0</v>
      </c>
      <c r="Y483" s="78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94">
        <v>4680115883147</v>
      </c>
      <c r="E484" s="795"/>
      <c r="F484" s="786">
        <v>0.28000000000000003</v>
      </c>
      <c r="G484" s="31">
        <v>6</v>
      </c>
      <c r="H484" s="786">
        <v>1.68</v>
      </c>
      <c r="I484" s="78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7"/>
      <c r="R484" s="797"/>
      <c r="S484" s="797"/>
      <c r="T484" s="798"/>
      <c r="U484" s="33"/>
      <c r="V484" s="33"/>
      <c r="W484" s="34" t="s">
        <v>69</v>
      </c>
      <c r="X484" s="787">
        <v>0</v>
      </c>
      <c r="Y484" s="78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94">
        <v>4680115883147</v>
      </c>
      <c r="E485" s="795"/>
      <c r="F485" s="786">
        <v>0.28000000000000003</v>
      </c>
      <c r="G485" s="31">
        <v>6</v>
      </c>
      <c r="H485" s="786">
        <v>1.68</v>
      </c>
      <c r="I485" s="78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7" t="s">
        <v>768</v>
      </c>
      <c r="Q485" s="797"/>
      <c r="R485" s="797"/>
      <c r="S485" s="797"/>
      <c r="T485" s="798"/>
      <c r="U485" s="33"/>
      <c r="V485" s="33"/>
      <c r="W485" s="34" t="s">
        <v>69</v>
      </c>
      <c r="X485" s="787">
        <v>0</v>
      </c>
      <c r="Y485" s="78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94">
        <v>4607091384338</v>
      </c>
      <c r="E486" s="795"/>
      <c r="F486" s="786">
        <v>0.35</v>
      </c>
      <c r="G486" s="31">
        <v>6</v>
      </c>
      <c r="H486" s="786">
        <v>2.1</v>
      </c>
      <c r="I486" s="78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8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7"/>
      <c r="R486" s="797"/>
      <c r="S486" s="797"/>
      <c r="T486" s="798"/>
      <c r="U486" s="33"/>
      <c r="V486" s="33"/>
      <c r="W486" s="34" t="s">
        <v>69</v>
      </c>
      <c r="X486" s="787">
        <v>0</v>
      </c>
      <c r="Y486" s="78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94">
        <v>4607091384338</v>
      </c>
      <c r="E487" s="795"/>
      <c r="F487" s="786">
        <v>0.35</v>
      </c>
      <c r="G487" s="31">
        <v>6</v>
      </c>
      <c r="H487" s="786">
        <v>2.1</v>
      </c>
      <c r="I487" s="78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7"/>
      <c r="R487" s="797"/>
      <c r="S487" s="797"/>
      <c r="T487" s="798"/>
      <c r="U487" s="33"/>
      <c r="V487" s="33"/>
      <c r="W487" s="34" t="s">
        <v>69</v>
      </c>
      <c r="X487" s="787">
        <v>0</v>
      </c>
      <c r="Y487" s="78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94">
        <v>4680115883154</v>
      </c>
      <c r="E488" s="795"/>
      <c r="F488" s="786">
        <v>0.28000000000000003</v>
      </c>
      <c r="G488" s="31">
        <v>6</v>
      </c>
      <c r="H488" s="786">
        <v>1.68</v>
      </c>
      <c r="I488" s="78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7"/>
      <c r="R488" s="797"/>
      <c r="S488" s="797"/>
      <c r="T488" s="798"/>
      <c r="U488" s="33"/>
      <c r="V488" s="33"/>
      <c r="W488" s="34" t="s">
        <v>69</v>
      </c>
      <c r="X488" s="787">
        <v>0</v>
      </c>
      <c r="Y488" s="78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94">
        <v>4680115883154</v>
      </c>
      <c r="E489" s="795"/>
      <c r="F489" s="786">
        <v>0.28000000000000003</v>
      </c>
      <c r="G489" s="31">
        <v>6</v>
      </c>
      <c r="H489" s="786">
        <v>1.68</v>
      </c>
      <c r="I489" s="78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141" t="s">
        <v>776</v>
      </c>
      <c r="Q489" s="797"/>
      <c r="R489" s="797"/>
      <c r="S489" s="797"/>
      <c r="T489" s="798"/>
      <c r="U489" s="33"/>
      <c r="V489" s="33"/>
      <c r="W489" s="34" t="s">
        <v>69</v>
      </c>
      <c r="X489" s="787">
        <v>0</v>
      </c>
      <c r="Y489" s="78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777</v>
      </c>
      <c r="B490" s="53" t="s">
        <v>778</v>
      </c>
      <c r="C490" s="30">
        <v>4301031331</v>
      </c>
      <c r="D490" s="794">
        <v>4607091389524</v>
      </c>
      <c r="E490" s="795"/>
      <c r="F490" s="786">
        <v>0.35</v>
      </c>
      <c r="G490" s="31">
        <v>6</v>
      </c>
      <c r="H490" s="786">
        <v>2.1</v>
      </c>
      <c r="I490" s="78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7"/>
      <c r="R490" s="797"/>
      <c r="S490" s="797"/>
      <c r="T490" s="798"/>
      <c r="U490" s="33"/>
      <c r="V490" s="33"/>
      <c r="W490" s="34" t="s">
        <v>69</v>
      </c>
      <c r="X490" s="787">
        <v>0</v>
      </c>
      <c r="Y490" s="788">
        <f t="shared" si="98"/>
        <v>0</v>
      </c>
      <c r="Z490" s="35" t="str">
        <f t="shared" si="103"/>
        <v/>
      </c>
      <c r="AA490" s="55"/>
      <c r="AB490" s="56"/>
      <c r="AC490" s="573" t="s">
        <v>774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777</v>
      </c>
      <c r="B491" s="53" t="s">
        <v>779</v>
      </c>
      <c r="C491" s="30">
        <v>4301031361</v>
      </c>
      <c r="D491" s="794">
        <v>4607091389524</v>
      </c>
      <c r="E491" s="795"/>
      <c r="F491" s="786">
        <v>0.35</v>
      </c>
      <c r="G491" s="31">
        <v>6</v>
      </c>
      <c r="H491" s="786">
        <v>2.1</v>
      </c>
      <c r="I491" s="78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1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3"/>
      <c r="V491" s="33"/>
      <c r="W491" s="34" t="s">
        <v>69</v>
      </c>
      <c r="X491" s="787">
        <v>0</v>
      </c>
      <c r="Y491" s="78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780</v>
      </c>
      <c r="B492" s="53" t="s">
        <v>781</v>
      </c>
      <c r="C492" s="30">
        <v>4301031337</v>
      </c>
      <c r="D492" s="794">
        <v>4680115883161</v>
      </c>
      <c r="E492" s="795"/>
      <c r="F492" s="786">
        <v>0.28000000000000003</v>
      </c>
      <c r="G492" s="31">
        <v>6</v>
      </c>
      <c r="H492" s="786">
        <v>1.68</v>
      </c>
      <c r="I492" s="78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7"/>
      <c r="R492" s="797"/>
      <c r="S492" s="797"/>
      <c r="T492" s="798"/>
      <c r="U492" s="33"/>
      <c r="V492" s="33"/>
      <c r="W492" s="34" t="s">
        <v>69</v>
      </c>
      <c r="X492" s="787">
        <v>0</v>
      </c>
      <c r="Y492" s="788">
        <f t="shared" si="98"/>
        <v>0</v>
      </c>
      <c r="Z492" s="35" t="str">
        <f t="shared" si="103"/>
        <v/>
      </c>
      <c r="AA492" s="55"/>
      <c r="AB492" s="56"/>
      <c r="AC492" s="577" t="s">
        <v>782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780</v>
      </c>
      <c r="B493" s="53" t="s">
        <v>783</v>
      </c>
      <c r="C493" s="30">
        <v>4301031364</v>
      </c>
      <c r="D493" s="794">
        <v>4680115883161</v>
      </c>
      <c r="E493" s="795"/>
      <c r="F493" s="786">
        <v>0.28000000000000003</v>
      </c>
      <c r="G493" s="31">
        <v>6</v>
      </c>
      <c r="H493" s="786">
        <v>1.68</v>
      </c>
      <c r="I493" s="78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01" t="s">
        <v>784</v>
      </c>
      <c r="Q493" s="797"/>
      <c r="R493" s="797"/>
      <c r="S493" s="797"/>
      <c r="T493" s="798"/>
      <c r="U493" s="33"/>
      <c r="V493" s="33"/>
      <c r="W493" s="34" t="s">
        <v>69</v>
      </c>
      <c r="X493" s="787">
        <v>0</v>
      </c>
      <c r="Y493" s="788">
        <f t="shared" si="98"/>
        <v>0</v>
      </c>
      <c r="Z493" s="35" t="str">
        <f t="shared" si="103"/>
        <v/>
      </c>
      <c r="AA493" s="55"/>
      <c r="AB493" s="56"/>
      <c r="AC493" s="579" t="s">
        <v>782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785</v>
      </c>
      <c r="B494" s="53" t="s">
        <v>786</v>
      </c>
      <c r="C494" s="30">
        <v>4301031333</v>
      </c>
      <c r="D494" s="794">
        <v>4607091389531</v>
      </c>
      <c r="E494" s="795"/>
      <c r="F494" s="786">
        <v>0.35</v>
      </c>
      <c r="G494" s="31">
        <v>6</v>
      </c>
      <c r="H494" s="786">
        <v>2.1</v>
      </c>
      <c r="I494" s="78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7"/>
      <c r="R494" s="797"/>
      <c r="S494" s="797"/>
      <c r="T494" s="798"/>
      <c r="U494" s="33"/>
      <c r="V494" s="33"/>
      <c r="W494" s="34" t="s">
        <v>69</v>
      </c>
      <c r="X494" s="787">
        <v>0</v>
      </c>
      <c r="Y494" s="788">
        <f t="shared" si="98"/>
        <v>0</v>
      </c>
      <c r="Z494" s="35" t="str">
        <f t="shared" si="103"/>
        <v/>
      </c>
      <c r="AA494" s="55"/>
      <c r="AB494" s="56"/>
      <c r="AC494" s="581" t="s">
        <v>787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785</v>
      </c>
      <c r="B495" s="53" t="s">
        <v>788</v>
      </c>
      <c r="C495" s="30">
        <v>4301031358</v>
      </c>
      <c r="D495" s="794">
        <v>4607091389531</v>
      </c>
      <c r="E495" s="795"/>
      <c r="F495" s="786">
        <v>0.35</v>
      </c>
      <c r="G495" s="31">
        <v>6</v>
      </c>
      <c r="H495" s="786">
        <v>2.1</v>
      </c>
      <c r="I495" s="78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3"/>
      <c r="V495" s="33"/>
      <c r="W495" s="34" t="s">
        <v>69</v>
      </c>
      <c r="X495" s="787">
        <v>0</v>
      </c>
      <c r="Y495" s="788">
        <f t="shared" si="98"/>
        <v>0</v>
      </c>
      <c r="Z495" s="35" t="str">
        <f t="shared" si="103"/>
        <v/>
      </c>
      <c r="AA495" s="55"/>
      <c r="AB495" s="56"/>
      <c r="AC495" s="583" t="s">
        <v>787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789</v>
      </c>
      <c r="B496" s="53" t="s">
        <v>790</v>
      </c>
      <c r="C496" s="30">
        <v>4301031360</v>
      </c>
      <c r="D496" s="794">
        <v>4607091384345</v>
      </c>
      <c r="E496" s="795"/>
      <c r="F496" s="786">
        <v>0.35</v>
      </c>
      <c r="G496" s="31">
        <v>6</v>
      </c>
      <c r="H496" s="786">
        <v>2.1</v>
      </c>
      <c r="I496" s="78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7"/>
      <c r="R496" s="797"/>
      <c r="S496" s="797"/>
      <c r="T496" s="798"/>
      <c r="U496" s="33"/>
      <c r="V496" s="33"/>
      <c r="W496" s="34" t="s">
        <v>69</v>
      </c>
      <c r="X496" s="787">
        <v>0</v>
      </c>
      <c r="Y496" s="788">
        <f t="shared" si="98"/>
        <v>0</v>
      </c>
      <c r="Z496" s="35" t="str">
        <f t="shared" si="103"/>
        <v/>
      </c>
      <c r="AA496" s="55"/>
      <c r="AB496" s="56"/>
      <c r="AC496" s="585" t="s">
        <v>782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4301031338</v>
      </c>
      <c r="D497" s="794">
        <v>4680115883185</v>
      </c>
      <c r="E497" s="795"/>
      <c r="F497" s="786">
        <v>0.28000000000000003</v>
      </c>
      <c r="G497" s="31">
        <v>6</v>
      </c>
      <c r="H497" s="786">
        <v>1.68</v>
      </c>
      <c r="I497" s="78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7"/>
      <c r="R497" s="797"/>
      <c r="S497" s="797"/>
      <c r="T497" s="798"/>
      <c r="U497" s="33"/>
      <c r="V497" s="33"/>
      <c r="W497" s="34" t="s">
        <v>69</v>
      </c>
      <c r="X497" s="787">
        <v>0</v>
      </c>
      <c r="Y497" s="788">
        <f t="shared" si="98"/>
        <v>0</v>
      </c>
      <c r="Z497" s="35" t="str">
        <f t="shared" si="103"/>
        <v/>
      </c>
      <c r="AA497" s="55"/>
      <c r="AB497" s="56"/>
      <c r="AC497" s="587" t="s">
        <v>759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791</v>
      </c>
      <c r="B498" s="53" t="s">
        <v>793</v>
      </c>
      <c r="C498" s="30">
        <v>4301031368</v>
      </c>
      <c r="D498" s="794">
        <v>4680115883185</v>
      </c>
      <c r="E498" s="795"/>
      <c r="F498" s="786">
        <v>0.28000000000000003</v>
      </c>
      <c r="G498" s="31">
        <v>6</v>
      </c>
      <c r="H498" s="786">
        <v>1.68</v>
      </c>
      <c r="I498" s="78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5" t="s">
        <v>794</v>
      </c>
      <c r="Q498" s="797"/>
      <c r="R498" s="797"/>
      <c r="S498" s="797"/>
      <c r="T498" s="798"/>
      <c r="U498" s="33"/>
      <c r="V498" s="33"/>
      <c r="W498" s="34" t="s">
        <v>69</v>
      </c>
      <c r="X498" s="787">
        <v>0</v>
      </c>
      <c r="Y498" s="78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791</v>
      </c>
      <c r="B499" s="53" t="s">
        <v>795</v>
      </c>
      <c r="C499" s="30">
        <v>4301031255</v>
      </c>
      <c r="D499" s="794">
        <v>4680115883185</v>
      </c>
      <c r="E499" s="795"/>
      <c r="F499" s="786">
        <v>0.28000000000000003</v>
      </c>
      <c r="G499" s="31">
        <v>6</v>
      </c>
      <c r="H499" s="786">
        <v>1.68</v>
      </c>
      <c r="I499" s="78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45</v>
      </c>
      <c r="P499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7"/>
      <c r="R499" s="797"/>
      <c r="S499" s="797"/>
      <c r="T499" s="798"/>
      <c r="U499" s="33"/>
      <c r="V499" s="33"/>
      <c r="W499" s="34" t="s">
        <v>69</v>
      </c>
      <c r="X499" s="787">
        <v>0</v>
      </c>
      <c r="Y499" s="78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0"/>
      <c r="C500" s="800"/>
      <c r="D500" s="800"/>
      <c r="E500" s="800"/>
      <c r="F500" s="800"/>
      <c r="G500" s="800"/>
      <c r="H500" s="800"/>
      <c r="I500" s="800"/>
      <c r="J500" s="800"/>
      <c r="K500" s="800"/>
      <c r="L500" s="800"/>
      <c r="M500" s="800"/>
      <c r="N500" s="800"/>
      <c r="O500" s="811"/>
      <c r="P500" s="804" t="s">
        <v>71</v>
      </c>
      <c r="Q500" s="805"/>
      <c r="R500" s="805"/>
      <c r="S500" s="805"/>
      <c r="T500" s="805"/>
      <c r="U500" s="805"/>
      <c r="V500" s="806"/>
      <c r="W500" s="36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0"/>
      <c r="B501" s="800"/>
      <c r="C501" s="800"/>
      <c r="D501" s="800"/>
      <c r="E501" s="800"/>
      <c r="F501" s="800"/>
      <c r="G501" s="800"/>
      <c r="H501" s="800"/>
      <c r="I501" s="800"/>
      <c r="J501" s="800"/>
      <c r="K501" s="800"/>
      <c r="L501" s="800"/>
      <c r="M501" s="800"/>
      <c r="N501" s="800"/>
      <c r="O501" s="811"/>
      <c r="P501" s="804" t="s">
        <v>71</v>
      </c>
      <c r="Q501" s="805"/>
      <c r="R501" s="805"/>
      <c r="S501" s="805"/>
      <c r="T501" s="805"/>
      <c r="U501" s="805"/>
      <c r="V501" s="806"/>
      <c r="W501" s="36" t="s">
        <v>69</v>
      </c>
      <c r="X501" s="789">
        <f>IFERROR(SUM(X479:X499),"0")</f>
        <v>0</v>
      </c>
      <c r="Y501" s="789">
        <f>IFERROR(SUM(Y479:Y499),"0")</f>
        <v>0</v>
      </c>
      <c r="Z501" s="36"/>
      <c r="AA501" s="790"/>
      <c r="AB501" s="790"/>
      <c r="AC501" s="790"/>
    </row>
    <row r="502" spans="1:68" ht="14.25" hidden="1" customHeight="1" x14ac:dyDescent="0.25">
      <c r="A502" s="807" t="s">
        <v>73</v>
      </c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00"/>
      <c r="P502" s="800"/>
      <c r="Q502" s="800"/>
      <c r="R502" s="800"/>
      <c r="S502" s="800"/>
      <c r="T502" s="800"/>
      <c r="U502" s="800"/>
      <c r="V502" s="800"/>
      <c r="W502" s="800"/>
      <c r="X502" s="800"/>
      <c r="Y502" s="800"/>
      <c r="Z502" s="800"/>
      <c r="AA502" s="780"/>
      <c r="AB502" s="780"/>
      <c r="AC502" s="780"/>
    </row>
    <row r="503" spans="1:68" ht="27" hidden="1" customHeight="1" x14ac:dyDescent="0.25">
      <c r="A503" s="53" t="s">
        <v>797</v>
      </c>
      <c r="B503" s="53" t="s">
        <v>798</v>
      </c>
      <c r="C503" s="30">
        <v>4301051284</v>
      </c>
      <c r="D503" s="794">
        <v>4607091384352</v>
      </c>
      <c r="E503" s="795"/>
      <c r="F503" s="786">
        <v>0.6</v>
      </c>
      <c r="G503" s="31">
        <v>4</v>
      </c>
      <c r="H503" s="786">
        <v>2.4</v>
      </c>
      <c r="I503" s="78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7"/>
      <c r="R503" s="797"/>
      <c r="S503" s="797"/>
      <c r="T503" s="798"/>
      <c r="U503" s="33"/>
      <c r="V503" s="33"/>
      <c r="W503" s="34" t="s">
        <v>69</v>
      </c>
      <c r="X503" s="787">
        <v>0</v>
      </c>
      <c r="Y503" s="78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799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800</v>
      </c>
      <c r="B504" s="53" t="s">
        <v>801</v>
      </c>
      <c r="C504" s="30">
        <v>4301051431</v>
      </c>
      <c r="D504" s="794">
        <v>4607091389654</v>
      </c>
      <c r="E504" s="795"/>
      <c r="F504" s="786">
        <v>0.33</v>
      </c>
      <c r="G504" s="31">
        <v>6</v>
      </c>
      <c r="H504" s="786">
        <v>1.98</v>
      </c>
      <c r="I504" s="78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7"/>
      <c r="R504" s="797"/>
      <c r="S504" s="797"/>
      <c r="T504" s="798"/>
      <c r="U504" s="33"/>
      <c r="V504" s="33"/>
      <c r="W504" s="34" t="s">
        <v>69</v>
      </c>
      <c r="X504" s="787">
        <v>0</v>
      </c>
      <c r="Y504" s="78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802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11"/>
      <c r="P505" s="804" t="s">
        <v>71</v>
      </c>
      <c r="Q505" s="805"/>
      <c r="R505" s="805"/>
      <c r="S505" s="805"/>
      <c r="T505" s="805"/>
      <c r="U505" s="805"/>
      <c r="V505" s="806"/>
      <c r="W505" s="36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11"/>
      <c r="P506" s="804" t="s">
        <v>71</v>
      </c>
      <c r="Q506" s="805"/>
      <c r="R506" s="805"/>
      <c r="S506" s="805"/>
      <c r="T506" s="805"/>
      <c r="U506" s="805"/>
      <c r="V506" s="806"/>
      <c r="W506" s="36" t="s">
        <v>69</v>
      </c>
      <c r="X506" s="789">
        <f>IFERROR(SUM(X503:X504),"0")</f>
        <v>0</v>
      </c>
      <c r="Y506" s="789">
        <f>IFERROR(SUM(Y503:Y504),"0")</f>
        <v>0</v>
      </c>
      <c r="Z506" s="36"/>
      <c r="AA506" s="790"/>
      <c r="AB506" s="790"/>
      <c r="AC506" s="790"/>
    </row>
    <row r="507" spans="1:68" ht="14.25" hidden="1" customHeight="1" x14ac:dyDescent="0.25">
      <c r="A507" s="807" t="s">
        <v>102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80"/>
      <c r="AB507" s="780"/>
      <c r="AC507" s="780"/>
    </row>
    <row r="508" spans="1:68" ht="27" hidden="1" customHeight="1" x14ac:dyDescent="0.25">
      <c r="A508" s="53" t="s">
        <v>803</v>
      </c>
      <c r="B508" s="53" t="s">
        <v>804</v>
      </c>
      <c r="C508" s="30">
        <v>4301032045</v>
      </c>
      <c r="D508" s="794">
        <v>4680115884335</v>
      </c>
      <c r="E508" s="795"/>
      <c r="F508" s="786">
        <v>0.06</v>
      </c>
      <c r="G508" s="31">
        <v>20</v>
      </c>
      <c r="H508" s="786">
        <v>1.2</v>
      </c>
      <c r="I508" s="786">
        <v>1.8</v>
      </c>
      <c r="J508" s="31">
        <v>200</v>
      </c>
      <c r="K508" s="31" t="s">
        <v>805</v>
      </c>
      <c r="L508" s="31"/>
      <c r="M508" s="32" t="s">
        <v>806</v>
      </c>
      <c r="N508" s="32"/>
      <c r="O508" s="31">
        <v>60</v>
      </c>
      <c r="P508" s="11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7"/>
      <c r="R508" s="797"/>
      <c r="S508" s="797"/>
      <c r="T508" s="798"/>
      <c r="U508" s="33"/>
      <c r="V508" s="33"/>
      <c r="W508" s="34" t="s">
        <v>69</v>
      </c>
      <c r="X508" s="787">
        <v>0</v>
      </c>
      <c r="Y508" s="78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807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808</v>
      </c>
      <c r="B509" s="53" t="s">
        <v>809</v>
      </c>
      <c r="C509" s="30">
        <v>4301170011</v>
      </c>
      <c r="D509" s="794">
        <v>4680115884113</v>
      </c>
      <c r="E509" s="795"/>
      <c r="F509" s="786">
        <v>0.11</v>
      </c>
      <c r="G509" s="31">
        <v>12</v>
      </c>
      <c r="H509" s="786">
        <v>1.32</v>
      </c>
      <c r="I509" s="786">
        <v>1.88</v>
      </c>
      <c r="J509" s="31">
        <v>200</v>
      </c>
      <c r="K509" s="31" t="s">
        <v>805</v>
      </c>
      <c r="L509" s="31"/>
      <c r="M509" s="32" t="s">
        <v>806</v>
      </c>
      <c r="N509" s="32"/>
      <c r="O509" s="31">
        <v>150</v>
      </c>
      <c r="P509" s="8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7"/>
      <c r="R509" s="797"/>
      <c r="S509" s="797"/>
      <c r="T509" s="798"/>
      <c r="U509" s="33"/>
      <c r="V509" s="33"/>
      <c r="W509" s="34" t="s">
        <v>69</v>
      </c>
      <c r="X509" s="787">
        <v>0</v>
      </c>
      <c r="Y509" s="78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810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11"/>
      <c r="P510" s="804" t="s">
        <v>71</v>
      </c>
      <c r="Q510" s="805"/>
      <c r="R510" s="805"/>
      <c r="S510" s="805"/>
      <c r="T510" s="805"/>
      <c r="U510" s="805"/>
      <c r="V510" s="806"/>
      <c r="W510" s="36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11"/>
      <c r="P511" s="804" t="s">
        <v>71</v>
      </c>
      <c r="Q511" s="805"/>
      <c r="R511" s="805"/>
      <c r="S511" s="805"/>
      <c r="T511" s="805"/>
      <c r="U511" s="805"/>
      <c r="V511" s="806"/>
      <c r="W511" s="36" t="s">
        <v>69</v>
      </c>
      <c r="X511" s="789">
        <f>IFERROR(SUM(X508:X509),"0")</f>
        <v>0</v>
      </c>
      <c r="Y511" s="789">
        <f>IFERROR(SUM(Y508:Y509),"0")</f>
        <v>0</v>
      </c>
      <c r="Z511" s="36"/>
      <c r="AA511" s="790"/>
      <c r="AB511" s="790"/>
      <c r="AC511" s="790"/>
    </row>
    <row r="512" spans="1:68" ht="16.5" hidden="1" customHeight="1" x14ac:dyDescent="0.25">
      <c r="A512" s="836" t="s">
        <v>811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83"/>
      <c r="AB512" s="783"/>
      <c r="AC512" s="783"/>
    </row>
    <row r="513" spans="1:68" ht="14.25" hidden="1" customHeight="1" x14ac:dyDescent="0.25">
      <c r="A513" s="807" t="s">
        <v>168</v>
      </c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00"/>
      <c r="P513" s="800"/>
      <c r="Q513" s="800"/>
      <c r="R513" s="800"/>
      <c r="S513" s="800"/>
      <c r="T513" s="800"/>
      <c r="U513" s="800"/>
      <c r="V513" s="800"/>
      <c r="W513" s="800"/>
      <c r="X513" s="800"/>
      <c r="Y513" s="800"/>
      <c r="Z513" s="800"/>
      <c r="AA513" s="780"/>
      <c r="AB513" s="780"/>
      <c r="AC513" s="780"/>
    </row>
    <row r="514" spans="1:68" ht="27" hidden="1" customHeight="1" x14ac:dyDescent="0.25">
      <c r="A514" s="53" t="s">
        <v>812</v>
      </c>
      <c r="B514" s="53" t="s">
        <v>813</v>
      </c>
      <c r="C514" s="30">
        <v>4301020315</v>
      </c>
      <c r="D514" s="794">
        <v>4607091389364</v>
      </c>
      <c r="E514" s="795"/>
      <c r="F514" s="786">
        <v>0.42</v>
      </c>
      <c r="G514" s="31">
        <v>6</v>
      </c>
      <c r="H514" s="786">
        <v>2.52</v>
      </c>
      <c r="I514" s="78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7"/>
      <c r="R514" s="797"/>
      <c r="S514" s="797"/>
      <c r="T514" s="798"/>
      <c r="U514" s="33"/>
      <c r="V514" s="33"/>
      <c r="W514" s="34" t="s">
        <v>69</v>
      </c>
      <c r="X514" s="787">
        <v>0</v>
      </c>
      <c r="Y514" s="78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814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11"/>
      <c r="P515" s="804" t="s">
        <v>71</v>
      </c>
      <c r="Q515" s="805"/>
      <c r="R515" s="805"/>
      <c r="S515" s="805"/>
      <c r="T515" s="805"/>
      <c r="U515" s="805"/>
      <c r="V515" s="806"/>
      <c r="W515" s="36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11"/>
      <c r="P516" s="804" t="s">
        <v>71</v>
      </c>
      <c r="Q516" s="805"/>
      <c r="R516" s="805"/>
      <c r="S516" s="805"/>
      <c r="T516" s="805"/>
      <c r="U516" s="805"/>
      <c r="V516" s="806"/>
      <c r="W516" s="36" t="s">
        <v>69</v>
      </c>
      <c r="X516" s="789">
        <f>IFERROR(SUM(X514:X514),"0")</f>
        <v>0</v>
      </c>
      <c r="Y516" s="789">
        <f>IFERROR(SUM(Y514:Y514),"0")</f>
        <v>0</v>
      </c>
      <c r="Z516" s="36"/>
      <c r="AA516" s="790"/>
      <c r="AB516" s="790"/>
      <c r="AC516" s="790"/>
    </row>
    <row r="517" spans="1:68" ht="14.25" hidden="1" customHeight="1" x14ac:dyDescent="0.25">
      <c r="A517" s="807" t="s">
        <v>64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80"/>
      <c r="AB517" s="780"/>
      <c r="AC517" s="780"/>
    </row>
    <row r="518" spans="1:68" ht="27" hidden="1" customHeight="1" x14ac:dyDescent="0.25">
      <c r="A518" s="53" t="s">
        <v>815</v>
      </c>
      <c r="B518" s="53" t="s">
        <v>816</v>
      </c>
      <c r="C518" s="30">
        <v>4301031403</v>
      </c>
      <c r="D518" s="794">
        <v>4680115886094</v>
      </c>
      <c r="E518" s="795"/>
      <c r="F518" s="786">
        <v>0.9</v>
      </c>
      <c r="G518" s="31">
        <v>6</v>
      </c>
      <c r="H518" s="786">
        <v>5.4</v>
      </c>
      <c r="I518" s="78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22" t="s">
        <v>817</v>
      </c>
      <c r="Q518" s="797"/>
      <c r="R518" s="797"/>
      <c r="S518" s="797"/>
      <c r="T518" s="798"/>
      <c r="U518" s="33"/>
      <c r="V518" s="33"/>
      <c r="W518" s="34" t="s">
        <v>69</v>
      </c>
      <c r="X518" s="787">
        <v>0</v>
      </c>
      <c r="Y518" s="78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818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819</v>
      </c>
      <c r="B519" s="53" t="s">
        <v>820</v>
      </c>
      <c r="C519" s="30">
        <v>4301031363</v>
      </c>
      <c r="D519" s="794">
        <v>4607091389425</v>
      </c>
      <c r="E519" s="795"/>
      <c r="F519" s="786">
        <v>0.35</v>
      </c>
      <c r="G519" s="31">
        <v>6</v>
      </c>
      <c r="H519" s="786">
        <v>2.1</v>
      </c>
      <c r="I519" s="78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7"/>
      <c r="R519" s="797"/>
      <c r="S519" s="797"/>
      <c r="T519" s="798"/>
      <c r="U519" s="33"/>
      <c r="V519" s="33"/>
      <c r="W519" s="34" t="s">
        <v>69</v>
      </c>
      <c r="X519" s="787">
        <v>0</v>
      </c>
      <c r="Y519" s="78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821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822</v>
      </c>
      <c r="B520" s="53" t="s">
        <v>823</v>
      </c>
      <c r="C520" s="30">
        <v>4301031373</v>
      </c>
      <c r="D520" s="794">
        <v>4680115880771</v>
      </c>
      <c r="E520" s="795"/>
      <c r="F520" s="786">
        <v>0.28000000000000003</v>
      </c>
      <c r="G520" s="31">
        <v>6</v>
      </c>
      <c r="H520" s="786">
        <v>1.68</v>
      </c>
      <c r="I520" s="78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7" t="s">
        <v>824</v>
      </c>
      <c r="Q520" s="797"/>
      <c r="R520" s="797"/>
      <c r="S520" s="797"/>
      <c r="T520" s="798"/>
      <c r="U520" s="33"/>
      <c r="V520" s="33"/>
      <c r="W520" s="34" t="s">
        <v>69</v>
      </c>
      <c r="X520" s="787">
        <v>0</v>
      </c>
      <c r="Y520" s="78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825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826</v>
      </c>
      <c r="B521" s="53" t="s">
        <v>827</v>
      </c>
      <c r="C521" s="30">
        <v>4301031327</v>
      </c>
      <c r="D521" s="794">
        <v>4607091389500</v>
      </c>
      <c r="E521" s="795"/>
      <c r="F521" s="786">
        <v>0.35</v>
      </c>
      <c r="G521" s="31">
        <v>6</v>
      </c>
      <c r="H521" s="786">
        <v>2.1</v>
      </c>
      <c r="I521" s="78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7"/>
      <c r="R521" s="797"/>
      <c r="S521" s="797"/>
      <c r="T521" s="798"/>
      <c r="U521" s="33"/>
      <c r="V521" s="33"/>
      <c r="W521" s="34" t="s">
        <v>69</v>
      </c>
      <c r="X521" s="787">
        <v>0</v>
      </c>
      <c r="Y521" s="78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825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826</v>
      </c>
      <c r="B522" s="53" t="s">
        <v>828</v>
      </c>
      <c r="C522" s="30">
        <v>4301031359</v>
      </c>
      <c r="D522" s="794">
        <v>4607091389500</v>
      </c>
      <c r="E522" s="795"/>
      <c r="F522" s="786">
        <v>0.35</v>
      </c>
      <c r="G522" s="31">
        <v>6</v>
      </c>
      <c r="H522" s="786">
        <v>2.1</v>
      </c>
      <c r="I522" s="78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8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3"/>
      <c r="V522" s="33"/>
      <c r="W522" s="34" t="s">
        <v>69</v>
      </c>
      <c r="X522" s="787">
        <v>0</v>
      </c>
      <c r="Y522" s="78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825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4" t="s">
        <v>71</v>
      </c>
      <c r="Q523" s="805"/>
      <c r="R523" s="805"/>
      <c r="S523" s="805"/>
      <c r="T523" s="805"/>
      <c r="U523" s="805"/>
      <c r="V523" s="806"/>
      <c r="W523" s="36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0"/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11"/>
      <c r="P524" s="804" t="s">
        <v>71</v>
      </c>
      <c r="Q524" s="805"/>
      <c r="R524" s="805"/>
      <c r="S524" s="805"/>
      <c r="T524" s="805"/>
      <c r="U524" s="805"/>
      <c r="V524" s="806"/>
      <c r="W524" s="36" t="s">
        <v>69</v>
      </c>
      <c r="X524" s="789">
        <f>IFERROR(SUM(X518:X522),"0")</f>
        <v>0</v>
      </c>
      <c r="Y524" s="789">
        <f>IFERROR(SUM(Y518:Y522),"0")</f>
        <v>0</v>
      </c>
      <c r="Z524" s="36"/>
      <c r="AA524" s="790"/>
      <c r="AB524" s="790"/>
      <c r="AC524" s="790"/>
    </row>
    <row r="525" spans="1:68" ht="14.25" hidden="1" customHeight="1" x14ac:dyDescent="0.25">
      <c r="A525" s="807" t="s">
        <v>829</v>
      </c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00"/>
      <c r="P525" s="800"/>
      <c r="Q525" s="800"/>
      <c r="R525" s="800"/>
      <c r="S525" s="800"/>
      <c r="T525" s="800"/>
      <c r="U525" s="800"/>
      <c r="V525" s="800"/>
      <c r="W525" s="800"/>
      <c r="X525" s="800"/>
      <c r="Y525" s="800"/>
      <c r="Z525" s="800"/>
      <c r="AA525" s="780"/>
      <c r="AB525" s="780"/>
      <c r="AC525" s="780"/>
    </row>
    <row r="526" spans="1:68" ht="27" hidden="1" customHeight="1" x14ac:dyDescent="0.25">
      <c r="A526" s="53" t="s">
        <v>830</v>
      </c>
      <c r="B526" s="53" t="s">
        <v>831</v>
      </c>
      <c r="C526" s="30">
        <v>4301040357</v>
      </c>
      <c r="D526" s="794">
        <v>4680115884564</v>
      </c>
      <c r="E526" s="795"/>
      <c r="F526" s="786">
        <v>0.15</v>
      </c>
      <c r="G526" s="31">
        <v>20</v>
      </c>
      <c r="H526" s="786">
        <v>3</v>
      </c>
      <c r="I526" s="786">
        <v>3.6</v>
      </c>
      <c r="J526" s="31">
        <v>200</v>
      </c>
      <c r="K526" s="31" t="s">
        <v>805</v>
      </c>
      <c r="L526" s="31"/>
      <c r="M526" s="32" t="s">
        <v>806</v>
      </c>
      <c r="N526" s="32"/>
      <c r="O526" s="31">
        <v>60</v>
      </c>
      <c r="P526" s="9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7"/>
      <c r="R526" s="797"/>
      <c r="S526" s="797"/>
      <c r="T526" s="798"/>
      <c r="U526" s="33"/>
      <c r="V526" s="33"/>
      <c r="W526" s="34" t="s">
        <v>69</v>
      </c>
      <c r="X526" s="787">
        <v>0</v>
      </c>
      <c r="Y526" s="78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832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11"/>
      <c r="P527" s="804" t="s">
        <v>71</v>
      </c>
      <c r="Q527" s="805"/>
      <c r="R527" s="805"/>
      <c r="S527" s="805"/>
      <c r="T527" s="805"/>
      <c r="U527" s="805"/>
      <c r="V527" s="806"/>
      <c r="W527" s="36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0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11"/>
      <c r="P528" s="804" t="s">
        <v>71</v>
      </c>
      <c r="Q528" s="805"/>
      <c r="R528" s="805"/>
      <c r="S528" s="805"/>
      <c r="T528" s="805"/>
      <c r="U528" s="805"/>
      <c r="V528" s="806"/>
      <c r="W528" s="36" t="s">
        <v>69</v>
      </c>
      <c r="X528" s="789">
        <f>IFERROR(SUM(X526:X526),"0")</f>
        <v>0</v>
      </c>
      <c r="Y528" s="789">
        <f>IFERROR(SUM(Y526:Y526),"0")</f>
        <v>0</v>
      </c>
      <c r="Z528" s="36"/>
      <c r="AA528" s="790"/>
      <c r="AB528" s="790"/>
      <c r="AC528" s="790"/>
    </row>
    <row r="529" spans="1:68" ht="16.5" hidden="1" customHeight="1" x14ac:dyDescent="0.25">
      <c r="A529" s="836" t="s">
        <v>833</v>
      </c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0"/>
      <c r="P529" s="800"/>
      <c r="Q529" s="800"/>
      <c r="R529" s="800"/>
      <c r="S529" s="800"/>
      <c r="T529" s="800"/>
      <c r="U529" s="800"/>
      <c r="V529" s="800"/>
      <c r="W529" s="800"/>
      <c r="X529" s="800"/>
      <c r="Y529" s="800"/>
      <c r="Z529" s="800"/>
      <c r="AA529" s="783"/>
      <c r="AB529" s="783"/>
      <c r="AC529" s="783"/>
    </row>
    <row r="530" spans="1:68" ht="14.25" hidden="1" customHeight="1" x14ac:dyDescent="0.25">
      <c r="A530" s="807" t="s">
        <v>64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80"/>
      <c r="AB530" s="780"/>
      <c r="AC530" s="780"/>
    </row>
    <row r="531" spans="1:68" ht="27" hidden="1" customHeight="1" x14ac:dyDescent="0.25">
      <c r="A531" s="53" t="s">
        <v>834</v>
      </c>
      <c r="B531" s="53" t="s">
        <v>835</v>
      </c>
      <c r="C531" s="30">
        <v>4301031294</v>
      </c>
      <c r="D531" s="794">
        <v>4680115885189</v>
      </c>
      <c r="E531" s="795"/>
      <c r="F531" s="786">
        <v>0.2</v>
      </c>
      <c r="G531" s="31">
        <v>6</v>
      </c>
      <c r="H531" s="786">
        <v>1.2</v>
      </c>
      <c r="I531" s="786">
        <v>1.3720000000000001</v>
      </c>
      <c r="J531" s="31">
        <v>234</v>
      </c>
      <c r="K531" s="31" t="s">
        <v>67</v>
      </c>
      <c r="L531" s="31"/>
      <c r="M531" s="32" t="s">
        <v>68</v>
      </c>
      <c r="N531" s="32"/>
      <c r="O531" s="31">
        <v>40</v>
      </c>
      <c r="P531" s="11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7"/>
      <c r="R531" s="797"/>
      <c r="S531" s="797"/>
      <c r="T531" s="798"/>
      <c r="U531" s="33"/>
      <c r="V531" s="33"/>
      <c r="W531" s="34" t="s">
        <v>69</v>
      </c>
      <c r="X531" s="787">
        <v>0</v>
      </c>
      <c r="Y531" s="788">
        <f t="shared" ref="Y531:Y536" si="104">IFERROR(IF(X531="",0,CEILING((X531/$H531),1)*$H531),"")</f>
        <v>0</v>
      </c>
      <c r="Z531" s="35" t="str">
        <f>IFERROR(IF(Y531=0,"",ROUNDUP(Y531/H531,0)*0.00502),"")</f>
        <v/>
      </c>
      <c r="AA531" s="55"/>
      <c r="AB531" s="56"/>
      <c r="AC531" s="615" t="s">
        <v>836</v>
      </c>
      <c r="AG531" s="63"/>
      <c r="AJ531" s="66"/>
      <c r="AK531" s="66">
        <v>0</v>
      </c>
      <c r="BB531" s="616" t="s">
        <v>1</v>
      </c>
      <c r="BM531" s="63">
        <f t="shared" ref="BM531:BM536" si="105">IFERROR(X531*I531/H531,"0")</f>
        <v>0</v>
      </c>
      <c r="BN531" s="63">
        <f t="shared" ref="BN531:BN536" si="106">IFERROR(Y531*I531/H531,"0")</f>
        <v>0</v>
      </c>
      <c r="BO531" s="63">
        <f t="shared" ref="BO531:BO536" si="107">IFERROR(1/J531*(X531/H531),"0")</f>
        <v>0</v>
      </c>
      <c r="BP531" s="63">
        <f t="shared" ref="BP531:BP536" si="108">IFERROR(1/J531*(Y531/H531),"0")</f>
        <v>0</v>
      </c>
    </row>
    <row r="532" spans="1:68" ht="27" hidden="1" customHeight="1" x14ac:dyDescent="0.25">
      <c r="A532" s="53" t="s">
        <v>837</v>
      </c>
      <c r="B532" s="53" t="s">
        <v>838</v>
      </c>
      <c r="C532" s="30">
        <v>4301031293</v>
      </c>
      <c r="D532" s="794">
        <v>4680115885172</v>
      </c>
      <c r="E532" s="795"/>
      <c r="F532" s="786">
        <v>0.2</v>
      </c>
      <c r="G532" s="31">
        <v>6</v>
      </c>
      <c r="H532" s="786">
        <v>1.2</v>
      </c>
      <c r="I532" s="786">
        <v>1.3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10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7"/>
      <c r="R532" s="797"/>
      <c r="S532" s="797"/>
      <c r="T532" s="798"/>
      <c r="U532" s="33"/>
      <c r="V532" s="33"/>
      <c r="W532" s="34" t="s">
        <v>69</v>
      </c>
      <c r="X532" s="787">
        <v>0</v>
      </c>
      <c r="Y532" s="788">
        <f t="shared" si="104"/>
        <v>0</v>
      </c>
      <c r="Z532" s="35" t="str">
        <f>IFERROR(IF(Y532=0,"",ROUNDUP(Y532/H532,0)*0.00502),"")</f>
        <v/>
      </c>
      <c r="AA532" s="55"/>
      <c r="AB532" s="56"/>
      <c r="AC532" s="617" t="s">
        <v>836</v>
      </c>
      <c r="AG532" s="63"/>
      <c r="AJ532" s="66"/>
      <c r="AK532" s="66">
        <v>0</v>
      </c>
      <c r="BB532" s="618" t="s">
        <v>1</v>
      </c>
      <c r="BM532" s="63">
        <f t="shared" si="105"/>
        <v>0</v>
      </c>
      <c r="BN532" s="63">
        <f t="shared" si="106"/>
        <v>0</v>
      </c>
      <c r="BO532" s="63">
        <f t="shared" si="107"/>
        <v>0</v>
      </c>
      <c r="BP532" s="63">
        <f t="shared" si="108"/>
        <v>0</v>
      </c>
    </row>
    <row r="533" spans="1:68" ht="27" hidden="1" customHeight="1" x14ac:dyDescent="0.25">
      <c r="A533" s="53" t="s">
        <v>839</v>
      </c>
      <c r="B533" s="53" t="s">
        <v>840</v>
      </c>
      <c r="C533" s="30">
        <v>4301031347</v>
      </c>
      <c r="D533" s="794">
        <v>4680115885110</v>
      </c>
      <c r="E533" s="795"/>
      <c r="F533" s="786">
        <v>0.2</v>
      </c>
      <c r="G533" s="31">
        <v>6</v>
      </c>
      <c r="H533" s="786">
        <v>1.2</v>
      </c>
      <c r="I533" s="786">
        <v>2.1</v>
      </c>
      <c r="J533" s="31">
        <v>182</v>
      </c>
      <c r="K533" s="31" t="s">
        <v>76</v>
      </c>
      <c r="L533" s="31"/>
      <c r="M533" s="32" t="s">
        <v>68</v>
      </c>
      <c r="N533" s="32"/>
      <c r="O533" s="31">
        <v>50</v>
      </c>
      <c r="P533" s="1004" t="s">
        <v>841</v>
      </c>
      <c r="Q533" s="797"/>
      <c r="R533" s="797"/>
      <c r="S533" s="797"/>
      <c r="T533" s="798"/>
      <c r="U533" s="33"/>
      <c r="V533" s="33"/>
      <c r="W533" s="34" t="s">
        <v>69</v>
      </c>
      <c r="X533" s="787">
        <v>0</v>
      </c>
      <c r="Y533" s="788">
        <f t="shared" si="104"/>
        <v>0</v>
      </c>
      <c r="Z533" s="35" t="str">
        <f>IFERROR(IF(Y533=0,"",ROUNDUP(Y533/H533,0)*0.00651),"")</f>
        <v/>
      </c>
      <c r="AA533" s="55"/>
      <c r="AB533" s="56"/>
      <c r="AC533" s="619" t="s">
        <v>842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839</v>
      </c>
      <c r="B534" s="53" t="s">
        <v>843</v>
      </c>
      <c r="C534" s="30">
        <v>4301031291</v>
      </c>
      <c r="D534" s="794">
        <v>4680115885110</v>
      </c>
      <c r="E534" s="795"/>
      <c r="F534" s="786">
        <v>0.2</v>
      </c>
      <c r="G534" s="31">
        <v>6</v>
      </c>
      <c r="H534" s="786">
        <v>1.2</v>
      </c>
      <c r="I534" s="786">
        <v>2.02</v>
      </c>
      <c r="J534" s="31">
        <v>234</v>
      </c>
      <c r="K534" s="31" t="s">
        <v>67</v>
      </c>
      <c r="L534" s="31"/>
      <c r="M534" s="32" t="s">
        <v>68</v>
      </c>
      <c r="N534" s="32"/>
      <c r="O534" s="31">
        <v>35</v>
      </c>
      <c r="P534" s="8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7"/>
      <c r="R534" s="797"/>
      <c r="S534" s="797"/>
      <c r="T534" s="798"/>
      <c r="U534" s="33"/>
      <c r="V534" s="33"/>
      <c r="W534" s="34" t="s">
        <v>69</v>
      </c>
      <c r="X534" s="787">
        <v>0</v>
      </c>
      <c r="Y534" s="788">
        <f t="shared" si="104"/>
        <v>0</v>
      </c>
      <c r="Z534" s="35" t="str">
        <f>IFERROR(IF(Y534=0,"",ROUNDUP(Y534/H534,0)*0.00502),"")</f>
        <v/>
      </c>
      <c r="AA534" s="55"/>
      <c r="AB534" s="56"/>
      <c r="AC534" s="621" t="s">
        <v>842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844</v>
      </c>
      <c r="B535" s="53" t="s">
        <v>845</v>
      </c>
      <c r="C535" s="30">
        <v>4301031329</v>
      </c>
      <c r="D535" s="794">
        <v>4680115885219</v>
      </c>
      <c r="E535" s="795"/>
      <c r="F535" s="786">
        <v>0.28000000000000003</v>
      </c>
      <c r="G535" s="31">
        <v>6</v>
      </c>
      <c r="H535" s="786">
        <v>1.68</v>
      </c>
      <c r="I535" s="786">
        <v>2.5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9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7"/>
      <c r="R535" s="797"/>
      <c r="S535" s="797"/>
      <c r="T535" s="798"/>
      <c r="U535" s="33"/>
      <c r="V535" s="33"/>
      <c r="W535" s="34" t="s">
        <v>69</v>
      </c>
      <c r="X535" s="787">
        <v>0</v>
      </c>
      <c r="Y535" s="78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846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844</v>
      </c>
      <c r="B536" s="53" t="s">
        <v>847</v>
      </c>
      <c r="C536" s="30">
        <v>4301031416</v>
      </c>
      <c r="D536" s="794">
        <v>4680115885219</v>
      </c>
      <c r="E536" s="795"/>
      <c r="F536" s="786">
        <v>0.28000000000000003</v>
      </c>
      <c r="G536" s="31">
        <v>6</v>
      </c>
      <c r="H536" s="786">
        <v>1.68</v>
      </c>
      <c r="I536" s="78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50</v>
      </c>
      <c r="P536" s="912" t="s">
        <v>848</v>
      </c>
      <c r="Q536" s="797"/>
      <c r="R536" s="797"/>
      <c r="S536" s="797"/>
      <c r="T536" s="798"/>
      <c r="U536" s="33"/>
      <c r="V536" s="33"/>
      <c r="W536" s="34" t="s">
        <v>69</v>
      </c>
      <c r="X536" s="787">
        <v>0</v>
      </c>
      <c r="Y536" s="78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846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idden="1" x14ac:dyDescent="0.2">
      <c r="A537" s="81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11"/>
      <c r="P537" s="804" t="s">
        <v>71</v>
      </c>
      <c r="Q537" s="805"/>
      <c r="R537" s="805"/>
      <c r="S537" s="805"/>
      <c r="T537" s="805"/>
      <c r="U537" s="805"/>
      <c r="V537" s="806"/>
      <c r="W537" s="36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4" t="s">
        <v>71</v>
      </c>
      <c r="Q538" s="805"/>
      <c r="R538" s="805"/>
      <c r="S538" s="805"/>
      <c r="T538" s="805"/>
      <c r="U538" s="805"/>
      <c r="V538" s="806"/>
      <c r="W538" s="36" t="s">
        <v>69</v>
      </c>
      <c r="X538" s="789">
        <f>IFERROR(SUM(X531:X536),"0")</f>
        <v>0</v>
      </c>
      <c r="Y538" s="789">
        <f>IFERROR(SUM(Y531:Y536),"0")</f>
        <v>0</v>
      </c>
      <c r="Z538" s="36"/>
      <c r="AA538" s="790"/>
      <c r="AB538" s="790"/>
      <c r="AC538" s="790"/>
    </row>
    <row r="539" spans="1:68" ht="16.5" hidden="1" customHeight="1" x14ac:dyDescent="0.25">
      <c r="A539" s="836" t="s">
        <v>849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83"/>
      <c r="AB539" s="783"/>
      <c r="AC539" s="783"/>
    </row>
    <row r="540" spans="1:68" ht="14.25" hidden="1" customHeight="1" x14ac:dyDescent="0.25">
      <c r="A540" s="807" t="s">
        <v>64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80"/>
      <c r="AB540" s="780"/>
      <c r="AC540" s="780"/>
    </row>
    <row r="541" spans="1:68" ht="27" hidden="1" customHeight="1" x14ac:dyDescent="0.25">
      <c r="A541" s="53" t="s">
        <v>850</v>
      </c>
      <c r="B541" s="53" t="s">
        <v>851</v>
      </c>
      <c r="C541" s="30">
        <v>4301031261</v>
      </c>
      <c r="D541" s="794">
        <v>4680115885103</v>
      </c>
      <c r="E541" s="795"/>
      <c r="F541" s="786">
        <v>0.27</v>
      </c>
      <c r="G541" s="31">
        <v>6</v>
      </c>
      <c r="H541" s="786">
        <v>1.62</v>
      </c>
      <c r="I541" s="786">
        <v>1.8</v>
      </c>
      <c r="J541" s="31">
        <v>182</v>
      </c>
      <c r="K541" s="31" t="s">
        <v>76</v>
      </c>
      <c r="L541" s="31"/>
      <c r="M541" s="32" t="s">
        <v>68</v>
      </c>
      <c r="N541" s="32"/>
      <c r="O541" s="31">
        <v>40</v>
      </c>
      <c r="P541" s="9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7"/>
      <c r="R541" s="797"/>
      <c r="S541" s="797"/>
      <c r="T541" s="798"/>
      <c r="U541" s="33"/>
      <c r="V541" s="33"/>
      <c r="W541" s="34" t="s">
        <v>69</v>
      </c>
      <c r="X541" s="787">
        <v>0</v>
      </c>
      <c r="Y541" s="788">
        <f>IFERROR(IF(X541="",0,CEILING((X541/$H541),1)*$H541),"")</f>
        <v>0</v>
      </c>
      <c r="Z541" s="35" t="str">
        <f>IFERROR(IF(Y541=0,"",ROUNDUP(Y541/H541,0)*0.00651),"")</f>
        <v/>
      </c>
      <c r="AA541" s="55"/>
      <c r="AB541" s="56"/>
      <c r="AC541" s="627" t="s">
        <v>852</v>
      </c>
      <c r="AG541" s="63"/>
      <c r="AJ541" s="66"/>
      <c r="AK541" s="66">
        <v>0</v>
      </c>
      <c r="BB541" s="628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idden="1" x14ac:dyDescent="0.2">
      <c r="A542" s="81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1"/>
      <c r="P542" s="804" t="s">
        <v>71</v>
      </c>
      <c r="Q542" s="805"/>
      <c r="R542" s="805"/>
      <c r="S542" s="805"/>
      <c r="T542" s="805"/>
      <c r="U542" s="805"/>
      <c r="V542" s="806"/>
      <c r="W542" s="36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0"/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11"/>
      <c r="P543" s="804" t="s">
        <v>71</v>
      </c>
      <c r="Q543" s="805"/>
      <c r="R543" s="805"/>
      <c r="S543" s="805"/>
      <c r="T543" s="805"/>
      <c r="U543" s="805"/>
      <c r="V543" s="806"/>
      <c r="W543" s="36" t="s">
        <v>69</v>
      </c>
      <c r="X543" s="789">
        <f>IFERROR(SUM(X541:X541),"0")</f>
        <v>0</v>
      </c>
      <c r="Y543" s="789">
        <f>IFERROR(SUM(Y541:Y541),"0")</f>
        <v>0</v>
      </c>
      <c r="Z543" s="36"/>
      <c r="AA543" s="790"/>
      <c r="AB543" s="790"/>
      <c r="AC543" s="790"/>
    </row>
    <row r="544" spans="1:68" ht="27.75" hidden="1" customHeight="1" x14ac:dyDescent="0.2">
      <c r="A544" s="801" t="s">
        <v>853</v>
      </c>
      <c r="B544" s="802"/>
      <c r="C544" s="802"/>
      <c r="D544" s="802"/>
      <c r="E544" s="802"/>
      <c r="F544" s="802"/>
      <c r="G544" s="802"/>
      <c r="H544" s="802"/>
      <c r="I544" s="802"/>
      <c r="J544" s="802"/>
      <c r="K544" s="802"/>
      <c r="L544" s="802"/>
      <c r="M544" s="802"/>
      <c r="N544" s="802"/>
      <c r="O544" s="802"/>
      <c r="P544" s="802"/>
      <c r="Q544" s="802"/>
      <c r="R544" s="802"/>
      <c r="S544" s="802"/>
      <c r="T544" s="802"/>
      <c r="U544" s="802"/>
      <c r="V544" s="802"/>
      <c r="W544" s="802"/>
      <c r="X544" s="802"/>
      <c r="Y544" s="802"/>
      <c r="Z544" s="802"/>
      <c r="AA544" s="47"/>
      <c r="AB544" s="47"/>
      <c r="AC544" s="47"/>
    </row>
    <row r="545" spans="1:68" ht="16.5" hidden="1" customHeight="1" x14ac:dyDescent="0.25">
      <c r="A545" s="836" t="s">
        <v>853</v>
      </c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0"/>
      <c r="P545" s="800"/>
      <c r="Q545" s="800"/>
      <c r="R545" s="800"/>
      <c r="S545" s="800"/>
      <c r="T545" s="800"/>
      <c r="U545" s="800"/>
      <c r="V545" s="800"/>
      <c r="W545" s="800"/>
      <c r="X545" s="800"/>
      <c r="Y545" s="800"/>
      <c r="Z545" s="800"/>
      <c r="AA545" s="783"/>
      <c r="AB545" s="783"/>
      <c r="AC545" s="783"/>
    </row>
    <row r="546" spans="1:68" ht="14.25" hidden="1" customHeight="1" x14ac:dyDescent="0.25">
      <c r="A546" s="807" t="s">
        <v>113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80"/>
      <c r="AB546" s="780"/>
      <c r="AC546" s="780"/>
    </row>
    <row r="547" spans="1:68" ht="27" customHeight="1" x14ac:dyDescent="0.25">
      <c r="A547" s="53" t="s">
        <v>854</v>
      </c>
      <c r="B547" s="53" t="s">
        <v>855</v>
      </c>
      <c r="C547" s="30">
        <v>4301011795</v>
      </c>
      <c r="D547" s="794">
        <v>4607091389067</v>
      </c>
      <c r="E547" s="795"/>
      <c r="F547" s="786">
        <v>0.88</v>
      </c>
      <c r="G547" s="31">
        <v>6</v>
      </c>
      <c r="H547" s="786">
        <v>5.28</v>
      </c>
      <c r="I547" s="786">
        <v>5.64</v>
      </c>
      <c r="J547" s="31">
        <v>104</v>
      </c>
      <c r="K547" s="31" t="s">
        <v>116</v>
      </c>
      <c r="L547" s="31"/>
      <c r="M547" s="32" t="s">
        <v>119</v>
      </c>
      <c r="N547" s="32"/>
      <c r="O547" s="31">
        <v>60</v>
      </c>
      <c r="P547" s="9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7"/>
      <c r="R547" s="797"/>
      <c r="S547" s="797"/>
      <c r="T547" s="798"/>
      <c r="U547" s="33"/>
      <c r="V547" s="33"/>
      <c r="W547" s="34" t="s">
        <v>69</v>
      </c>
      <c r="X547" s="787">
        <v>300</v>
      </c>
      <c r="Y547" s="788">
        <f t="shared" ref="Y547:Y561" si="109">IFERROR(IF(X547="",0,CEILING((X547/$H547),1)*$H547),"")</f>
        <v>300.96000000000004</v>
      </c>
      <c r="Z547" s="35">
        <f t="shared" ref="Z547:Z552" si="110">IFERROR(IF(Y547=0,"",ROUNDUP(Y547/H547,0)*0.01196),"")</f>
        <v>0.68171999999999999</v>
      </c>
      <c r="AA547" s="55"/>
      <c r="AB547" s="56"/>
      <c r="AC547" s="629" t="s">
        <v>117</v>
      </c>
      <c r="AG547" s="63"/>
      <c r="AJ547" s="66"/>
      <c r="AK547" s="66">
        <v>0</v>
      </c>
      <c r="BB547" s="630" t="s">
        <v>1</v>
      </c>
      <c r="BM547" s="63">
        <f t="shared" ref="BM547:BM561" si="111">IFERROR(X547*I547/H547,"0")</f>
        <v>320.45454545454544</v>
      </c>
      <c r="BN547" s="63">
        <f t="shared" ref="BN547:BN561" si="112">IFERROR(Y547*I547/H547,"0")</f>
        <v>321.48</v>
      </c>
      <c r="BO547" s="63">
        <f t="shared" ref="BO547:BO561" si="113">IFERROR(1/J547*(X547/H547),"0")</f>
        <v>0.54632867132867136</v>
      </c>
      <c r="BP547" s="63">
        <f t="shared" ref="BP547:BP561" si="114">IFERROR(1/J547*(Y547/H547),"0")</f>
        <v>0.54807692307692313</v>
      </c>
    </row>
    <row r="548" spans="1:68" ht="27" customHeight="1" x14ac:dyDescent="0.25">
      <c r="A548" s="53" t="s">
        <v>856</v>
      </c>
      <c r="B548" s="53" t="s">
        <v>857</v>
      </c>
      <c r="C548" s="30">
        <v>4301011961</v>
      </c>
      <c r="D548" s="794">
        <v>4680115885271</v>
      </c>
      <c r="E548" s="795"/>
      <c r="F548" s="786">
        <v>0.88</v>
      </c>
      <c r="G548" s="31">
        <v>6</v>
      </c>
      <c r="H548" s="786">
        <v>5.28</v>
      </c>
      <c r="I548" s="786">
        <v>5.64</v>
      </c>
      <c r="J548" s="31">
        <v>104</v>
      </c>
      <c r="K548" s="31" t="s">
        <v>116</v>
      </c>
      <c r="L548" s="31"/>
      <c r="M548" s="32" t="s">
        <v>119</v>
      </c>
      <c r="N548" s="32"/>
      <c r="O548" s="31">
        <v>60</v>
      </c>
      <c r="P548" s="1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7"/>
      <c r="R548" s="797"/>
      <c r="S548" s="797"/>
      <c r="T548" s="798"/>
      <c r="U548" s="33"/>
      <c r="V548" s="33"/>
      <c r="W548" s="34" t="s">
        <v>69</v>
      </c>
      <c r="X548" s="787">
        <v>250</v>
      </c>
      <c r="Y548" s="788">
        <f t="shared" si="109"/>
        <v>253.44</v>
      </c>
      <c r="Z548" s="35">
        <f t="shared" si="110"/>
        <v>0.57408000000000003</v>
      </c>
      <c r="AA548" s="55"/>
      <c r="AB548" s="56"/>
      <c r="AC548" s="631" t="s">
        <v>858</v>
      </c>
      <c r="AG548" s="63"/>
      <c r="AJ548" s="66"/>
      <c r="AK548" s="66">
        <v>0</v>
      </c>
      <c r="BB548" s="632" t="s">
        <v>1</v>
      </c>
      <c r="BM548" s="63">
        <f t="shared" si="111"/>
        <v>267.04545454545456</v>
      </c>
      <c r="BN548" s="63">
        <f t="shared" si="112"/>
        <v>270.71999999999997</v>
      </c>
      <c r="BO548" s="63">
        <f t="shared" si="113"/>
        <v>0.45527389277389274</v>
      </c>
      <c r="BP548" s="63">
        <f t="shared" si="114"/>
        <v>0.46153846153846156</v>
      </c>
    </row>
    <row r="549" spans="1:68" ht="16.5" hidden="1" customHeight="1" x14ac:dyDescent="0.25">
      <c r="A549" s="53" t="s">
        <v>859</v>
      </c>
      <c r="B549" s="53" t="s">
        <v>860</v>
      </c>
      <c r="C549" s="30">
        <v>4301011774</v>
      </c>
      <c r="D549" s="794">
        <v>4680115884502</v>
      </c>
      <c r="E549" s="795"/>
      <c r="F549" s="786">
        <v>0.88</v>
      </c>
      <c r="G549" s="31">
        <v>6</v>
      </c>
      <c r="H549" s="786">
        <v>5.28</v>
      </c>
      <c r="I549" s="786">
        <v>5.64</v>
      </c>
      <c r="J549" s="31">
        <v>104</v>
      </c>
      <c r="K549" s="31" t="s">
        <v>116</v>
      </c>
      <c r="L549" s="31"/>
      <c r="M549" s="32" t="s">
        <v>119</v>
      </c>
      <c r="N549" s="32"/>
      <c r="O549" s="31">
        <v>60</v>
      </c>
      <c r="P549" s="12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7"/>
      <c r="R549" s="797"/>
      <c r="S549" s="797"/>
      <c r="T549" s="798"/>
      <c r="U549" s="33"/>
      <c r="V549" s="33"/>
      <c r="W549" s="34" t="s">
        <v>69</v>
      </c>
      <c r="X549" s="787">
        <v>0</v>
      </c>
      <c r="Y549" s="788">
        <f t="shared" si="109"/>
        <v>0</v>
      </c>
      <c r="Z549" s="35" t="str">
        <f t="shared" si="110"/>
        <v/>
      </c>
      <c r="AA549" s="55"/>
      <c r="AB549" s="56"/>
      <c r="AC549" s="633" t="s">
        <v>861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27" customHeight="1" x14ac:dyDescent="0.25">
      <c r="A550" s="53" t="s">
        <v>862</v>
      </c>
      <c r="B550" s="53" t="s">
        <v>863</v>
      </c>
      <c r="C550" s="30">
        <v>4301011771</v>
      </c>
      <c r="D550" s="794">
        <v>4607091389104</v>
      </c>
      <c r="E550" s="795"/>
      <c r="F550" s="786">
        <v>0.88</v>
      </c>
      <c r="G550" s="31">
        <v>6</v>
      </c>
      <c r="H550" s="786">
        <v>5.28</v>
      </c>
      <c r="I550" s="786">
        <v>5.64</v>
      </c>
      <c r="J550" s="31">
        <v>104</v>
      </c>
      <c r="K550" s="31" t="s">
        <v>116</v>
      </c>
      <c r="L550" s="31"/>
      <c r="M550" s="32" t="s">
        <v>119</v>
      </c>
      <c r="N550" s="32"/>
      <c r="O550" s="31">
        <v>60</v>
      </c>
      <c r="P550" s="11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7"/>
      <c r="R550" s="797"/>
      <c r="S550" s="797"/>
      <c r="T550" s="798"/>
      <c r="U550" s="33"/>
      <c r="V550" s="33"/>
      <c r="W550" s="34" t="s">
        <v>69</v>
      </c>
      <c r="X550" s="787">
        <v>1000</v>
      </c>
      <c r="Y550" s="788">
        <f t="shared" si="109"/>
        <v>1003.2</v>
      </c>
      <c r="Z550" s="35">
        <f t="shared" si="110"/>
        <v>2.2724000000000002</v>
      </c>
      <c r="AA550" s="55"/>
      <c r="AB550" s="56"/>
      <c r="AC550" s="635" t="s">
        <v>864</v>
      </c>
      <c r="AG550" s="63"/>
      <c r="AJ550" s="66"/>
      <c r="AK550" s="66">
        <v>0</v>
      </c>
      <c r="BB550" s="636" t="s">
        <v>1</v>
      </c>
      <c r="BM550" s="63">
        <f t="shared" si="111"/>
        <v>1068.1818181818182</v>
      </c>
      <c r="BN550" s="63">
        <f t="shared" si="112"/>
        <v>1071.5999999999999</v>
      </c>
      <c r="BO550" s="63">
        <f t="shared" si="113"/>
        <v>1.821095571095571</v>
      </c>
      <c r="BP550" s="63">
        <f t="shared" si="114"/>
        <v>1.8269230769230771</v>
      </c>
    </row>
    <row r="551" spans="1:68" ht="16.5" hidden="1" customHeight="1" x14ac:dyDescent="0.25">
      <c r="A551" s="53" t="s">
        <v>865</v>
      </c>
      <c r="B551" s="53" t="s">
        <v>866</v>
      </c>
      <c r="C551" s="30">
        <v>4301011799</v>
      </c>
      <c r="D551" s="794">
        <v>4680115884519</v>
      </c>
      <c r="E551" s="795"/>
      <c r="F551" s="786">
        <v>0.88</v>
      </c>
      <c r="G551" s="31">
        <v>6</v>
      </c>
      <c r="H551" s="786">
        <v>5.28</v>
      </c>
      <c r="I551" s="786">
        <v>5.64</v>
      </c>
      <c r="J551" s="31">
        <v>104</v>
      </c>
      <c r="K551" s="31" t="s">
        <v>116</v>
      </c>
      <c r="L551" s="31"/>
      <c r="M551" s="32" t="s">
        <v>77</v>
      </c>
      <c r="N551" s="32"/>
      <c r="O551" s="31">
        <v>60</v>
      </c>
      <c r="P551" s="9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7"/>
      <c r="R551" s="797"/>
      <c r="S551" s="797"/>
      <c r="T551" s="798"/>
      <c r="U551" s="33"/>
      <c r="V551" s="33"/>
      <c r="W551" s="34" t="s">
        <v>69</v>
      </c>
      <c r="X551" s="787">
        <v>0</v>
      </c>
      <c r="Y551" s="788">
        <f t="shared" si="109"/>
        <v>0</v>
      </c>
      <c r="Z551" s="35" t="str">
        <f t="shared" si="110"/>
        <v/>
      </c>
      <c r="AA551" s="55"/>
      <c r="AB551" s="56"/>
      <c r="AC551" s="637" t="s">
        <v>867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27" customHeight="1" x14ac:dyDescent="0.25">
      <c r="A552" s="53" t="s">
        <v>868</v>
      </c>
      <c r="B552" s="53" t="s">
        <v>869</v>
      </c>
      <c r="C552" s="30">
        <v>4301011376</v>
      </c>
      <c r="D552" s="794">
        <v>4680115885226</v>
      </c>
      <c r="E552" s="795"/>
      <c r="F552" s="786">
        <v>0.88</v>
      </c>
      <c r="G552" s="31">
        <v>6</v>
      </c>
      <c r="H552" s="786">
        <v>5.28</v>
      </c>
      <c r="I552" s="78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7"/>
      <c r="R552" s="797"/>
      <c r="S552" s="797"/>
      <c r="T552" s="798"/>
      <c r="U552" s="33"/>
      <c r="V552" s="33"/>
      <c r="W552" s="34" t="s">
        <v>69</v>
      </c>
      <c r="X552" s="787">
        <v>1000</v>
      </c>
      <c r="Y552" s="788">
        <f t="shared" si="109"/>
        <v>1003.2</v>
      </c>
      <c r="Z552" s="35">
        <f t="shared" si="110"/>
        <v>2.2724000000000002</v>
      </c>
      <c r="AA552" s="55"/>
      <c r="AB552" s="56"/>
      <c r="AC552" s="639" t="s">
        <v>870</v>
      </c>
      <c r="AG552" s="63"/>
      <c r="AJ552" s="66"/>
      <c r="AK552" s="66">
        <v>0</v>
      </c>
      <c r="BB552" s="640" t="s">
        <v>1</v>
      </c>
      <c r="BM552" s="63">
        <f t="shared" si="111"/>
        <v>1068.1818181818182</v>
      </c>
      <c r="BN552" s="63">
        <f t="shared" si="112"/>
        <v>1071.5999999999999</v>
      </c>
      <c r="BO552" s="63">
        <f t="shared" si="113"/>
        <v>1.821095571095571</v>
      </c>
      <c r="BP552" s="63">
        <f t="shared" si="114"/>
        <v>1.8269230769230771</v>
      </c>
    </row>
    <row r="553" spans="1:68" ht="27" hidden="1" customHeight="1" x14ac:dyDescent="0.25">
      <c r="A553" s="53" t="s">
        <v>871</v>
      </c>
      <c r="B553" s="53" t="s">
        <v>872</v>
      </c>
      <c r="C553" s="30">
        <v>4301011778</v>
      </c>
      <c r="D553" s="794">
        <v>4680115880603</v>
      </c>
      <c r="E553" s="795"/>
      <c r="F553" s="786">
        <v>0.6</v>
      </c>
      <c r="G553" s="31">
        <v>6</v>
      </c>
      <c r="H553" s="786">
        <v>3.6</v>
      </c>
      <c r="I553" s="786">
        <v>3.81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11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7"/>
      <c r="R553" s="797"/>
      <c r="S553" s="797"/>
      <c r="T553" s="798"/>
      <c r="U553" s="33"/>
      <c r="V553" s="33"/>
      <c r="W553" s="34" t="s">
        <v>69</v>
      </c>
      <c r="X553" s="787">
        <v>0</v>
      </c>
      <c r="Y553" s="788">
        <f t="shared" si="109"/>
        <v>0</v>
      </c>
      <c r="Z553" s="35" t="str">
        <f>IFERROR(IF(Y553=0,"",ROUNDUP(Y553/H553,0)*0.00902),"")</f>
        <v/>
      </c>
      <c r="AA553" s="55"/>
      <c r="AB553" s="56"/>
      <c r="AC553" s="641" t="s">
        <v>117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871</v>
      </c>
      <c r="B554" s="53" t="s">
        <v>873</v>
      </c>
      <c r="C554" s="30">
        <v>4301012035</v>
      </c>
      <c r="D554" s="794">
        <v>4680115880603</v>
      </c>
      <c r="E554" s="795"/>
      <c r="F554" s="786">
        <v>0.6</v>
      </c>
      <c r="G554" s="31">
        <v>8</v>
      </c>
      <c r="H554" s="786">
        <v>4.8</v>
      </c>
      <c r="I554" s="786">
        <v>6.96</v>
      </c>
      <c r="J554" s="31">
        <v>120</v>
      </c>
      <c r="K554" s="31" t="s">
        <v>126</v>
      </c>
      <c r="L554" s="31"/>
      <c r="M554" s="32" t="s">
        <v>119</v>
      </c>
      <c r="N554" s="32"/>
      <c r="O554" s="31">
        <v>60</v>
      </c>
      <c r="P554" s="9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7"/>
      <c r="R554" s="797"/>
      <c r="S554" s="797"/>
      <c r="T554" s="798"/>
      <c r="U554" s="33"/>
      <c r="V554" s="33"/>
      <c r="W554" s="34" t="s">
        <v>69</v>
      </c>
      <c r="X554" s="787">
        <v>0</v>
      </c>
      <c r="Y554" s="788">
        <f t="shared" si="109"/>
        <v>0</v>
      </c>
      <c r="Z554" s="35" t="str">
        <f>IFERROR(IF(Y554=0,"",ROUNDUP(Y554/H554,0)*0.00937),"")</f>
        <v/>
      </c>
      <c r="AA554" s="55"/>
      <c r="AB554" s="56"/>
      <c r="AC554" s="643" t="s">
        <v>117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874</v>
      </c>
      <c r="B555" s="53" t="s">
        <v>875</v>
      </c>
      <c r="C555" s="30">
        <v>4301012036</v>
      </c>
      <c r="D555" s="794">
        <v>4680115882782</v>
      </c>
      <c r="E555" s="795"/>
      <c r="F555" s="786">
        <v>0.6</v>
      </c>
      <c r="G555" s="31">
        <v>8</v>
      </c>
      <c r="H555" s="786">
        <v>4.8</v>
      </c>
      <c r="I555" s="786">
        <v>6.96</v>
      </c>
      <c r="J555" s="31">
        <v>120</v>
      </c>
      <c r="K555" s="31" t="s">
        <v>126</v>
      </c>
      <c r="L555" s="31"/>
      <c r="M555" s="32" t="s">
        <v>119</v>
      </c>
      <c r="N555" s="32"/>
      <c r="O555" s="31">
        <v>60</v>
      </c>
      <c r="P555" s="9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7"/>
      <c r="R555" s="797"/>
      <c r="S555" s="797"/>
      <c r="T555" s="798"/>
      <c r="U555" s="33"/>
      <c r="V555" s="33"/>
      <c r="W555" s="34" t="s">
        <v>69</v>
      </c>
      <c r="X555" s="787">
        <v>0</v>
      </c>
      <c r="Y555" s="78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858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876</v>
      </c>
      <c r="B556" s="53" t="s">
        <v>877</v>
      </c>
      <c r="C556" s="30">
        <v>4301012050</v>
      </c>
      <c r="D556" s="794">
        <v>4680115885479</v>
      </c>
      <c r="E556" s="795"/>
      <c r="F556" s="786">
        <v>0.4</v>
      </c>
      <c r="G556" s="31">
        <v>6</v>
      </c>
      <c r="H556" s="786">
        <v>2.4</v>
      </c>
      <c r="I556" s="786">
        <v>2.58</v>
      </c>
      <c r="J556" s="31">
        <v>182</v>
      </c>
      <c r="K556" s="31" t="s">
        <v>76</v>
      </c>
      <c r="L556" s="31"/>
      <c r="M556" s="32" t="s">
        <v>119</v>
      </c>
      <c r="N556" s="32"/>
      <c r="O556" s="31">
        <v>60</v>
      </c>
      <c r="P556" s="1133" t="s">
        <v>878</v>
      </c>
      <c r="Q556" s="797"/>
      <c r="R556" s="797"/>
      <c r="S556" s="797"/>
      <c r="T556" s="798"/>
      <c r="U556" s="33"/>
      <c r="V556" s="33"/>
      <c r="W556" s="34" t="s">
        <v>69</v>
      </c>
      <c r="X556" s="787">
        <v>0</v>
      </c>
      <c r="Y556" s="788">
        <f t="shared" si="109"/>
        <v>0</v>
      </c>
      <c r="Z556" s="35" t="str">
        <f>IFERROR(IF(Y556=0,"",ROUNDUP(Y556/H556,0)*0.00651),"")</f>
        <v/>
      </c>
      <c r="AA556" s="55"/>
      <c r="AB556" s="56"/>
      <c r="AC556" s="647" t="s">
        <v>864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879</v>
      </c>
      <c r="B557" s="53" t="s">
        <v>880</v>
      </c>
      <c r="C557" s="30">
        <v>4301011784</v>
      </c>
      <c r="D557" s="794">
        <v>4607091389982</v>
      </c>
      <c r="E557" s="795"/>
      <c r="F557" s="786">
        <v>0.6</v>
      </c>
      <c r="G557" s="31">
        <v>6</v>
      </c>
      <c r="H557" s="786">
        <v>3.6</v>
      </c>
      <c r="I557" s="78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7"/>
      <c r="R557" s="797"/>
      <c r="S557" s="797"/>
      <c r="T557" s="798"/>
      <c r="U557" s="33"/>
      <c r="V557" s="33"/>
      <c r="W557" s="34" t="s">
        <v>69</v>
      </c>
      <c r="X557" s="787">
        <v>0</v>
      </c>
      <c r="Y557" s="788">
        <f t="shared" si="109"/>
        <v>0</v>
      </c>
      <c r="Z557" s="35" t="str">
        <f>IFERROR(IF(Y557=0,"",ROUNDUP(Y557/H557,0)*0.00902),"")</f>
        <v/>
      </c>
      <c r="AA557" s="55"/>
      <c r="AB557" s="56"/>
      <c r="AC557" s="649" t="s">
        <v>864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879</v>
      </c>
      <c r="B558" s="53" t="s">
        <v>881</v>
      </c>
      <c r="C558" s="30">
        <v>4301012034</v>
      </c>
      <c r="D558" s="794">
        <v>4607091389982</v>
      </c>
      <c r="E558" s="795"/>
      <c r="F558" s="786">
        <v>0.6</v>
      </c>
      <c r="G558" s="31">
        <v>8</v>
      </c>
      <c r="H558" s="786">
        <v>4.8</v>
      </c>
      <c r="I558" s="78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2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3"/>
      <c r="V558" s="33"/>
      <c r="W558" s="34" t="s">
        <v>69</v>
      </c>
      <c r="X558" s="787">
        <v>0</v>
      </c>
      <c r="Y558" s="788">
        <f t="shared" si="109"/>
        <v>0</v>
      </c>
      <c r="Z558" s="35" t="str">
        <f>IFERROR(IF(Y558=0,"",ROUNDUP(Y558/H558,0)*0.00937),"")</f>
        <v/>
      </c>
      <c r="AA558" s="55"/>
      <c r="AB558" s="56"/>
      <c r="AC558" s="651" t="s">
        <v>864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882</v>
      </c>
      <c r="B559" s="53" t="s">
        <v>883</v>
      </c>
      <c r="C559" s="30">
        <v>4301012057</v>
      </c>
      <c r="D559" s="794">
        <v>4680115886483</v>
      </c>
      <c r="E559" s="795"/>
      <c r="F559" s="786">
        <v>0.55000000000000004</v>
      </c>
      <c r="G559" s="31">
        <v>8</v>
      </c>
      <c r="H559" s="786">
        <v>4.4000000000000004</v>
      </c>
      <c r="I559" s="786">
        <v>4.6100000000000003</v>
      </c>
      <c r="J559" s="31">
        <v>132</v>
      </c>
      <c r="K559" s="31" t="s">
        <v>126</v>
      </c>
      <c r="L559" s="31"/>
      <c r="M559" s="32" t="s">
        <v>119</v>
      </c>
      <c r="N559" s="32"/>
      <c r="O559" s="31">
        <v>60</v>
      </c>
      <c r="P559" s="1039" t="s">
        <v>884</v>
      </c>
      <c r="Q559" s="797"/>
      <c r="R559" s="797"/>
      <c r="S559" s="797"/>
      <c r="T559" s="798"/>
      <c r="U559" s="33"/>
      <c r="V559" s="33"/>
      <c r="W559" s="34" t="s">
        <v>69</v>
      </c>
      <c r="X559" s="787">
        <v>0</v>
      </c>
      <c r="Y559" s="788">
        <f t="shared" si="109"/>
        <v>0</v>
      </c>
      <c r="Z559" s="35" t="str">
        <f>IFERROR(IF(Y559=0,"",ROUNDUP(Y559/H559,0)*0.00902),"")</f>
        <v/>
      </c>
      <c r="AA559" s="55"/>
      <c r="AB559" s="56"/>
      <c r="AC559" s="653" t="s">
        <v>861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885</v>
      </c>
      <c r="B560" s="53" t="s">
        <v>886</v>
      </c>
      <c r="C560" s="30">
        <v>4301012058</v>
      </c>
      <c r="D560" s="794">
        <v>4680115886490</v>
      </c>
      <c r="E560" s="795"/>
      <c r="F560" s="786">
        <v>0.55000000000000004</v>
      </c>
      <c r="G560" s="31">
        <v>8</v>
      </c>
      <c r="H560" s="786">
        <v>4.4000000000000004</v>
      </c>
      <c r="I560" s="786">
        <v>4.58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19" t="s">
        <v>887</v>
      </c>
      <c r="Q560" s="797"/>
      <c r="R560" s="797"/>
      <c r="S560" s="797"/>
      <c r="T560" s="798"/>
      <c r="U560" s="33"/>
      <c r="V560" s="33"/>
      <c r="W560" s="34" t="s">
        <v>69</v>
      </c>
      <c r="X560" s="787">
        <v>0</v>
      </c>
      <c r="Y560" s="788">
        <f t="shared" si="109"/>
        <v>0</v>
      </c>
      <c r="Z560" s="35" t="str">
        <f>IFERROR(IF(Y560=0,"",ROUNDUP(Y560/H560,0)*0.00651),"")</f>
        <v/>
      </c>
      <c r="AA560" s="55"/>
      <c r="AB560" s="56"/>
      <c r="AC560" s="655" t="s">
        <v>867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888</v>
      </c>
      <c r="B561" s="53" t="s">
        <v>889</v>
      </c>
      <c r="C561" s="30">
        <v>4301012055</v>
      </c>
      <c r="D561" s="794">
        <v>4680115886469</v>
      </c>
      <c r="E561" s="795"/>
      <c r="F561" s="786">
        <v>0.55000000000000004</v>
      </c>
      <c r="G561" s="31">
        <v>8</v>
      </c>
      <c r="H561" s="786">
        <v>4.4000000000000004</v>
      </c>
      <c r="I561" s="786">
        <v>4.6100000000000003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995" t="s">
        <v>890</v>
      </c>
      <c r="Q561" s="797"/>
      <c r="R561" s="797"/>
      <c r="S561" s="797"/>
      <c r="T561" s="798"/>
      <c r="U561" s="33"/>
      <c r="V561" s="33"/>
      <c r="W561" s="34" t="s">
        <v>69</v>
      </c>
      <c r="X561" s="787">
        <v>0</v>
      </c>
      <c r="Y561" s="788">
        <f t="shared" si="109"/>
        <v>0</v>
      </c>
      <c r="Z561" s="35" t="str">
        <f>IFERROR(IF(Y561=0,"",ROUNDUP(Y561/H561,0)*0.00902),"")</f>
        <v/>
      </c>
      <c r="AA561" s="55"/>
      <c r="AB561" s="56"/>
      <c r="AC561" s="657" t="s">
        <v>870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x14ac:dyDescent="0.2">
      <c r="A562" s="810"/>
      <c r="B562" s="800"/>
      <c r="C562" s="800"/>
      <c r="D562" s="800"/>
      <c r="E562" s="800"/>
      <c r="F562" s="800"/>
      <c r="G562" s="800"/>
      <c r="H562" s="800"/>
      <c r="I562" s="800"/>
      <c r="J562" s="800"/>
      <c r="K562" s="800"/>
      <c r="L562" s="800"/>
      <c r="M562" s="800"/>
      <c r="N562" s="800"/>
      <c r="O562" s="811"/>
      <c r="P562" s="804" t="s">
        <v>71</v>
      </c>
      <c r="Q562" s="805"/>
      <c r="R562" s="805"/>
      <c r="S562" s="805"/>
      <c r="T562" s="805"/>
      <c r="U562" s="805"/>
      <c r="V562" s="806"/>
      <c r="W562" s="36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482.95454545454538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485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5.8006000000000002</v>
      </c>
      <c r="AA562" s="790"/>
      <c r="AB562" s="790"/>
      <c r="AC562" s="790"/>
    </row>
    <row r="563" spans="1:68" x14ac:dyDescent="0.2">
      <c r="A563" s="800"/>
      <c r="B563" s="800"/>
      <c r="C563" s="800"/>
      <c r="D563" s="800"/>
      <c r="E563" s="800"/>
      <c r="F563" s="800"/>
      <c r="G563" s="800"/>
      <c r="H563" s="800"/>
      <c r="I563" s="800"/>
      <c r="J563" s="800"/>
      <c r="K563" s="800"/>
      <c r="L563" s="800"/>
      <c r="M563" s="800"/>
      <c r="N563" s="800"/>
      <c r="O563" s="811"/>
      <c r="P563" s="804" t="s">
        <v>71</v>
      </c>
      <c r="Q563" s="805"/>
      <c r="R563" s="805"/>
      <c r="S563" s="805"/>
      <c r="T563" s="805"/>
      <c r="U563" s="805"/>
      <c r="V563" s="806"/>
      <c r="W563" s="36" t="s">
        <v>69</v>
      </c>
      <c r="X563" s="789">
        <f>IFERROR(SUM(X547:X561),"0")</f>
        <v>2550</v>
      </c>
      <c r="Y563" s="789">
        <f>IFERROR(SUM(Y547:Y561),"0")</f>
        <v>2560.8000000000002</v>
      </c>
      <c r="Z563" s="36"/>
      <c r="AA563" s="790"/>
      <c r="AB563" s="790"/>
      <c r="AC563" s="790"/>
    </row>
    <row r="564" spans="1:68" ht="14.25" hidden="1" customHeight="1" x14ac:dyDescent="0.25">
      <c r="A564" s="807" t="s">
        <v>168</v>
      </c>
      <c r="B564" s="800"/>
      <c r="C564" s="800"/>
      <c r="D564" s="800"/>
      <c r="E564" s="800"/>
      <c r="F564" s="800"/>
      <c r="G564" s="800"/>
      <c r="H564" s="800"/>
      <c r="I564" s="800"/>
      <c r="J564" s="800"/>
      <c r="K564" s="800"/>
      <c r="L564" s="800"/>
      <c r="M564" s="800"/>
      <c r="N564" s="800"/>
      <c r="O564" s="800"/>
      <c r="P564" s="800"/>
      <c r="Q564" s="800"/>
      <c r="R564" s="800"/>
      <c r="S564" s="800"/>
      <c r="T564" s="800"/>
      <c r="U564" s="800"/>
      <c r="V564" s="800"/>
      <c r="W564" s="800"/>
      <c r="X564" s="800"/>
      <c r="Y564" s="800"/>
      <c r="Z564" s="800"/>
      <c r="AA564" s="780"/>
      <c r="AB564" s="780"/>
      <c r="AC564" s="780"/>
    </row>
    <row r="565" spans="1:68" ht="16.5" hidden="1" customHeight="1" x14ac:dyDescent="0.25">
      <c r="A565" s="53" t="s">
        <v>891</v>
      </c>
      <c r="B565" s="53" t="s">
        <v>892</v>
      </c>
      <c r="C565" s="30">
        <v>4301020334</v>
      </c>
      <c r="D565" s="794">
        <v>4607091388930</v>
      </c>
      <c r="E565" s="795"/>
      <c r="F565" s="786">
        <v>0.88</v>
      </c>
      <c r="G565" s="31">
        <v>6</v>
      </c>
      <c r="H565" s="786">
        <v>5.28</v>
      </c>
      <c r="I565" s="786">
        <v>5.64</v>
      </c>
      <c r="J565" s="31">
        <v>104</v>
      </c>
      <c r="K565" s="31" t="s">
        <v>116</v>
      </c>
      <c r="L565" s="31"/>
      <c r="M565" s="32" t="s">
        <v>77</v>
      </c>
      <c r="N565" s="32"/>
      <c r="O565" s="31">
        <v>70</v>
      </c>
      <c r="P565" s="1189" t="s">
        <v>893</v>
      </c>
      <c r="Q565" s="797"/>
      <c r="R565" s="797"/>
      <c r="S565" s="797"/>
      <c r="T565" s="798"/>
      <c r="U565" s="33"/>
      <c r="V565" s="33"/>
      <c r="W565" s="34" t="s">
        <v>69</v>
      </c>
      <c r="X565" s="787">
        <v>0</v>
      </c>
      <c r="Y565" s="788">
        <f>IFERROR(IF(X565="",0,CEILING((X565/$H565),1)*$H565),"")</f>
        <v>0</v>
      </c>
      <c r="Z565" s="35" t="str">
        <f>IFERROR(IF(Y565=0,"",ROUNDUP(Y565/H565,0)*0.01196),"")</f>
        <v/>
      </c>
      <c r="AA565" s="55"/>
      <c r="AB565" s="56"/>
      <c r="AC565" s="659" t="s">
        <v>894</v>
      </c>
      <c r="AG565" s="63"/>
      <c r="AJ565" s="66"/>
      <c r="AK565" s="66">
        <v>0</v>
      </c>
      <c r="BB565" s="660" t="s">
        <v>1</v>
      </c>
      <c r="BM565" s="63">
        <f>IFERROR(X565*I565/H565,"0")</f>
        <v>0</v>
      </c>
      <c r="BN565" s="63">
        <f>IFERROR(Y565*I565/H565,"0")</f>
        <v>0</v>
      </c>
      <c r="BO565" s="63">
        <f>IFERROR(1/J565*(X565/H565),"0")</f>
        <v>0</v>
      </c>
      <c r="BP565" s="63">
        <f>IFERROR(1/J565*(Y565/H565),"0")</f>
        <v>0</v>
      </c>
    </row>
    <row r="566" spans="1:68" ht="16.5" customHeight="1" x14ac:dyDescent="0.25">
      <c r="A566" s="53" t="s">
        <v>891</v>
      </c>
      <c r="B566" s="53" t="s">
        <v>895</v>
      </c>
      <c r="C566" s="30">
        <v>4301020222</v>
      </c>
      <c r="D566" s="794">
        <v>4607091388930</v>
      </c>
      <c r="E566" s="795"/>
      <c r="F566" s="786">
        <v>0.88</v>
      </c>
      <c r="G566" s="31">
        <v>6</v>
      </c>
      <c r="H566" s="786">
        <v>5.28</v>
      </c>
      <c r="I566" s="786">
        <v>5.64</v>
      </c>
      <c r="J566" s="31">
        <v>104</v>
      </c>
      <c r="K566" s="31" t="s">
        <v>116</v>
      </c>
      <c r="L566" s="31"/>
      <c r="M566" s="32" t="s">
        <v>119</v>
      </c>
      <c r="N566" s="32"/>
      <c r="O566" s="31">
        <v>55</v>
      </c>
      <c r="P566" s="10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3"/>
      <c r="V566" s="33"/>
      <c r="W566" s="34" t="s">
        <v>69</v>
      </c>
      <c r="X566" s="787">
        <v>1000</v>
      </c>
      <c r="Y566" s="788">
        <f>IFERROR(IF(X566="",0,CEILING((X566/$H566),1)*$H566),"")</f>
        <v>1003.2</v>
      </c>
      <c r="Z566" s="35">
        <f>IFERROR(IF(Y566=0,"",ROUNDUP(Y566/H566,0)*0.01196),"")</f>
        <v>2.2724000000000002</v>
      </c>
      <c r="AA566" s="55"/>
      <c r="AB566" s="56"/>
      <c r="AC566" s="661" t="s">
        <v>896</v>
      </c>
      <c r="AG566" s="63"/>
      <c r="AJ566" s="66"/>
      <c r="AK566" s="66">
        <v>0</v>
      </c>
      <c r="BB566" s="662" t="s">
        <v>1</v>
      </c>
      <c r="BM566" s="63">
        <f>IFERROR(X566*I566/H566,"0")</f>
        <v>1068.1818181818182</v>
      </c>
      <c r="BN566" s="63">
        <f>IFERROR(Y566*I566/H566,"0")</f>
        <v>1071.5999999999999</v>
      </c>
      <c r="BO566" s="63">
        <f>IFERROR(1/J566*(X566/H566),"0")</f>
        <v>1.821095571095571</v>
      </c>
      <c r="BP566" s="63">
        <f>IFERROR(1/J566*(Y566/H566),"0")</f>
        <v>1.8269230769230771</v>
      </c>
    </row>
    <row r="567" spans="1:68" ht="16.5" hidden="1" customHeight="1" x14ac:dyDescent="0.25">
      <c r="A567" s="53" t="s">
        <v>897</v>
      </c>
      <c r="B567" s="53" t="s">
        <v>898</v>
      </c>
      <c r="C567" s="30">
        <v>4301020364</v>
      </c>
      <c r="D567" s="794">
        <v>4680115880054</v>
      </c>
      <c r="E567" s="795"/>
      <c r="F567" s="786">
        <v>0.6</v>
      </c>
      <c r="G567" s="31">
        <v>8</v>
      </c>
      <c r="H567" s="786">
        <v>4.8</v>
      </c>
      <c r="I567" s="786">
        <v>6.96</v>
      </c>
      <c r="J567" s="31">
        <v>120</v>
      </c>
      <c r="K567" s="31" t="s">
        <v>126</v>
      </c>
      <c r="L567" s="31"/>
      <c r="M567" s="32" t="s">
        <v>119</v>
      </c>
      <c r="N567" s="32"/>
      <c r="O567" s="31">
        <v>55</v>
      </c>
      <c r="P567" s="95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7"/>
      <c r="R567" s="797"/>
      <c r="S567" s="797"/>
      <c r="T567" s="798"/>
      <c r="U567" s="33"/>
      <c r="V567" s="33"/>
      <c r="W567" s="34" t="s">
        <v>69</v>
      </c>
      <c r="X567" s="787">
        <v>0</v>
      </c>
      <c r="Y567" s="788">
        <f>IFERROR(IF(X567="",0,CEILING((X567/$H567),1)*$H567),"")</f>
        <v>0</v>
      </c>
      <c r="Z567" s="35" t="str">
        <f>IFERROR(IF(Y567=0,"",ROUNDUP(Y567/H567,0)*0.00937),"")</f>
        <v/>
      </c>
      <c r="AA567" s="55"/>
      <c r="AB567" s="56"/>
      <c r="AC567" s="663" t="s">
        <v>896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897</v>
      </c>
      <c r="B568" s="53" t="s">
        <v>899</v>
      </c>
      <c r="C568" s="30">
        <v>4301020385</v>
      </c>
      <c r="D568" s="794">
        <v>4680115880054</v>
      </c>
      <c r="E568" s="795"/>
      <c r="F568" s="786">
        <v>0.6</v>
      </c>
      <c r="G568" s="31">
        <v>8</v>
      </c>
      <c r="H568" s="786">
        <v>4.8</v>
      </c>
      <c r="I568" s="786">
        <v>6.93</v>
      </c>
      <c r="J568" s="31">
        <v>132</v>
      </c>
      <c r="K568" s="31" t="s">
        <v>126</v>
      </c>
      <c r="L568" s="31"/>
      <c r="M568" s="32" t="s">
        <v>119</v>
      </c>
      <c r="N568" s="32"/>
      <c r="O568" s="31">
        <v>70</v>
      </c>
      <c r="P568" s="849" t="s">
        <v>900</v>
      </c>
      <c r="Q568" s="797"/>
      <c r="R568" s="797"/>
      <c r="S568" s="797"/>
      <c r="T568" s="798"/>
      <c r="U568" s="33"/>
      <c r="V568" s="33"/>
      <c r="W568" s="34" t="s">
        <v>69</v>
      </c>
      <c r="X568" s="787">
        <v>0</v>
      </c>
      <c r="Y568" s="788">
        <f>IFERROR(IF(X568="",0,CEILING((X568/$H568),1)*$H568),"")</f>
        <v>0</v>
      </c>
      <c r="Z568" s="35" t="str">
        <f>IFERROR(IF(Y568=0,"",ROUNDUP(Y568/H568,0)*0.00902),"")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897</v>
      </c>
      <c r="B569" s="53" t="s">
        <v>901</v>
      </c>
      <c r="C569" s="30">
        <v>4301020206</v>
      </c>
      <c r="D569" s="794">
        <v>4680115880054</v>
      </c>
      <c r="E569" s="795"/>
      <c r="F569" s="786">
        <v>0.6</v>
      </c>
      <c r="G569" s="31">
        <v>6</v>
      </c>
      <c r="H569" s="786">
        <v>3.6</v>
      </c>
      <c r="I569" s="786">
        <v>3.81</v>
      </c>
      <c r="J569" s="31">
        <v>132</v>
      </c>
      <c r="K569" s="31" t="s">
        <v>126</v>
      </c>
      <c r="L569" s="31"/>
      <c r="M569" s="32" t="s">
        <v>119</v>
      </c>
      <c r="N569" s="32"/>
      <c r="O569" s="31">
        <v>55</v>
      </c>
      <c r="P569" s="9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3"/>
      <c r="V569" s="33"/>
      <c r="W569" s="34" t="s">
        <v>69</v>
      </c>
      <c r="X569" s="787">
        <v>0</v>
      </c>
      <c r="Y569" s="788">
        <f>IFERROR(IF(X569="",0,CEILING((X569/$H569),1)*$H569),"")</f>
        <v>0</v>
      </c>
      <c r="Z569" s="35" t="str">
        <f>IFERROR(IF(Y569=0,"",ROUNDUP(Y569/H569,0)*0.00902),"")</f>
        <v/>
      </c>
      <c r="AA569" s="55"/>
      <c r="AB569" s="56"/>
      <c r="AC569" s="667" t="s">
        <v>896</v>
      </c>
      <c r="AG569" s="63"/>
      <c r="AJ569" s="66"/>
      <c r="AK569" s="66">
        <v>0</v>
      </c>
      <c r="BB569" s="668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x14ac:dyDescent="0.2">
      <c r="A570" s="810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1"/>
      <c r="P570" s="804" t="s">
        <v>71</v>
      </c>
      <c r="Q570" s="805"/>
      <c r="R570" s="805"/>
      <c r="S570" s="805"/>
      <c r="T570" s="805"/>
      <c r="U570" s="805"/>
      <c r="V570" s="806"/>
      <c r="W570" s="36" t="s">
        <v>72</v>
      </c>
      <c r="X570" s="789">
        <f>IFERROR(X565/H565,"0")+IFERROR(X566/H566,"0")+IFERROR(X567/H567,"0")+IFERROR(X568/H568,"0")+IFERROR(X569/H569,"0")</f>
        <v>189.39393939393938</v>
      </c>
      <c r="Y570" s="789">
        <f>IFERROR(Y565/H565,"0")+IFERROR(Y566/H566,"0")+IFERROR(Y567/H567,"0")+IFERROR(Y568/H568,"0")+IFERROR(Y569/H569,"0")</f>
        <v>190</v>
      </c>
      <c r="Z570" s="789">
        <f>IFERROR(IF(Z565="",0,Z565),"0")+IFERROR(IF(Z566="",0,Z566),"0")+IFERROR(IF(Z567="",0,Z567),"0")+IFERROR(IF(Z568="",0,Z568),"0")+IFERROR(IF(Z569="",0,Z569),"0")</f>
        <v>2.2724000000000002</v>
      </c>
      <c r="AA570" s="790"/>
      <c r="AB570" s="790"/>
      <c r="AC570" s="790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1"/>
      <c r="P571" s="804" t="s">
        <v>71</v>
      </c>
      <c r="Q571" s="805"/>
      <c r="R571" s="805"/>
      <c r="S571" s="805"/>
      <c r="T571" s="805"/>
      <c r="U571" s="805"/>
      <c r="V571" s="806"/>
      <c r="W571" s="36" t="s">
        <v>69</v>
      </c>
      <c r="X571" s="789">
        <f>IFERROR(SUM(X565:X569),"0")</f>
        <v>1000</v>
      </c>
      <c r="Y571" s="789">
        <f>IFERROR(SUM(Y565:Y569),"0")</f>
        <v>1003.2</v>
      </c>
      <c r="Z571" s="36"/>
      <c r="AA571" s="790"/>
      <c r="AB571" s="790"/>
      <c r="AC571" s="790"/>
    </row>
    <row r="572" spans="1:68" ht="14.25" hidden="1" customHeight="1" x14ac:dyDescent="0.25">
      <c r="A572" s="807" t="s">
        <v>64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80"/>
      <c r="AB572" s="780"/>
      <c r="AC572" s="780"/>
    </row>
    <row r="573" spans="1:68" ht="27" hidden="1" customHeight="1" x14ac:dyDescent="0.25">
      <c r="A573" s="53" t="s">
        <v>902</v>
      </c>
      <c r="B573" s="53" t="s">
        <v>903</v>
      </c>
      <c r="C573" s="30">
        <v>4301031349</v>
      </c>
      <c r="D573" s="794">
        <v>4680115883116</v>
      </c>
      <c r="E573" s="795"/>
      <c r="F573" s="786">
        <v>0.88</v>
      </c>
      <c r="G573" s="31">
        <v>6</v>
      </c>
      <c r="H573" s="786">
        <v>5.28</v>
      </c>
      <c r="I573" s="786">
        <v>5.64</v>
      </c>
      <c r="J573" s="31">
        <v>104</v>
      </c>
      <c r="K573" s="31" t="s">
        <v>116</v>
      </c>
      <c r="L573" s="31"/>
      <c r="M573" s="32" t="s">
        <v>119</v>
      </c>
      <c r="N573" s="32"/>
      <c r="O573" s="31">
        <v>70</v>
      </c>
      <c r="P573" s="1158" t="s">
        <v>904</v>
      </c>
      <c r="Q573" s="797"/>
      <c r="R573" s="797"/>
      <c r="S573" s="797"/>
      <c r="T573" s="798"/>
      <c r="U573" s="33"/>
      <c r="V573" s="33"/>
      <c r="W573" s="34" t="s">
        <v>69</v>
      </c>
      <c r="X573" s="787">
        <v>0</v>
      </c>
      <c r="Y573" s="788">
        <f t="shared" ref="Y573:Y585" si="115">IFERROR(IF(X573="",0,CEILING((X573/$H573),1)*$H573),"")</f>
        <v>0</v>
      </c>
      <c r="Z573" s="35" t="str">
        <f>IFERROR(IF(Y573=0,"",ROUNDUP(Y573/H573,0)*0.01196),"")</f>
        <v/>
      </c>
      <c r="AA573" s="55"/>
      <c r="AB573" s="56"/>
      <c r="AC573" s="669" t="s">
        <v>905</v>
      </c>
      <c r="AG573" s="63"/>
      <c r="AJ573" s="66"/>
      <c r="AK573" s="66">
        <v>0</v>
      </c>
      <c r="BB573" s="670" t="s">
        <v>1</v>
      </c>
      <c r="BM573" s="63">
        <f t="shared" ref="BM573:BM585" si="116">IFERROR(X573*I573/H573,"0")</f>
        <v>0</v>
      </c>
      <c r="BN573" s="63">
        <f t="shared" ref="BN573:BN585" si="117">IFERROR(Y573*I573/H573,"0")</f>
        <v>0</v>
      </c>
      <c r="BO573" s="63">
        <f t="shared" ref="BO573:BO585" si="118">IFERROR(1/J573*(X573/H573),"0")</f>
        <v>0</v>
      </c>
      <c r="BP573" s="63">
        <f t="shared" ref="BP573:BP585" si="119">IFERROR(1/J573*(Y573/H573),"0")</f>
        <v>0</v>
      </c>
    </row>
    <row r="574" spans="1:68" ht="27" customHeight="1" x14ac:dyDescent="0.25">
      <c r="A574" s="53" t="s">
        <v>902</v>
      </c>
      <c r="B574" s="53" t="s">
        <v>906</v>
      </c>
      <c r="C574" s="30">
        <v>4301031252</v>
      </c>
      <c r="D574" s="794">
        <v>4680115883116</v>
      </c>
      <c r="E574" s="795"/>
      <c r="F574" s="786">
        <v>0.88</v>
      </c>
      <c r="G574" s="31">
        <v>6</v>
      </c>
      <c r="H574" s="786">
        <v>5.28</v>
      </c>
      <c r="I574" s="786">
        <v>5.64</v>
      </c>
      <c r="J574" s="31">
        <v>104</v>
      </c>
      <c r="K574" s="31" t="s">
        <v>116</v>
      </c>
      <c r="L574" s="31"/>
      <c r="M574" s="32" t="s">
        <v>119</v>
      </c>
      <c r="N574" s="32"/>
      <c r="O574" s="31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7"/>
      <c r="R574" s="797"/>
      <c r="S574" s="797"/>
      <c r="T574" s="798"/>
      <c r="U574" s="33"/>
      <c r="V574" s="33"/>
      <c r="W574" s="34" t="s">
        <v>69</v>
      </c>
      <c r="X574" s="787">
        <v>500</v>
      </c>
      <c r="Y574" s="788">
        <f t="shared" si="115"/>
        <v>501.6</v>
      </c>
      <c r="Z574" s="35">
        <f>IFERROR(IF(Y574=0,"",ROUNDUP(Y574/H574,0)*0.01196),"")</f>
        <v>1.1362000000000001</v>
      </c>
      <c r="AA574" s="55"/>
      <c r="AB574" s="56"/>
      <c r="AC574" s="671" t="s">
        <v>907</v>
      </c>
      <c r="AG574" s="63"/>
      <c r="AJ574" s="66"/>
      <c r="AK574" s="66">
        <v>0</v>
      </c>
      <c r="BB574" s="672" t="s">
        <v>1</v>
      </c>
      <c r="BM574" s="63">
        <f t="shared" si="116"/>
        <v>534.09090909090912</v>
      </c>
      <c r="BN574" s="63">
        <f t="shared" si="117"/>
        <v>535.79999999999995</v>
      </c>
      <c r="BO574" s="63">
        <f t="shared" si="118"/>
        <v>0.91054778554778548</v>
      </c>
      <c r="BP574" s="63">
        <f t="shared" si="119"/>
        <v>0.91346153846153855</v>
      </c>
    </row>
    <row r="575" spans="1:68" ht="27" hidden="1" customHeight="1" x14ac:dyDescent="0.25">
      <c r="A575" s="53" t="s">
        <v>908</v>
      </c>
      <c r="B575" s="53" t="s">
        <v>909</v>
      </c>
      <c r="C575" s="30">
        <v>4301031350</v>
      </c>
      <c r="D575" s="794">
        <v>4680115883093</v>
      </c>
      <c r="E575" s="795"/>
      <c r="F575" s="786">
        <v>0.88</v>
      </c>
      <c r="G575" s="31">
        <v>6</v>
      </c>
      <c r="H575" s="786">
        <v>5.28</v>
      </c>
      <c r="I575" s="786">
        <v>5.64</v>
      </c>
      <c r="J575" s="31">
        <v>104</v>
      </c>
      <c r="K575" s="31" t="s">
        <v>116</v>
      </c>
      <c r="L575" s="31"/>
      <c r="M575" s="32" t="s">
        <v>68</v>
      </c>
      <c r="N575" s="32"/>
      <c r="O575" s="31">
        <v>70</v>
      </c>
      <c r="P575" s="947" t="s">
        <v>910</v>
      </c>
      <c r="Q575" s="797"/>
      <c r="R575" s="797"/>
      <c r="S575" s="797"/>
      <c r="T575" s="798"/>
      <c r="U575" s="33" t="s">
        <v>911</v>
      </c>
      <c r="V575" s="33"/>
      <c r="W575" s="34" t="s">
        <v>69</v>
      </c>
      <c r="X575" s="787">
        <v>0</v>
      </c>
      <c r="Y575" s="788">
        <f t="shared" si="115"/>
        <v>0</v>
      </c>
      <c r="Z575" s="35" t="str">
        <f>IFERROR(IF(Y575=0,"",ROUNDUP(Y575/H575,0)*0.01196),"")</f>
        <v/>
      </c>
      <c r="AA575" s="55"/>
      <c r="AB575" s="56"/>
      <c r="AC575" s="673" t="s">
        <v>912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customHeight="1" x14ac:dyDescent="0.25">
      <c r="A576" s="53" t="s">
        <v>908</v>
      </c>
      <c r="B576" s="53" t="s">
        <v>913</v>
      </c>
      <c r="C576" s="30">
        <v>4301031248</v>
      </c>
      <c r="D576" s="794">
        <v>4680115883093</v>
      </c>
      <c r="E576" s="795"/>
      <c r="F576" s="786">
        <v>0.88</v>
      </c>
      <c r="G576" s="31">
        <v>6</v>
      </c>
      <c r="H576" s="786">
        <v>5.28</v>
      </c>
      <c r="I576" s="786">
        <v>5.64</v>
      </c>
      <c r="J576" s="31">
        <v>104</v>
      </c>
      <c r="K576" s="31" t="s">
        <v>116</v>
      </c>
      <c r="L576" s="31"/>
      <c r="M576" s="32" t="s">
        <v>68</v>
      </c>
      <c r="N576" s="32"/>
      <c r="O576" s="31">
        <v>60</v>
      </c>
      <c r="P576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7"/>
      <c r="R576" s="797"/>
      <c r="S576" s="797"/>
      <c r="T576" s="798"/>
      <c r="U576" s="33"/>
      <c r="V576" s="33"/>
      <c r="W576" s="34" t="s">
        <v>69</v>
      </c>
      <c r="X576" s="787">
        <v>500</v>
      </c>
      <c r="Y576" s="788">
        <f t="shared" si="115"/>
        <v>501.6</v>
      </c>
      <c r="Z576" s="35">
        <f>IFERROR(IF(Y576=0,"",ROUNDUP(Y576/H576,0)*0.01196),"")</f>
        <v>1.1362000000000001</v>
      </c>
      <c r="AA576" s="55"/>
      <c r="AB576" s="56"/>
      <c r="AC576" s="675" t="s">
        <v>914</v>
      </c>
      <c r="AG576" s="63"/>
      <c r="AJ576" s="66"/>
      <c r="AK576" s="66">
        <v>0</v>
      </c>
      <c r="BB576" s="676" t="s">
        <v>1</v>
      </c>
      <c r="BM576" s="63">
        <f t="shared" si="116"/>
        <v>534.09090909090912</v>
      </c>
      <c r="BN576" s="63">
        <f t="shared" si="117"/>
        <v>535.79999999999995</v>
      </c>
      <c r="BO576" s="63">
        <f t="shared" si="118"/>
        <v>0.91054778554778548</v>
      </c>
      <c r="BP576" s="63">
        <f t="shared" si="119"/>
        <v>0.91346153846153855</v>
      </c>
    </row>
    <row r="577" spans="1:68" ht="27" customHeight="1" x14ac:dyDescent="0.25">
      <c r="A577" s="53" t="s">
        <v>915</v>
      </c>
      <c r="B577" s="53" t="s">
        <v>916</v>
      </c>
      <c r="C577" s="30">
        <v>4301031250</v>
      </c>
      <c r="D577" s="794">
        <v>4680115883109</v>
      </c>
      <c r="E577" s="795"/>
      <c r="F577" s="786">
        <v>0.88</v>
      </c>
      <c r="G577" s="31">
        <v>6</v>
      </c>
      <c r="H577" s="786">
        <v>5.28</v>
      </c>
      <c r="I577" s="786">
        <v>5.64</v>
      </c>
      <c r="J577" s="31">
        <v>104</v>
      </c>
      <c r="K577" s="31" t="s">
        <v>116</v>
      </c>
      <c r="L577" s="31"/>
      <c r="M577" s="32" t="s">
        <v>68</v>
      </c>
      <c r="N577" s="32"/>
      <c r="O577" s="31">
        <v>60</v>
      </c>
      <c r="P577" s="10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7"/>
      <c r="R577" s="797"/>
      <c r="S577" s="797"/>
      <c r="T577" s="798"/>
      <c r="U577" s="33"/>
      <c r="V577" s="33"/>
      <c r="W577" s="34" t="s">
        <v>69</v>
      </c>
      <c r="X577" s="787">
        <v>500</v>
      </c>
      <c r="Y577" s="788">
        <f t="shared" si="115"/>
        <v>501.6</v>
      </c>
      <c r="Z577" s="35">
        <f>IFERROR(IF(Y577=0,"",ROUNDUP(Y577/H577,0)*0.01196),"")</f>
        <v>1.1362000000000001</v>
      </c>
      <c r="AA577" s="55"/>
      <c r="AB577" s="56"/>
      <c r="AC577" s="677" t="s">
        <v>917</v>
      </c>
      <c r="AG577" s="63"/>
      <c r="AJ577" s="66"/>
      <c r="AK577" s="66">
        <v>0</v>
      </c>
      <c r="BB577" s="678" t="s">
        <v>1</v>
      </c>
      <c r="BM577" s="63">
        <f t="shared" si="116"/>
        <v>534.09090909090912</v>
      </c>
      <c r="BN577" s="63">
        <f t="shared" si="117"/>
        <v>535.79999999999995</v>
      </c>
      <c r="BO577" s="63">
        <f t="shared" si="118"/>
        <v>0.91054778554778548</v>
      </c>
      <c r="BP577" s="63">
        <f t="shared" si="119"/>
        <v>0.91346153846153855</v>
      </c>
    </row>
    <row r="578" spans="1:68" ht="27" hidden="1" customHeight="1" x14ac:dyDescent="0.25">
      <c r="A578" s="53" t="s">
        <v>918</v>
      </c>
      <c r="B578" s="53" t="s">
        <v>919</v>
      </c>
      <c r="C578" s="30">
        <v>4301031249</v>
      </c>
      <c r="D578" s="794">
        <v>4680115882072</v>
      </c>
      <c r="E578" s="795"/>
      <c r="F578" s="786">
        <v>0.6</v>
      </c>
      <c r="G578" s="31">
        <v>6</v>
      </c>
      <c r="H578" s="786">
        <v>3.6</v>
      </c>
      <c r="I578" s="786">
        <v>3.81</v>
      </c>
      <c r="J578" s="31">
        <v>132</v>
      </c>
      <c r="K578" s="31" t="s">
        <v>126</v>
      </c>
      <c r="L578" s="31"/>
      <c r="M578" s="32" t="s">
        <v>119</v>
      </c>
      <c r="N578" s="32"/>
      <c r="O578" s="31">
        <v>60</v>
      </c>
      <c r="P578" s="9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7"/>
      <c r="R578" s="797"/>
      <c r="S578" s="797"/>
      <c r="T578" s="798"/>
      <c r="U578" s="33"/>
      <c r="V578" s="33"/>
      <c r="W578" s="34" t="s">
        <v>69</v>
      </c>
      <c r="X578" s="787">
        <v>0</v>
      </c>
      <c r="Y578" s="788">
        <f t="shared" si="115"/>
        <v>0</v>
      </c>
      <c r="Z578" s="35" t="str">
        <f>IFERROR(IF(Y578=0,"",ROUNDUP(Y578/H578,0)*0.00902),"")</f>
        <v/>
      </c>
      <c r="AA578" s="55"/>
      <c r="AB578" s="56"/>
      <c r="AC578" s="679" t="s">
        <v>920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918</v>
      </c>
      <c r="B579" s="53" t="s">
        <v>921</v>
      </c>
      <c r="C579" s="30">
        <v>4301031419</v>
      </c>
      <c r="D579" s="794">
        <v>4680115882072</v>
      </c>
      <c r="E579" s="795"/>
      <c r="F579" s="786">
        <v>0.6</v>
      </c>
      <c r="G579" s="31">
        <v>8</v>
      </c>
      <c r="H579" s="786">
        <v>4.8</v>
      </c>
      <c r="I579" s="786">
        <v>6.93</v>
      </c>
      <c r="J579" s="31">
        <v>132</v>
      </c>
      <c r="K579" s="31" t="s">
        <v>126</v>
      </c>
      <c r="L579" s="31"/>
      <c r="M579" s="32" t="s">
        <v>119</v>
      </c>
      <c r="N579" s="32"/>
      <c r="O579" s="31">
        <v>70</v>
      </c>
      <c r="P579" s="859" t="s">
        <v>922</v>
      </c>
      <c r="Q579" s="797"/>
      <c r="R579" s="797"/>
      <c r="S579" s="797"/>
      <c r="T579" s="798"/>
      <c r="U579" s="33"/>
      <c r="V579" s="33"/>
      <c r="W579" s="34" t="s">
        <v>69</v>
      </c>
      <c r="X579" s="787">
        <v>0</v>
      </c>
      <c r="Y579" s="78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905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918</v>
      </c>
      <c r="B580" s="53" t="s">
        <v>923</v>
      </c>
      <c r="C580" s="30">
        <v>4301031383</v>
      </c>
      <c r="D580" s="794">
        <v>4680115882072</v>
      </c>
      <c r="E580" s="795"/>
      <c r="F580" s="786">
        <v>0.6</v>
      </c>
      <c r="G580" s="31">
        <v>8</v>
      </c>
      <c r="H580" s="786">
        <v>4.8</v>
      </c>
      <c r="I580" s="786">
        <v>6.96</v>
      </c>
      <c r="J580" s="31">
        <v>120</v>
      </c>
      <c r="K580" s="31" t="s">
        <v>126</v>
      </c>
      <c r="L580" s="31"/>
      <c r="M580" s="32" t="s">
        <v>119</v>
      </c>
      <c r="N580" s="32"/>
      <c r="O580" s="31">
        <v>60</v>
      </c>
      <c r="P580" s="9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7"/>
      <c r="R580" s="797"/>
      <c r="S580" s="797"/>
      <c r="T580" s="798"/>
      <c r="U580" s="33"/>
      <c r="V580" s="33"/>
      <c r="W580" s="34" t="s">
        <v>69</v>
      </c>
      <c r="X580" s="787">
        <v>0</v>
      </c>
      <c r="Y580" s="78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920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924</v>
      </c>
      <c r="B581" s="53" t="s">
        <v>925</v>
      </c>
      <c r="C581" s="30">
        <v>4301031251</v>
      </c>
      <c r="D581" s="794">
        <v>4680115882102</v>
      </c>
      <c r="E581" s="795"/>
      <c r="F581" s="786">
        <v>0.6</v>
      </c>
      <c r="G581" s="31">
        <v>6</v>
      </c>
      <c r="H581" s="786">
        <v>3.6</v>
      </c>
      <c r="I581" s="786">
        <v>3.81</v>
      </c>
      <c r="J581" s="31">
        <v>132</v>
      </c>
      <c r="K581" s="31" t="s">
        <v>126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7"/>
      <c r="R581" s="797"/>
      <c r="S581" s="797"/>
      <c r="T581" s="798"/>
      <c r="U581" s="33"/>
      <c r="V581" s="33"/>
      <c r="W581" s="34" t="s">
        <v>69</v>
      </c>
      <c r="X581" s="787">
        <v>0</v>
      </c>
      <c r="Y581" s="788">
        <f t="shared" si="115"/>
        <v>0</v>
      </c>
      <c r="Z581" s="35" t="str">
        <f>IFERROR(IF(Y581=0,"",ROUNDUP(Y581/H581,0)*0.00902),"")</f>
        <v/>
      </c>
      <c r="AA581" s="55"/>
      <c r="AB581" s="56"/>
      <c r="AC581" s="685" t="s">
        <v>914</v>
      </c>
      <c r="AG581" s="63"/>
      <c r="AJ581" s="66"/>
      <c r="AK581" s="66">
        <v>0</v>
      </c>
      <c r="BB581" s="686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924</v>
      </c>
      <c r="B582" s="53" t="s">
        <v>926</v>
      </c>
      <c r="C582" s="30">
        <v>4301031418</v>
      </c>
      <c r="D582" s="794">
        <v>4680115882102</v>
      </c>
      <c r="E582" s="795"/>
      <c r="F582" s="786">
        <v>0.6</v>
      </c>
      <c r="G582" s="31">
        <v>8</v>
      </c>
      <c r="H582" s="786">
        <v>4.8</v>
      </c>
      <c r="I582" s="786">
        <v>6.69</v>
      </c>
      <c r="J582" s="31">
        <v>132</v>
      </c>
      <c r="K582" s="31" t="s">
        <v>126</v>
      </c>
      <c r="L582" s="31"/>
      <c r="M582" s="32" t="s">
        <v>68</v>
      </c>
      <c r="N582" s="32"/>
      <c r="O582" s="31">
        <v>70</v>
      </c>
      <c r="P582" s="944" t="s">
        <v>927</v>
      </c>
      <c r="Q582" s="797"/>
      <c r="R582" s="797"/>
      <c r="S582" s="797"/>
      <c r="T582" s="798"/>
      <c r="U582" s="33" t="s">
        <v>911</v>
      </c>
      <c r="V582" s="33"/>
      <c r="W582" s="34" t="s">
        <v>69</v>
      </c>
      <c r="X582" s="787">
        <v>0</v>
      </c>
      <c r="Y582" s="788">
        <f t="shared" si="115"/>
        <v>0</v>
      </c>
      <c r="Z582" s="35" t="str">
        <f>IFERROR(IF(Y582=0,"",ROUNDUP(Y582/H582,0)*0.00902),"")</f>
        <v/>
      </c>
      <c r="AA582" s="55"/>
      <c r="AB582" s="56"/>
      <c r="AC582" s="687" t="s">
        <v>912</v>
      </c>
      <c r="AG582" s="63"/>
      <c r="AJ582" s="66"/>
      <c r="AK582" s="66">
        <v>0</v>
      </c>
      <c r="BB582" s="688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924</v>
      </c>
      <c r="B583" s="53" t="s">
        <v>928</v>
      </c>
      <c r="C583" s="30">
        <v>4301031385</v>
      </c>
      <c r="D583" s="794">
        <v>4680115882102</v>
      </c>
      <c r="E583" s="795"/>
      <c r="F583" s="786">
        <v>0.6</v>
      </c>
      <c r="G583" s="31">
        <v>8</v>
      </c>
      <c r="H583" s="786">
        <v>4.8</v>
      </c>
      <c r="I583" s="786">
        <v>6.69</v>
      </c>
      <c r="J583" s="31">
        <v>120</v>
      </c>
      <c r="K583" s="31" t="s">
        <v>126</v>
      </c>
      <c r="L583" s="31"/>
      <c r="M583" s="32" t="s">
        <v>68</v>
      </c>
      <c r="N583" s="32"/>
      <c r="O583" s="31">
        <v>60</v>
      </c>
      <c r="P583" s="89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7"/>
      <c r="R583" s="797"/>
      <c r="S583" s="797"/>
      <c r="T583" s="798"/>
      <c r="U583" s="33"/>
      <c r="V583" s="33"/>
      <c r="W583" s="34" t="s">
        <v>69</v>
      </c>
      <c r="X583" s="787">
        <v>0</v>
      </c>
      <c r="Y583" s="788">
        <f t="shared" si="115"/>
        <v>0</v>
      </c>
      <c r="Z583" s="35" t="str">
        <f>IFERROR(IF(Y583=0,"",ROUNDUP(Y583/H583,0)*0.00937),"")</f>
        <v/>
      </c>
      <c r="AA583" s="55"/>
      <c r="AB583" s="56"/>
      <c r="AC583" s="689" t="s">
        <v>912</v>
      </c>
      <c r="AG583" s="63"/>
      <c r="AJ583" s="66"/>
      <c r="AK583" s="66">
        <v>0</v>
      </c>
      <c r="BB583" s="690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929</v>
      </c>
      <c r="B584" s="53" t="s">
        <v>930</v>
      </c>
      <c r="C584" s="30">
        <v>4301031253</v>
      </c>
      <c r="D584" s="794">
        <v>4680115882096</v>
      </c>
      <c r="E584" s="795"/>
      <c r="F584" s="786">
        <v>0.6</v>
      </c>
      <c r="G584" s="31">
        <v>6</v>
      </c>
      <c r="H584" s="786">
        <v>3.6</v>
      </c>
      <c r="I584" s="786">
        <v>3.81</v>
      </c>
      <c r="J584" s="31">
        <v>132</v>
      </c>
      <c r="K584" s="31" t="s">
        <v>126</v>
      </c>
      <c r="L584" s="31"/>
      <c r="M584" s="32" t="s">
        <v>68</v>
      </c>
      <c r="N584" s="32"/>
      <c r="O584" s="31">
        <v>60</v>
      </c>
      <c r="P584" s="11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7"/>
      <c r="R584" s="797"/>
      <c r="S584" s="797"/>
      <c r="T584" s="798"/>
      <c r="U584" s="33"/>
      <c r="V584" s="33"/>
      <c r="W584" s="34" t="s">
        <v>69</v>
      </c>
      <c r="X584" s="787">
        <v>0</v>
      </c>
      <c r="Y584" s="788">
        <f t="shared" si="115"/>
        <v>0</v>
      </c>
      <c r="Z584" s="35" t="str">
        <f>IFERROR(IF(Y584=0,"",ROUNDUP(Y584/H584,0)*0.00902),"")</f>
        <v/>
      </c>
      <c r="AA584" s="55"/>
      <c r="AB584" s="56"/>
      <c r="AC584" s="691" t="s">
        <v>917</v>
      </c>
      <c r="AG584" s="63"/>
      <c r="AJ584" s="66"/>
      <c r="AK584" s="66">
        <v>0</v>
      </c>
      <c r="BB584" s="692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ht="27" hidden="1" customHeight="1" x14ac:dyDescent="0.25">
      <c r="A585" s="53" t="s">
        <v>929</v>
      </c>
      <c r="B585" s="53" t="s">
        <v>931</v>
      </c>
      <c r="C585" s="30">
        <v>4301031384</v>
      </c>
      <c r="D585" s="794">
        <v>4680115882096</v>
      </c>
      <c r="E585" s="795"/>
      <c r="F585" s="786">
        <v>0.6</v>
      </c>
      <c r="G585" s="31">
        <v>8</v>
      </c>
      <c r="H585" s="786">
        <v>4.8</v>
      </c>
      <c r="I585" s="786">
        <v>6.69</v>
      </c>
      <c r="J585" s="31">
        <v>120</v>
      </c>
      <c r="K585" s="31" t="s">
        <v>126</v>
      </c>
      <c r="L585" s="31"/>
      <c r="M585" s="32" t="s">
        <v>68</v>
      </c>
      <c r="N585" s="32"/>
      <c r="O585" s="31">
        <v>60</v>
      </c>
      <c r="P585" s="112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7"/>
      <c r="R585" s="797"/>
      <c r="S585" s="797"/>
      <c r="T585" s="798"/>
      <c r="U585" s="33"/>
      <c r="V585" s="33"/>
      <c r="W585" s="34" t="s">
        <v>69</v>
      </c>
      <c r="X585" s="787">
        <v>0</v>
      </c>
      <c r="Y585" s="788">
        <f t="shared" si="115"/>
        <v>0</v>
      </c>
      <c r="Z585" s="35" t="str">
        <f>IFERROR(IF(Y585=0,"",ROUNDUP(Y585/H585,0)*0.00937),"")</f>
        <v/>
      </c>
      <c r="AA585" s="55"/>
      <c r="AB585" s="56"/>
      <c r="AC585" s="693" t="s">
        <v>932</v>
      </c>
      <c r="AG585" s="63"/>
      <c r="AJ585" s="66"/>
      <c r="AK585" s="66">
        <v>0</v>
      </c>
      <c r="BB585" s="694" t="s">
        <v>1</v>
      </c>
      <c r="BM585" s="63">
        <f t="shared" si="116"/>
        <v>0</v>
      </c>
      <c r="BN585" s="63">
        <f t="shared" si="117"/>
        <v>0</v>
      </c>
      <c r="BO585" s="63">
        <f t="shared" si="118"/>
        <v>0</v>
      </c>
      <c r="BP585" s="63">
        <f t="shared" si="119"/>
        <v>0</v>
      </c>
    </row>
    <row r="586" spans="1:68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4" t="s">
        <v>71</v>
      </c>
      <c r="Q586" s="805"/>
      <c r="R586" s="805"/>
      <c r="S586" s="805"/>
      <c r="T586" s="805"/>
      <c r="U586" s="805"/>
      <c r="V586" s="806"/>
      <c r="W586" s="36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284.09090909090907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285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3.4086000000000003</v>
      </c>
      <c r="AA586" s="790"/>
      <c r="AB586" s="790"/>
      <c r="AC586" s="790"/>
    </row>
    <row r="587" spans="1:68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4" t="s">
        <v>71</v>
      </c>
      <c r="Q587" s="805"/>
      <c r="R587" s="805"/>
      <c r="S587" s="805"/>
      <c r="T587" s="805"/>
      <c r="U587" s="805"/>
      <c r="V587" s="806"/>
      <c r="W587" s="36" t="s">
        <v>69</v>
      </c>
      <c r="X587" s="789">
        <f>IFERROR(SUM(X573:X585),"0")</f>
        <v>1500</v>
      </c>
      <c r="Y587" s="789">
        <f>IFERROR(SUM(Y573:Y585),"0")</f>
        <v>1504.8000000000002</v>
      </c>
      <c r="Z587" s="36"/>
      <c r="AA587" s="790"/>
      <c r="AB587" s="790"/>
      <c r="AC587" s="790"/>
    </row>
    <row r="588" spans="1:68" ht="14.25" hidden="1" customHeight="1" x14ac:dyDescent="0.25">
      <c r="A588" s="807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80"/>
      <c r="AB588" s="780"/>
      <c r="AC588" s="780"/>
    </row>
    <row r="589" spans="1:68" ht="27" hidden="1" customHeight="1" x14ac:dyDescent="0.25">
      <c r="A589" s="53" t="s">
        <v>933</v>
      </c>
      <c r="B589" s="53" t="s">
        <v>934</v>
      </c>
      <c r="C589" s="30">
        <v>4301051230</v>
      </c>
      <c r="D589" s="794">
        <v>4607091383409</v>
      </c>
      <c r="E589" s="795"/>
      <c r="F589" s="786">
        <v>1.3</v>
      </c>
      <c r="G589" s="31">
        <v>6</v>
      </c>
      <c r="H589" s="786">
        <v>7.8</v>
      </c>
      <c r="I589" s="786">
        <v>8.3460000000000001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45</v>
      </c>
      <c r="P589" s="8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7"/>
      <c r="R589" s="797"/>
      <c r="S589" s="797"/>
      <c r="T589" s="798"/>
      <c r="U589" s="33"/>
      <c r="V589" s="33"/>
      <c r="W589" s="34" t="s">
        <v>69</v>
      </c>
      <c r="X589" s="787">
        <v>0</v>
      </c>
      <c r="Y589" s="78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5" t="s">
        <v>935</v>
      </c>
      <c r="AG589" s="63"/>
      <c r="AJ589" s="66"/>
      <c r="AK589" s="66">
        <v>0</v>
      </c>
      <c r="BB589" s="696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27" hidden="1" customHeight="1" x14ac:dyDescent="0.25">
      <c r="A590" s="53" t="s">
        <v>936</v>
      </c>
      <c r="B590" s="53" t="s">
        <v>937</v>
      </c>
      <c r="C590" s="30">
        <v>4301051231</v>
      </c>
      <c r="D590" s="794">
        <v>4607091383416</v>
      </c>
      <c r="E590" s="795"/>
      <c r="F590" s="786">
        <v>1.3</v>
      </c>
      <c r="G590" s="31">
        <v>6</v>
      </c>
      <c r="H590" s="786">
        <v>7.8</v>
      </c>
      <c r="I590" s="786">
        <v>8.3460000000000001</v>
      </c>
      <c r="J590" s="31">
        <v>56</v>
      </c>
      <c r="K590" s="31" t="s">
        <v>116</v>
      </c>
      <c r="L590" s="31"/>
      <c r="M590" s="32" t="s">
        <v>68</v>
      </c>
      <c r="N590" s="32"/>
      <c r="O590" s="31">
        <v>45</v>
      </c>
      <c r="P590" s="10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7"/>
      <c r="R590" s="797"/>
      <c r="S590" s="797"/>
      <c r="T590" s="798"/>
      <c r="U590" s="33"/>
      <c r="V590" s="33"/>
      <c r="W590" s="34" t="s">
        <v>69</v>
      </c>
      <c r="X590" s="787">
        <v>0</v>
      </c>
      <c r="Y590" s="788">
        <f>IFERROR(IF(X590="",0,CEILING((X590/$H590),1)*$H590),"")</f>
        <v>0</v>
      </c>
      <c r="Z590" s="35" t="str">
        <f>IFERROR(IF(Y590=0,"",ROUNDUP(Y590/H590,0)*0.02175),"")</f>
        <v/>
      </c>
      <c r="AA590" s="55"/>
      <c r="AB590" s="56"/>
      <c r="AC590" s="697" t="s">
        <v>938</v>
      </c>
      <c r="AG590" s="63"/>
      <c r="AJ590" s="66"/>
      <c r="AK590" s="66">
        <v>0</v>
      </c>
      <c r="BB590" s="698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37.5" hidden="1" customHeight="1" x14ac:dyDescent="0.25">
      <c r="A591" s="53" t="s">
        <v>939</v>
      </c>
      <c r="B591" s="53" t="s">
        <v>940</v>
      </c>
      <c r="C591" s="30">
        <v>4301051058</v>
      </c>
      <c r="D591" s="794">
        <v>4680115883536</v>
      </c>
      <c r="E591" s="795"/>
      <c r="F591" s="786">
        <v>0.3</v>
      </c>
      <c r="G591" s="31">
        <v>6</v>
      </c>
      <c r="H591" s="786">
        <v>1.8</v>
      </c>
      <c r="I591" s="786">
        <v>2.0459999999999998</v>
      </c>
      <c r="J591" s="31">
        <v>182</v>
      </c>
      <c r="K591" s="31" t="s">
        <v>76</v>
      </c>
      <c r="L591" s="31"/>
      <c r="M591" s="32" t="s">
        <v>68</v>
      </c>
      <c r="N591" s="32"/>
      <c r="O591" s="31">
        <v>45</v>
      </c>
      <c r="P591" s="10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7"/>
      <c r="R591" s="797"/>
      <c r="S591" s="797"/>
      <c r="T591" s="798"/>
      <c r="U591" s="33"/>
      <c r="V591" s="33"/>
      <c r="W591" s="34" t="s">
        <v>69</v>
      </c>
      <c r="X591" s="787">
        <v>0</v>
      </c>
      <c r="Y591" s="788">
        <f>IFERROR(IF(X591="",0,CEILING((X591/$H591),1)*$H591),"")</f>
        <v>0</v>
      </c>
      <c r="Z591" s="35" t="str">
        <f>IFERROR(IF(Y591=0,"",ROUNDUP(Y591/H591,0)*0.00651),"")</f>
        <v/>
      </c>
      <c r="AA591" s="55"/>
      <c r="AB591" s="56"/>
      <c r="AC591" s="699" t="s">
        <v>941</v>
      </c>
      <c r="AG591" s="63"/>
      <c r="AJ591" s="66"/>
      <c r="AK591" s="66">
        <v>0</v>
      </c>
      <c r="BB591" s="700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4" t="s">
        <v>71</v>
      </c>
      <c r="Q592" s="805"/>
      <c r="R592" s="805"/>
      <c r="S592" s="805"/>
      <c r="T592" s="805"/>
      <c r="U592" s="805"/>
      <c r="V592" s="806"/>
      <c r="W592" s="36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4" t="s">
        <v>71</v>
      </c>
      <c r="Q593" s="805"/>
      <c r="R593" s="805"/>
      <c r="S593" s="805"/>
      <c r="T593" s="805"/>
      <c r="U593" s="805"/>
      <c r="V593" s="806"/>
      <c r="W593" s="36" t="s">
        <v>69</v>
      </c>
      <c r="X593" s="789">
        <f>IFERROR(SUM(X589:X591),"0")</f>
        <v>0</v>
      </c>
      <c r="Y593" s="789">
        <f>IFERROR(SUM(Y589:Y591),"0")</f>
        <v>0</v>
      </c>
      <c r="Z593" s="36"/>
      <c r="AA593" s="790"/>
      <c r="AB593" s="790"/>
      <c r="AC593" s="790"/>
    </row>
    <row r="594" spans="1:68" ht="14.25" hidden="1" customHeight="1" x14ac:dyDescent="0.25">
      <c r="A594" s="807" t="s">
        <v>210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80"/>
      <c r="AB594" s="780"/>
      <c r="AC594" s="780"/>
    </row>
    <row r="595" spans="1:68" ht="27" hidden="1" customHeight="1" x14ac:dyDescent="0.25">
      <c r="A595" s="53" t="s">
        <v>942</v>
      </c>
      <c r="B595" s="53" t="s">
        <v>943</v>
      </c>
      <c r="C595" s="30">
        <v>4301060363</v>
      </c>
      <c r="D595" s="794">
        <v>4680115885035</v>
      </c>
      <c r="E595" s="795"/>
      <c r="F595" s="786">
        <v>1</v>
      </c>
      <c r="G595" s="31">
        <v>4</v>
      </c>
      <c r="H595" s="786">
        <v>4</v>
      </c>
      <c r="I595" s="786">
        <v>4.4160000000000004</v>
      </c>
      <c r="J595" s="31">
        <v>104</v>
      </c>
      <c r="K595" s="31" t="s">
        <v>116</v>
      </c>
      <c r="L595" s="31"/>
      <c r="M595" s="32" t="s">
        <v>68</v>
      </c>
      <c r="N595" s="32"/>
      <c r="O595" s="31">
        <v>35</v>
      </c>
      <c r="P595" s="10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7"/>
      <c r="R595" s="797"/>
      <c r="S595" s="797"/>
      <c r="T595" s="798"/>
      <c r="U595" s="33"/>
      <c r="V595" s="33"/>
      <c r="W595" s="34" t="s">
        <v>69</v>
      </c>
      <c r="X595" s="787">
        <v>0</v>
      </c>
      <c r="Y595" s="788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701" t="s">
        <v>944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945</v>
      </c>
      <c r="B596" s="53" t="s">
        <v>946</v>
      </c>
      <c r="C596" s="30">
        <v>4301060436</v>
      </c>
      <c r="D596" s="794">
        <v>4680115885936</v>
      </c>
      <c r="E596" s="795"/>
      <c r="F596" s="786">
        <v>1.3</v>
      </c>
      <c r="G596" s="31">
        <v>6</v>
      </c>
      <c r="H596" s="786">
        <v>7.8</v>
      </c>
      <c r="I596" s="786">
        <v>8.2799999999999994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35</v>
      </c>
      <c r="P596" s="1027" t="s">
        <v>947</v>
      </c>
      <c r="Q596" s="797"/>
      <c r="R596" s="797"/>
      <c r="S596" s="797"/>
      <c r="T596" s="798"/>
      <c r="U596" s="33"/>
      <c r="V596" s="33"/>
      <c r="W596" s="34" t="s">
        <v>69</v>
      </c>
      <c r="X596" s="787">
        <v>0</v>
      </c>
      <c r="Y596" s="78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944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idden="1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4" t="s">
        <v>71</v>
      </c>
      <c r="Q597" s="805"/>
      <c r="R597" s="805"/>
      <c r="S597" s="805"/>
      <c r="T597" s="805"/>
      <c r="U597" s="805"/>
      <c r="V597" s="806"/>
      <c r="W597" s="36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4" t="s">
        <v>71</v>
      </c>
      <c r="Q598" s="805"/>
      <c r="R598" s="805"/>
      <c r="S598" s="805"/>
      <c r="T598" s="805"/>
      <c r="U598" s="805"/>
      <c r="V598" s="806"/>
      <c r="W598" s="36" t="s">
        <v>69</v>
      </c>
      <c r="X598" s="789">
        <f>IFERROR(SUM(X595:X596),"0")</f>
        <v>0</v>
      </c>
      <c r="Y598" s="789">
        <f>IFERROR(SUM(Y595:Y596),"0")</f>
        <v>0</v>
      </c>
      <c r="Z598" s="36"/>
      <c r="AA598" s="790"/>
      <c r="AB598" s="790"/>
      <c r="AC598" s="790"/>
    </row>
    <row r="599" spans="1:68" ht="27.75" hidden="1" customHeight="1" x14ac:dyDescent="0.2">
      <c r="A599" s="801" t="s">
        <v>948</v>
      </c>
      <c r="B599" s="802"/>
      <c r="C599" s="802"/>
      <c r="D599" s="802"/>
      <c r="E599" s="802"/>
      <c r="F599" s="802"/>
      <c r="G599" s="802"/>
      <c r="H599" s="802"/>
      <c r="I599" s="802"/>
      <c r="J599" s="802"/>
      <c r="K599" s="802"/>
      <c r="L599" s="802"/>
      <c r="M599" s="802"/>
      <c r="N599" s="802"/>
      <c r="O599" s="802"/>
      <c r="P599" s="802"/>
      <c r="Q599" s="802"/>
      <c r="R599" s="802"/>
      <c r="S599" s="802"/>
      <c r="T599" s="802"/>
      <c r="U599" s="802"/>
      <c r="V599" s="802"/>
      <c r="W599" s="802"/>
      <c r="X599" s="802"/>
      <c r="Y599" s="802"/>
      <c r="Z599" s="802"/>
      <c r="AA599" s="47"/>
      <c r="AB599" s="47"/>
      <c r="AC599" s="47"/>
    </row>
    <row r="600" spans="1:68" ht="16.5" hidden="1" customHeight="1" x14ac:dyDescent="0.25">
      <c r="A600" s="836" t="s">
        <v>948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83"/>
      <c r="AB600" s="783"/>
      <c r="AC600" s="783"/>
    </row>
    <row r="601" spans="1:68" ht="14.25" hidden="1" customHeight="1" x14ac:dyDescent="0.25">
      <c r="A601" s="807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80"/>
      <c r="AB601" s="780"/>
      <c r="AC601" s="780"/>
    </row>
    <row r="602" spans="1:68" ht="27" hidden="1" customHeight="1" x14ac:dyDescent="0.25">
      <c r="A602" s="53" t="s">
        <v>949</v>
      </c>
      <c r="B602" s="53" t="s">
        <v>950</v>
      </c>
      <c r="C602" s="30">
        <v>4301031309</v>
      </c>
      <c r="D602" s="794">
        <v>4680115885530</v>
      </c>
      <c r="E602" s="795"/>
      <c r="F602" s="786">
        <v>0.7</v>
      </c>
      <c r="G602" s="31">
        <v>6</v>
      </c>
      <c r="H602" s="786">
        <v>4.2</v>
      </c>
      <c r="I602" s="786">
        <v>4.41</v>
      </c>
      <c r="J602" s="31">
        <v>120</v>
      </c>
      <c r="K602" s="31" t="s">
        <v>126</v>
      </c>
      <c r="L602" s="31"/>
      <c r="M602" s="32" t="s">
        <v>287</v>
      </c>
      <c r="N602" s="32"/>
      <c r="O602" s="31">
        <v>90</v>
      </c>
      <c r="P602" s="1026" t="s">
        <v>951</v>
      </c>
      <c r="Q602" s="797"/>
      <c r="R602" s="797"/>
      <c r="S602" s="797"/>
      <c r="T602" s="798"/>
      <c r="U602" s="33"/>
      <c r="V602" s="33"/>
      <c r="W602" s="34" t="s">
        <v>69</v>
      </c>
      <c r="X602" s="787">
        <v>0</v>
      </c>
      <c r="Y602" s="788">
        <f>IFERROR(IF(X602="",0,CEILING((X602/$H602),1)*$H602),"")</f>
        <v>0</v>
      </c>
      <c r="Z602" s="35" t="str">
        <f>IFERROR(IF(Y602=0,"",ROUNDUP(Y602/H602,0)*0.00937),"")</f>
        <v/>
      </c>
      <c r="AA602" s="55"/>
      <c r="AB602" s="56"/>
      <c r="AC602" s="705" t="s">
        <v>952</v>
      </c>
      <c r="AG602" s="63"/>
      <c r="AJ602" s="66"/>
      <c r="AK602" s="66">
        <v>0</v>
      </c>
      <c r="BB602" s="706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4" t="s">
        <v>71</v>
      </c>
      <c r="Q603" s="805"/>
      <c r="R603" s="805"/>
      <c r="S603" s="805"/>
      <c r="T603" s="805"/>
      <c r="U603" s="805"/>
      <c r="V603" s="806"/>
      <c r="W603" s="36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4" t="s">
        <v>71</v>
      </c>
      <c r="Q604" s="805"/>
      <c r="R604" s="805"/>
      <c r="S604" s="805"/>
      <c r="T604" s="805"/>
      <c r="U604" s="805"/>
      <c r="V604" s="806"/>
      <c r="W604" s="36" t="s">
        <v>69</v>
      </c>
      <c r="X604" s="789">
        <f>IFERROR(SUM(X602:X602),"0")</f>
        <v>0</v>
      </c>
      <c r="Y604" s="789">
        <f>IFERROR(SUM(Y602:Y602),"0")</f>
        <v>0</v>
      </c>
      <c r="Z604" s="36"/>
      <c r="AA604" s="790"/>
      <c r="AB604" s="790"/>
      <c r="AC604" s="790"/>
    </row>
    <row r="605" spans="1:68" ht="27.75" hidden="1" customHeight="1" x14ac:dyDescent="0.2">
      <c r="A605" s="801" t="s">
        <v>953</v>
      </c>
      <c r="B605" s="802"/>
      <c r="C605" s="802"/>
      <c r="D605" s="802"/>
      <c r="E605" s="802"/>
      <c r="F605" s="802"/>
      <c r="G605" s="802"/>
      <c r="H605" s="802"/>
      <c r="I605" s="802"/>
      <c r="J605" s="802"/>
      <c r="K605" s="802"/>
      <c r="L605" s="802"/>
      <c r="M605" s="802"/>
      <c r="N605" s="802"/>
      <c r="O605" s="802"/>
      <c r="P605" s="802"/>
      <c r="Q605" s="802"/>
      <c r="R605" s="802"/>
      <c r="S605" s="802"/>
      <c r="T605" s="802"/>
      <c r="U605" s="802"/>
      <c r="V605" s="802"/>
      <c r="W605" s="802"/>
      <c r="X605" s="802"/>
      <c r="Y605" s="802"/>
      <c r="Z605" s="802"/>
      <c r="AA605" s="47"/>
      <c r="AB605" s="47"/>
      <c r="AC605" s="47"/>
    </row>
    <row r="606" spans="1:68" ht="16.5" hidden="1" customHeight="1" x14ac:dyDescent="0.25">
      <c r="A606" s="836" t="s">
        <v>953</v>
      </c>
      <c r="B606" s="800"/>
      <c r="C606" s="800"/>
      <c r="D606" s="800"/>
      <c r="E606" s="800"/>
      <c r="F606" s="800"/>
      <c r="G606" s="800"/>
      <c r="H606" s="800"/>
      <c r="I606" s="800"/>
      <c r="J606" s="800"/>
      <c r="K606" s="800"/>
      <c r="L606" s="800"/>
      <c r="M606" s="800"/>
      <c r="N606" s="800"/>
      <c r="O606" s="800"/>
      <c r="P606" s="800"/>
      <c r="Q606" s="800"/>
      <c r="R606" s="800"/>
      <c r="S606" s="800"/>
      <c r="T606" s="800"/>
      <c r="U606" s="800"/>
      <c r="V606" s="800"/>
      <c r="W606" s="800"/>
      <c r="X606" s="800"/>
      <c r="Y606" s="800"/>
      <c r="Z606" s="800"/>
      <c r="AA606" s="783"/>
      <c r="AB606" s="783"/>
      <c r="AC606" s="783"/>
    </row>
    <row r="607" spans="1:68" ht="14.25" hidden="1" customHeight="1" x14ac:dyDescent="0.25">
      <c r="A607" s="807" t="s">
        <v>113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80"/>
      <c r="AB607" s="780"/>
      <c r="AC607" s="780"/>
    </row>
    <row r="608" spans="1:68" ht="27" hidden="1" customHeight="1" x14ac:dyDescent="0.25">
      <c r="A608" s="53" t="s">
        <v>954</v>
      </c>
      <c r="B608" s="53" t="s">
        <v>955</v>
      </c>
      <c r="C608" s="30">
        <v>4301011763</v>
      </c>
      <c r="D608" s="794">
        <v>4640242181011</v>
      </c>
      <c r="E608" s="795"/>
      <c r="F608" s="786">
        <v>1.35</v>
      </c>
      <c r="G608" s="31">
        <v>8</v>
      </c>
      <c r="H608" s="786">
        <v>10.8</v>
      </c>
      <c r="I608" s="786">
        <v>11.28</v>
      </c>
      <c r="J608" s="31">
        <v>56</v>
      </c>
      <c r="K608" s="31" t="s">
        <v>116</v>
      </c>
      <c r="L608" s="31"/>
      <c r="M608" s="32" t="s">
        <v>77</v>
      </c>
      <c r="N608" s="32"/>
      <c r="O608" s="31">
        <v>55</v>
      </c>
      <c r="P608" s="1071" t="s">
        <v>956</v>
      </c>
      <c r="Q608" s="797"/>
      <c r="R608" s="797"/>
      <c r="S608" s="797"/>
      <c r="T608" s="798"/>
      <c r="U608" s="33"/>
      <c r="V608" s="33"/>
      <c r="W608" s="34" t="s">
        <v>69</v>
      </c>
      <c r="X608" s="787">
        <v>0</v>
      </c>
      <c r="Y608" s="788">
        <f t="shared" ref="Y608:Y614" si="120">IFERROR(IF(X608="",0,CEILING((X608/$H608),1)*$H608),"")</f>
        <v>0</v>
      </c>
      <c r="Z608" s="35" t="str">
        <f>IFERROR(IF(Y608=0,"",ROUNDUP(Y608/H608,0)*0.02175),"")</f>
        <v/>
      </c>
      <c r="AA608" s="55"/>
      <c r="AB608" s="56"/>
      <c r="AC608" s="707" t="s">
        <v>957</v>
      </c>
      <c r="AG608" s="63"/>
      <c r="AJ608" s="66"/>
      <c r="AK608" s="66">
        <v>0</v>
      </c>
      <c r="BB608" s="708" t="s">
        <v>1</v>
      </c>
      <c r="BM608" s="63">
        <f t="shared" ref="BM608:BM614" si="121">IFERROR(X608*I608/H608,"0")</f>
        <v>0</v>
      </c>
      <c r="BN608" s="63">
        <f t="shared" ref="BN608:BN614" si="122">IFERROR(Y608*I608/H608,"0")</f>
        <v>0</v>
      </c>
      <c r="BO608" s="63">
        <f t="shared" ref="BO608:BO614" si="123">IFERROR(1/J608*(X608/H608),"0")</f>
        <v>0</v>
      </c>
      <c r="BP608" s="63">
        <f t="shared" ref="BP608:BP614" si="124">IFERROR(1/J608*(Y608/H608),"0")</f>
        <v>0</v>
      </c>
    </row>
    <row r="609" spans="1:68" ht="27" hidden="1" customHeight="1" x14ac:dyDescent="0.25">
      <c r="A609" s="53" t="s">
        <v>958</v>
      </c>
      <c r="B609" s="53" t="s">
        <v>959</v>
      </c>
      <c r="C609" s="30">
        <v>4301011585</v>
      </c>
      <c r="D609" s="794">
        <v>4640242180441</v>
      </c>
      <c r="E609" s="795"/>
      <c r="F609" s="786">
        <v>1.5</v>
      </c>
      <c r="G609" s="31">
        <v>8</v>
      </c>
      <c r="H609" s="786">
        <v>12</v>
      </c>
      <c r="I609" s="786">
        <v>12.48</v>
      </c>
      <c r="J609" s="31">
        <v>56</v>
      </c>
      <c r="K609" s="31" t="s">
        <v>116</v>
      </c>
      <c r="L609" s="31"/>
      <c r="M609" s="32" t="s">
        <v>119</v>
      </c>
      <c r="N609" s="32"/>
      <c r="O609" s="31">
        <v>50</v>
      </c>
      <c r="P609" s="1044" t="s">
        <v>960</v>
      </c>
      <c r="Q609" s="797"/>
      <c r="R609" s="797"/>
      <c r="S609" s="797"/>
      <c r="T609" s="798"/>
      <c r="U609" s="33"/>
      <c r="V609" s="33"/>
      <c r="W609" s="34" t="s">
        <v>69</v>
      </c>
      <c r="X609" s="787">
        <v>0</v>
      </c>
      <c r="Y609" s="788">
        <f t="shared" si="120"/>
        <v>0</v>
      </c>
      <c r="Z609" s="35" t="str">
        <f>IFERROR(IF(Y609=0,"",ROUNDUP(Y609/H609,0)*0.02175),"")</f>
        <v/>
      </c>
      <c r="AA609" s="55"/>
      <c r="AB609" s="56"/>
      <c r="AC609" s="709" t="s">
        <v>961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t="27" customHeight="1" x14ac:dyDescent="0.25">
      <c r="A610" s="53" t="s">
        <v>962</v>
      </c>
      <c r="B610" s="53" t="s">
        <v>963</v>
      </c>
      <c r="C610" s="30">
        <v>4301011584</v>
      </c>
      <c r="D610" s="794">
        <v>4640242180564</v>
      </c>
      <c r="E610" s="795"/>
      <c r="F610" s="786">
        <v>1.5</v>
      </c>
      <c r="G610" s="31">
        <v>8</v>
      </c>
      <c r="H610" s="786">
        <v>12</v>
      </c>
      <c r="I610" s="786">
        <v>12.48</v>
      </c>
      <c r="J610" s="31">
        <v>56</v>
      </c>
      <c r="K610" s="31" t="s">
        <v>116</v>
      </c>
      <c r="L610" s="31"/>
      <c r="M610" s="32" t="s">
        <v>119</v>
      </c>
      <c r="N610" s="32"/>
      <c r="O610" s="31">
        <v>50</v>
      </c>
      <c r="P610" s="1106" t="s">
        <v>964</v>
      </c>
      <c r="Q610" s="797"/>
      <c r="R610" s="797"/>
      <c r="S610" s="797"/>
      <c r="T610" s="798"/>
      <c r="U610" s="33"/>
      <c r="V610" s="33"/>
      <c r="W610" s="34" t="s">
        <v>69</v>
      </c>
      <c r="X610" s="787">
        <v>350</v>
      </c>
      <c r="Y610" s="788">
        <f t="shared" si="120"/>
        <v>360</v>
      </c>
      <c r="Z610" s="35">
        <f>IFERROR(IF(Y610=0,"",ROUNDUP(Y610/H610,0)*0.02175),"")</f>
        <v>0.65249999999999997</v>
      </c>
      <c r="AA610" s="55"/>
      <c r="AB610" s="56"/>
      <c r="AC610" s="711" t="s">
        <v>965</v>
      </c>
      <c r="AG610" s="63"/>
      <c r="AJ610" s="66"/>
      <c r="AK610" s="66">
        <v>0</v>
      </c>
      <c r="BB610" s="712" t="s">
        <v>1</v>
      </c>
      <c r="BM610" s="63">
        <f t="shared" si="121"/>
        <v>364</v>
      </c>
      <c r="BN610" s="63">
        <f t="shared" si="122"/>
        <v>374.40000000000003</v>
      </c>
      <c r="BO610" s="63">
        <f t="shared" si="123"/>
        <v>0.52083333333333337</v>
      </c>
      <c r="BP610" s="63">
        <f t="shared" si="124"/>
        <v>0.5357142857142857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4301011762</v>
      </c>
      <c r="D611" s="794">
        <v>4640242180922</v>
      </c>
      <c r="E611" s="795"/>
      <c r="F611" s="786">
        <v>1.35</v>
      </c>
      <c r="G611" s="31">
        <v>8</v>
      </c>
      <c r="H611" s="786">
        <v>10.8</v>
      </c>
      <c r="I611" s="786">
        <v>11.28</v>
      </c>
      <c r="J611" s="31">
        <v>56</v>
      </c>
      <c r="K611" s="31" t="s">
        <v>116</v>
      </c>
      <c r="L611" s="31"/>
      <c r="M611" s="32" t="s">
        <v>119</v>
      </c>
      <c r="N611" s="32"/>
      <c r="O611" s="31">
        <v>55</v>
      </c>
      <c r="P611" s="1016" t="s">
        <v>968</v>
      </c>
      <c r="Q611" s="797"/>
      <c r="R611" s="797"/>
      <c r="S611" s="797"/>
      <c r="T611" s="798"/>
      <c r="U611" s="33"/>
      <c r="V611" s="33"/>
      <c r="W611" s="34" t="s">
        <v>69</v>
      </c>
      <c r="X611" s="787">
        <v>0</v>
      </c>
      <c r="Y611" s="788">
        <f t="shared" si="120"/>
        <v>0</v>
      </c>
      <c r="Z611" s="35" t="str">
        <f>IFERROR(IF(Y611=0,"",ROUNDUP(Y611/H611,0)*0.02175),"")</f>
        <v/>
      </c>
      <c r="AA611" s="55"/>
      <c r="AB611" s="56"/>
      <c r="AC611" s="713" t="s">
        <v>969</v>
      </c>
      <c r="AG611" s="63"/>
      <c r="AJ611" s="66"/>
      <c r="AK611" s="66">
        <v>0</v>
      </c>
      <c r="BB611" s="714" t="s">
        <v>1</v>
      </c>
      <c r="BM611" s="63">
        <f t="shared" si="121"/>
        <v>0</v>
      </c>
      <c r="BN611" s="63">
        <f t="shared" si="122"/>
        <v>0</v>
      </c>
      <c r="BO611" s="63">
        <f t="shared" si="123"/>
        <v>0</v>
      </c>
      <c r="BP611" s="63">
        <f t="shared" si="124"/>
        <v>0</v>
      </c>
    </row>
    <row r="612" spans="1:68" ht="27" hidden="1" customHeight="1" x14ac:dyDescent="0.25">
      <c r="A612" s="53" t="s">
        <v>970</v>
      </c>
      <c r="B612" s="53" t="s">
        <v>971</v>
      </c>
      <c r="C612" s="30">
        <v>4301011764</v>
      </c>
      <c r="D612" s="794">
        <v>4640242181189</v>
      </c>
      <c r="E612" s="795"/>
      <c r="F612" s="786">
        <v>0.4</v>
      </c>
      <c r="G612" s="31">
        <v>10</v>
      </c>
      <c r="H612" s="786">
        <v>4</v>
      </c>
      <c r="I612" s="786">
        <v>4.21</v>
      </c>
      <c r="J612" s="31">
        <v>132</v>
      </c>
      <c r="K612" s="31" t="s">
        <v>126</v>
      </c>
      <c r="L612" s="31"/>
      <c r="M612" s="32" t="s">
        <v>77</v>
      </c>
      <c r="N612" s="32"/>
      <c r="O612" s="31">
        <v>55</v>
      </c>
      <c r="P612" s="1029" t="s">
        <v>972</v>
      </c>
      <c r="Q612" s="797"/>
      <c r="R612" s="797"/>
      <c r="S612" s="797"/>
      <c r="T612" s="798"/>
      <c r="U612" s="33"/>
      <c r="V612" s="33"/>
      <c r="W612" s="34" t="s">
        <v>69</v>
      </c>
      <c r="X612" s="787">
        <v>0</v>
      </c>
      <c r="Y612" s="788">
        <f t="shared" si="120"/>
        <v>0</v>
      </c>
      <c r="Z612" s="35" t="str">
        <f>IFERROR(IF(Y612=0,"",ROUNDUP(Y612/H612,0)*0.00902),"")</f>
        <v/>
      </c>
      <c r="AA612" s="55"/>
      <c r="AB612" s="56"/>
      <c r="AC612" s="715" t="s">
        <v>957</v>
      </c>
      <c r="AG612" s="63"/>
      <c r="AJ612" s="66"/>
      <c r="AK612" s="66">
        <v>0</v>
      </c>
      <c r="BB612" s="716" t="s">
        <v>1</v>
      </c>
      <c r="BM612" s="63">
        <f t="shared" si="121"/>
        <v>0</v>
      </c>
      <c r="BN612" s="63">
        <f t="shared" si="122"/>
        <v>0</v>
      </c>
      <c r="BO612" s="63">
        <f t="shared" si="123"/>
        <v>0</v>
      </c>
      <c r="BP612" s="63">
        <f t="shared" si="124"/>
        <v>0</v>
      </c>
    </row>
    <row r="613" spans="1:68" ht="27" hidden="1" customHeight="1" x14ac:dyDescent="0.25">
      <c r="A613" s="53" t="s">
        <v>973</v>
      </c>
      <c r="B613" s="53" t="s">
        <v>974</v>
      </c>
      <c r="C613" s="30">
        <v>4301011551</v>
      </c>
      <c r="D613" s="794">
        <v>4640242180038</v>
      </c>
      <c r="E613" s="795"/>
      <c r="F613" s="786">
        <v>0.4</v>
      </c>
      <c r="G613" s="31">
        <v>10</v>
      </c>
      <c r="H613" s="786">
        <v>4</v>
      </c>
      <c r="I613" s="786">
        <v>4.21</v>
      </c>
      <c r="J613" s="31">
        <v>132</v>
      </c>
      <c r="K613" s="31" t="s">
        <v>126</v>
      </c>
      <c r="L613" s="31"/>
      <c r="M613" s="32" t="s">
        <v>119</v>
      </c>
      <c r="N613" s="32"/>
      <c r="O613" s="31">
        <v>50</v>
      </c>
      <c r="P613" s="1235" t="s">
        <v>975</v>
      </c>
      <c r="Q613" s="797"/>
      <c r="R613" s="797"/>
      <c r="S613" s="797"/>
      <c r="T613" s="798"/>
      <c r="U613" s="33"/>
      <c r="V613" s="33"/>
      <c r="W613" s="34" t="s">
        <v>69</v>
      </c>
      <c r="X613" s="787">
        <v>0</v>
      </c>
      <c r="Y613" s="788">
        <f t="shared" si="120"/>
        <v>0</v>
      </c>
      <c r="Z613" s="35" t="str">
        <f>IFERROR(IF(Y613=0,"",ROUNDUP(Y613/H613,0)*0.00902),"")</f>
        <v/>
      </c>
      <c r="AA613" s="55"/>
      <c r="AB613" s="56"/>
      <c r="AC613" s="717" t="s">
        <v>965</v>
      </c>
      <c r="AG613" s="63"/>
      <c r="AJ613" s="66"/>
      <c r="AK613" s="66">
        <v>0</v>
      </c>
      <c r="BB613" s="718" t="s">
        <v>1</v>
      </c>
      <c r="BM613" s="63">
        <f t="shared" si="121"/>
        <v>0</v>
      </c>
      <c r="BN613" s="63">
        <f t="shared" si="122"/>
        <v>0</v>
      </c>
      <c r="BO613" s="63">
        <f t="shared" si="123"/>
        <v>0</v>
      </c>
      <c r="BP613" s="63">
        <f t="shared" si="124"/>
        <v>0</v>
      </c>
    </row>
    <row r="614" spans="1:68" ht="27" hidden="1" customHeight="1" x14ac:dyDescent="0.25">
      <c r="A614" s="53" t="s">
        <v>976</v>
      </c>
      <c r="B614" s="53" t="s">
        <v>977</v>
      </c>
      <c r="C614" s="30">
        <v>4301011765</v>
      </c>
      <c r="D614" s="794">
        <v>4640242181172</v>
      </c>
      <c r="E614" s="795"/>
      <c r="F614" s="786">
        <v>0.4</v>
      </c>
      <c r="G614" s="31">
        <v>10</v>
      </c>
      <c r="H614" s="786">
        <v>4</v>
      </c>
      <c r="I614" s="786">
        <v>4.21</v>
      </c>
      <c r="J614" s="31">
        <v>132</v>
      </c>
      <c r="K614" s="31" t="s">
        <v>126</v>
      </c>
      <c r="L614" s="31"/>
      <c r="M614" s="32" t="s">
        <v>119</v>
      </c>
      <c r="N614" s="32"/>
      <c r="O614" s="31">
        <v>55</v>
      </c>
      <c r="P614" s="1168" t="s">
        <v>978</v>
      </c>
      <c r="Q614" s="797"/>
      <c r="R614" s="797"/>
      <c r="S614" s="797"/>
      <c r="T614" s="798"/>
      <c r="U614" s="33"/>
      <c r="V614" s="33"/>
      <c r="W614" s="34" t="s">
        <v>69</v>
      </c>
      <c r="X614" s="787">
        <v>0</v>
      </c>
      <c r="Y614" s="788">
        <f t="shared" si="120"/>
        <v>0</v>
      </c>
      <c r="Z614" s="35" t="str">
        <f>IFERROR(IF(Y614=0,"",ROUNDUP(Y614/H614,0)*0.00902),"")</f>
        <v/>
      </c>
      <c r="AA614" s="55"/>
      <c r="AB614" s="56"/>
      <c r="AC614" s="719" t="s">
        <v>969</v>
      </c>
      <c r="AG614" s="63"/>
      <c r="AJ614" s="66"/>
      <c r="AK614" s="66">
        <v>0</v>
      </c>
      <c r="BB614" s="720" t="s">
        <v>1</v>
      </c>
      <c r="BM614" s="63">
        <f t="shared" si="121"/>
        <v>0</v>
      </c>
      <c r="BN614" s="63">
        <f t="shared" si="122"/>
        <v>0</v>
      </c>
      <c r="BO614" s="63">
        <f t="shared" si="123"/>
        <v>0</v>
      </c>
      <c r="BP614" s="63">
        <f t="shared" si="124"/>
        <v>0</v>
      </c>
    </row>
    <row r="615" spans="1:68" x14ac:dyDescent="0.2">
      <c r="A615" s="81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1"/>
      <c r="P615" s="804" t="s">
        <v>71</v>
      </c>
      <c r="Q615" s="805"/>
      <c r="R615" s="805"/>
      <c r="S615" s="805"/>
      <c r="T615" s="805"/>
      <c r="U615" s="805"/>
      <c r="V615" s="806"/>
      <c r="W615" s="36" t="s">
        <v>72</v>
      </c>
      <c r="X615" s="789">
        <f>IFERROR(X608/H608,"0")+IFERROR(X609/H609,"0")+IFERROR(X610/H610,"0")+IFERROR(X611/H611,"0")+IFERROR(X612/H612,"0")+IFERROR(X613/H613,"0")+IFERROR(X614/H614,"0")</f>
        <v>29.166666666666668</v>
      </c>
      <c r="Y615" s="789">
        <f>IFERROR(Y608/H608,"0")+IFERROR(Y609/H609,"0")+IFERROR(Y610/H610,"0")+IFERROR(Y611/H611,"0")+IFERROR(Y612/H612,"0")+IFERROR(Y613/H613,"0")+IFERROR(Y614/H614,"0")</f>
        <v>30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0.65249999999999997</v>
      </c>
      <c r="AA615" s="790"/>
      <c r="AB615" s="790"/>
      <c r="AC615" s="790"/>
    </row>
    <row r="616" spans="1:68" x14ac:dyDescent="0.2">
      <c r="A616" s="800"/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11"/>
      <c r="P616" s="804" t="s">
        <v>71</v>
      </c>
      <c r="Q616" s="805"/>
      <c r="R616" s="805"/>
      <c r="S616" s="805"/>
      <c r="T616" s="805"/>
      <c r="U616" s="805"/>
      <c r="V616" s="806"/>
      <c r="W616" s="36" t="s">
        <v>69</v>
      </c>
      <c r="X616" s="789">
        <f>IFERROR(SUM(X608:X614),"0")</f>
        <v>350</v>
      </c>
      <c r="Y616" s="789">
        <f>IFERROR(SUM(Y608:Y614),"0")</f>
        <v>360</v>
      </c>
      <c r="Z616" s="36"/>
      <c r="AA616" s="790"/>
      <c r="AB616" s="790"/>
      <c r="AC616" s="790"/>
    </row>
    <row r="617" spans="1:68" ht="14.25" hidden="1" customHeight="1" x14ac:dyDescent="0.25">
      <c r="A617" s="807" t="s">
        <v>168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80"/>
      <c r="AB617" s="780"/>
      <c r="AC617" s="780"/>
    </row>
    <row r="618" spans="1:68" ht="16.5" hidden="1" customHeight="1" x14ac:dyDescent="0.25">
      <c r="A618" s="53" t="s">
        <v>979</v>
      </c>
      <c r="B618" s="53" t="s">
        <v>980</v>
      </c>
      <c r="C618" s="30">
        <v>4301020269</v>
      </c>
      <c r="D618" s="794">
        <v>4640242180519</v>
      </c>
      <c r="E618" s="795"/>
      <c r="F618" s="786">
        <v>1.35</v>
      </c>
      <c r="G618" s="31">
        <v>8</v>
      </c>
      <c r="H618" s="786">
        <v>10.8</v>
      </c>
      <c r="I618" s="786">
        <v>11.28</v>
      </c>
      <c r="J618" s="31">
        <v>56</v>
      </c>
      <c r="K618" s="31" t="s">
        <v>116</v>
      </c>
      <c r="L618" s="31"/>
      <c r="M618" s="32" t="s">
        <v>77</v>
      </c>
      <c r="N618" s="32"/>
      <c r="O618" s="31">
        <v>50</v>
      </c>
      <c r="P618" s="979" t="s">
        <v>981</v>
      </c>
      <c r="Q618" s="797"/>
      <c r="R618" s="797"/>
      <c r="S618" s="797"/>
      <c r="T618" s="798"/>
      <c r="U618" s="33"/>
      <c r="V618" s="33"/>
      <c r="W618" s="34" t="s">
        <v>69</v>
      </c>
      <c r="X618" s="787">
        <v>0</v>
      </c>
      <c r="Y618" s="788">
        <f>IFERROR(IF(X618="",0,CEILING((X618/$H618),1)*$H618),"")</f>
        <v>0</v>
      </c>
      <c r="Z618" s="35" t="str">
        <f>IFERROR(IF(Y618=0,"",ROUNDUP(Y618/H618,0)*0.02175),"")</f>
        <v/>
      </c>
      <c r="AA618" s="55"/>
      <c r="AB618" s="56"/>
      <c r="AC618" s="721" t="s">
        <v>982</v>
      </c>
      <c r="AG618" s="63"/>
      <c r="AJ618" s="66"/>
      <c r="AK618" s="66">
        <v>0</v>
      </c>
      <c r="BB618" s="722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t="27" hidden="1" customHeight="1" x14ac:dyDescent="0.25">
      <c r="A619" s="53" t="s">
        <v>983</v>
      </c>
      <c r="B619" s="53" t="s">
        <v>984</v>
      </c>
      <c r="C619" s="30">
        <v>4301020260</v>
      </c>
      <c r="D619" s="794">
        <v>4640242180526</v>
      </c>
      <c r="E619" s="795"/>
      <c r="F619" s="786">
        <v>1.8</v>
      </c>
      <c r="G619" s="31">
        <v>6</v>
      </c>
      <c r="H619" s="786">
        <v>10.8</v>
      </c>
      <c r="I619" s="786">
        <v>11.28</v>
      </c>
      <c r="J619" s="31">
        <v>56</v>
      </c>
      <c r="K619" s="31" t="s">
        <v>116</v>
      </c>
      <c r="L619" s="31"/>
      <c r="M619" s="32" t="s">
        <v>119</v>
      </c>
      <c r="N619" s="32"/>
      <c r="O619" s="31">
        <v>50</v>
      </c>
      <c r="P619" s="1023" t="s">
        <v>985</v>
      </c>
      <c r="Q619" s="797"/>
      <c r="R619" s="797"/>
      <c r="S619" s="797"/>
      <c r="T619" s="798"/>
      <c r="U619" s="33"/>
      <c r="V619" s="33"/>
      <c r="W619" s="34" t="s">
        <v>69</v>
      </c>
      <c r="X619" s="787">
        <v>0</v>
      </c>
      <c r="Y619" s="788">
        <f>IFERROR(IF(X619="",0,CEILING((X619/$H619),1)*$H619),"")</f>
        <v>0</v>
      </c>
      <c r="Z619" s="35" t="str">
        <f>IFERROR(IF(Y619=0,"",ROUNDUP(Y619/H619,0)*0.02175),"")</f>
        <v/>
      </c>
      <c r="AA619" s="55"/>
      <c r="AB619" s="56"/>
      <c r="AC619" s="723" t="s">
        <v>982</v>
      </c>
      <c r="AG619" s="63"/>
      <c r="AJ619" s="66"/>
      <c r="AK619" s="66">
        <v>0</v>
      </c>
      <c r="BB619" s="724" t="s">
        <v>1</v>
      </c>
      <c r="BM619" s="63">
        <f>IFERROR(X619*I619/H619,"0")</f>
        <v>0</v>
      </c>
      <c r="BN619" s="63">
        <f>IFERROR(Y619*I619/H619,"0")</f>
        <v>0</v>
      </c>
      <c r="BO619" s="63">
        <f>IFERROR(1/J619*(X619/H619),"0")</f>
        <v>0</v>
      </c>
      <c r="BP619" s="63">
        <f>IFERROR(1/J619*(Y619/H619),"0")</f>
        <v>0</v>
      </c>
    </row>
    <row r="620" spans="1:68" ht="27" hidden="1" customHeight="1" x14ac:dyDescent="0.25">
      <c r="A620" s="53" t="s">
        <v>986</v>
      </c>
      <c r="B620" s="53" t="s">
        <v>987</v>
      </c>
      <c r="C620" s="30">
        <v>4301020309</v>
      </c>
      <c r="D620" s="794">
        <v>4640242180090</v>
      </c>
      <c r="E620" s="795"/>
      <c r="F620" s="786">
        <v>1.35</v>
      </c>
      <c r="G620" s="31">
        <v>8</v>
      </c>
      <c r="H620" s="786">
        <v>10.8</v>
      </c>
      <c r="I620" s="786">
        <v>11.28</v>
      </c>
      <c r="J620" s="31">
        <v>56</v>
      </c>
      <c r="K620" s="31" t="s">
        <v>116</v>
      </c>
      <c r="L620" s="31"/>
      <c r="M620" s="32" t="s">
        <v>119</v>
      </c>
      <c r="N620" s="32"/>
      <c r="O620" s="31">
        <v>50</v>
      </c>
      <c r="P620" s="984" t="s">
        <v>988</v>
      </c>
      <c r="Q620" s="797"/>
      <c r="R620" s="797"/>
      <c r="S620" s="797"/>
      <c r="T620" s="798"/>
      <c r="U620" s="33"/>
      <c r="V620" s="33"/>
      <c r="W620" s="34" t="s">
        <v>69</v>
      </c>
      <c r="X620" s="787">
        <v>0</v>
      </c>
      <c r="Y620" s="788">
        <f>IFERROR(IF(X620="",0,CEILING((X620/$H620),1)*$H620),"")</f>
        <v>0</v>
      </c>
      <c r="Z620" s="35" t="str">
        <f>IFERROR(IF(Y620=0,"",ROUNDUP(Y620/H620,0)*0.02175),"")</f>
        <v/>
      </c>
      <c r="AA620" s="55"/>
      <c r="AB620" s="56"/>
      <c r="AC620" s="725" t="s">
        <v>989</v>
      </c>
      <c r="AG620" s="63"/>
      <c r="AJ620" s="66"/>
      <c r="AK620" s="66">
        <v>0</v>
      </c>
      <c r="BB620" s="726" t="s">
        <v>1</v>
      </c>
      <c r="BM620" s="63">
        <f>IFERROR(X620*I620/H620,"0")</f>
        <v>0</v>
      </c>
      <c r="BN620" s="63">
        <f>IFERROR(Y620*I620/H620,"0")</f>
        <v>0</v>
      </c>
      <c r="BO620" s="63">
        <f>IFERROR(1/J620*(X620/H620),"0")</f>
        <v>0</v>
      </c>
      <c r="BP620" s="63">
        <f>IFERROR(1/J620*(Y620/H620),"0")</f>
        <v>0</v>
      </c>
    </row>
    <row r="621" spans="1:68" ht="27" hidden="1" customHeight="1" x14ac:dyDescent="0.25">
      <c r="A621" s="53" t="s">
        <v>990</v>
      </c>
      <c r="B621" s="53" t="s">
        <v>991</v>
      </c>
      <c r="C621" s="30">
        <v>4301020295</v>
      </c>
      <c r="D621" s="794">
        <v>4640242181363</v>
      </c>
      <c r="E621" s="795"/>
      <c r="F621" s="786">
        <v>0.4</v>
      </c>
      <c r="G621" s="31">
        <v>10</v>
      </c>
      <c r="H621" s="786">
        <v>4</v>
      </c>
      <c r="I621" s="786">
        <v>4.21</v>
      </c>
      <c r="J621" s="31">
        <v>132</v>
      </c>
      <c r="K621" s="31" t="s">
        <v>126</v>
      </c>
      <c r="L621" s="31"/>
      <c r="M621" s="32" t="s">
        <v>119</v>
      </c>
      <c r="N621" s="32"/>
      <c r="O621" s="31">
        <v>50</v>
      </c>
      <c r="P621" s="1218" t="s">
        <v>992</v>
      </c>
      <c r="Q621" s="797"/>
      <c r="R621" s="797"/>
      <c r="S621" s="797"/>
      <c r="T621" s="798"/>
      <c r="U621" s="33"/>
      <c r="V621" s="33"/>
      <c r="W621" s="34" t="s">
        <v>69</v>
      </c>
      <c r="X621" s="787">
        <v>0</v>
      </c>
      <c r="Y621" s="788">
        <f>IFERROR(IF(X621="",0,CEILING((X621/$H621),1)*$H621),"")</f>
        <v>0</v>
      </c>
      <c r="Z621" s="35" t="str">
        <f>IFERROR(IF(Y621=0,"",ROUNDUP(Y621/H621,0)*0.00902),"")</f>
        <v/>
      </c>
      <c r="AA621" s="55"/>
      <c r="AB621" s="56"/>
      <c r="AC621" s="727" t="s">
        <v>989</v>
      </c>
      <c r="AG621" s="63"/>
      <c r="AJ621" s="66"/>
      <c r="AK621" s="66">
        <v>0</v>
      </c>
      <c r="BB621" s="728" t="s">
        <v>1</v>
      </c>
      <c r="BM621" s="63">
        <f>IFERROR(X621*I621/H621,"0")</f>
        <v>0</v>
      </c>
      <c r="BN621" s="63">
        <f>IFERROR(Y621*I621/H621,"0")</f>
        <v>0</v>
      </c>
      <c r="BO621" s="63">
        <f>IFERROR(1/J621*(X621/H621),"0")</f>
        <v>0</v>
      </c>
      <c r="BP621" s="63">
        <f>IFERROR(1/J621*(Y621/H621),"0")</f>
        <v>0</v>
      </c>
    </row>
    <row r="622" spans="1:68" hidden="1" x14ac:dyDescent="0.2">
      <c r="A622" s="810"/>
      <c r="B622" s="800"/>
      <c r="C622" s="800"/>
      <c r="D622" s="800"/>
      <c r="E622" s="800"/>
      <c r="F622" s="800"/>
      <c r="G622" s="800"/>
      <c r="H622" s="800"/>
      <c r="I622" s="800"/>
      <c r="J622" s="800"/>
      <c r="K622" s="800"/>
      <c r="L622" s="800"/>
      <c r="M622" s="800"/>
      <c r="N622" s="800"/>
      <c r="O622" s="811"/>
      <c r="P622" s="804" t="s">
        <v>71</v>
      </c>
      <c r="Q622" s="805"/>
      <c r="R622" s="805"/>
      <c r="S622" s="805"/>
      <c r="T622" s="805"/>
      <c r="U622" s="805"/>
      <c r="V622" s="806"/>
      <c r="W622" s="36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0"/>
      <c r="B623" s="800"/>
      <c r="C623" s="800"/>
      <c r="D623" s="800"/>
      <c r="E623" s="800"/>
      <c r="F623" s="800"/>
      <c r="G623" s="800"/>
      <c r="H623" s="800"/>
      <c r="I623" s="800"/>
      <c r="J623" s="800"/>
      <c r="K623" s="800"/>
      <c r="L623" s="800"/>
      <c r="M623" s="800"/>
      <c r="N623" s="800"/>
      <c r="O623" s="811"/>
      <c r="P623" s="804" t="s">
        <v>71</v>
      </c>
      <c r="Q623" s="805"/>
      <c r="R623" s="805"/>
      <c r="S623" s="805"/>
      <c r="T623" s="805"/>
      <c r="U623" s="805"/>
      <c r="V623" s="806"/>
      <c r="W623" s="36" t="s">
        <v>69</v>
      </c>
      <c r="X623" s="789">
        <f>IFERROR(SUM(X618:X621),"0")</f>
        <v>0</v>
      </c>
      <c r="Y623" s="789">
        <f>IFERROR(SUM(Y618:Y621),"0")</f>
        <v>0</v>
      </c>
      <c r="Z623" s="36"/>
      <c r="AA623" s="790"/>
      <c r="AB623" s="790"/>
      <c r="AC623" s="790"/>
    </row>
    <row r="624" spans="1:68" ht="14.25" hidden="1" customHeight="1" x14ac:dyDescent="0.25">
      <c r="A624" s="807" t="s">
        <v>64</v>
      </c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0"/>
      <c r="P624" s="800"/>
      <c r="Q624" s="800"/>
      <c r="R624" s="800"/>
      <c r="S624" s="800"/>
      <c r="T624" s="800"/>
      <c r="U624" s="800"/>
      <c r="V624" s="800"/>
      <c r="W624" s="800"/>
      <c r="X624" s="800"/>
      <c r="Y624" s="800"/>
      <c r="Z624" s="800"/>
      <c r="AA624" s="780"/>
      <c r="AB624" s="780"/>
      <c r="AC624" s="780"/>
    </row>
    <row r="625" spans="1:68" ht="27" hidden="1" customHeight="1" x14ac:dyDescent="0.25">
      <c r="A625" s="53" t="s">
        <v>993</v>
      </c>
      <c r="B625" s="53" t="s">
        <v>994</v>
      </c>
      <c r="C625" s="30">
        <v>4301031280</v>
      </c>
      <c r="D625" s="794">
        <v>4640242180816</v>
      </c>
      <c r="E625" s="795"/>
      <c r="F625" s="786">
        <v>0.7</v>
      </c>
      <c r="G625" s="31">
        <v>6</v>
      </c>
      <c r="H625" s="786">
        <v>4.2</v>
      </c>
      <c r="I625" s="786">
        <v>4.47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40</v>
      </c>
      <c r="P625" s="863" t="s">
        <v>995</v>
      </c>
      <c r="Q625" s="797"/>
      <c r="R625" s="797"/>
      <c r="S625" s="797"/>
      <c r="T625" s="798"/>
      <c r="U625" s="33"/>
      <c r="V625" s="33"/>
      <c r="W625" s="34" t="s">
        <v>69</v>
      </c>
      <c r="X625" s="787">
        <v>0</v>
      </c>
      <c r="Y625" s="788">
        <f t="shared" ref="Y625:Y631" si="125">IFERROR(IF(X625="",0,CEILING((X625/$H625),1)*$H625),"")</f>
        <v>0</v>
      </c>
      <c r="Z625" s="35" t="str">
        <f>IFERROR(IF(Y625=0,"",ROUNDUP(Y625/H625,0)*0.00902),"")</f>
        <v/>
      </c>
      <c r="AA625" s="55"/>
      <c r="AB625" s="56"/>
      <c r="AC625" s="729" t="s">
        <v>996</v>
      </c>
      <c r="AG625" s="63"/>
      <c r="AJ625" s="66"/>
      <c r="AK625" s="66">
        <v>0</v>
      </c>
      <c r="BB625" s="730" t="s">
        <v>1</v>
      </c>
      <c r="BM625" s="63">
        <f t="shared" ref="BM625:BM631" si="126">IFERROR(X625*I625/H625,"0")</f>
        <v>0</v>
      </c>
      <c r="BN625" s="63">
        <f t="shared" ref="BN625:BN631" si="127">IFERROR(Y625*I625/H625,"0")</f>
        <v>0</v>
      </c>
      <c r="BO625" s="63">
        <f t="shared" ref="BO625:BO631" si="128">IFERROR(1/J625*(X625/H625),"0")</f>
        <v>0</v>
      </c>
      <c r="BP625" s="63">
        <f t="shared" ref="BP625:BP631" si="129">IFERROR(1/J625*(Y625/H625),"0")</f>
        <v>0</v>
      </c>
    </row>
    <row r="626" spans="1:68" ht="27" hidden="1" customHeight="1" x14ac:dyDescent="0.25">
      <c r="A626" s="53" t="s">
        <v>997</v>
      </c>
      <c r="B626" s="53" t="s">
        <v>998</v>
      </c>
      <c r="C626" s="30">
        <v>4301031244</v>
      </c>
      <c r="D626" s="794">
        <v>4640242180595</v>
      </c>
      <c r="E626" s="795"/>
      <c r="F626" s="786">
        <v>0.7</v>
      </c>
      <c r="G626" s="31">
        <v>6</v>
      </c>
      <c r="H626" s="786">
        <v>4.2</v>
      </c>
      <c r="I626" s="786">
        <v>4.47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40</v>
      </c>
      <c r="P626" s="1226" t="s">
        <v>999</v>
      </c>
      <c r="Q626" s="797"/>
      <c r="R626" s="797"/>
      <c r="S626" s="797"/>
      <c r="T626" s="798"/>
      <c r="U626" s="33"/>
      <c r="V626" s="33"/>
      <c r="W626" s="34" t="s">
        <v>69</v>
      </c>
      <c r="X626" s="787">
        <v>0</v>
      </c>
      <c r="Y626" s="788">
        <f t="shared" si="125"/>
        <v>0</v>
      </c>
      <c r="Z626" s="35" t="str">
        <f>IFERROR(IF(Y626=0,"",ROUNDUP(Y626/H626,0)*0.00902),"")</f>
        <v/>
      </c>
      <c r="AA626" s="55"/>
      <c r="AB626" s="56"/>
      <c r="AC626" s="731" t="s">
        <v>1000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t="27" hidden="1" customHeight="1" x14ac:dyDescent="0.25">
      <c r="A627" s="53" t="s">
        <v>1001</v>
      </c>
      <c r="B627" s="53" t="s">
        <v>1002</v>
      </c>
      <c r="C627" s="30">
        <v>4301031289</v>
      </c>
      <c r="D627" s="794">
        <v>4640242181615</v>
      </c>
      <c r="E627" s="795"/>
      <c r="F627" s="786">
        <v>0.7</v>
      </c>
      <c r="G627" s="31">
        <v>6</v>
      </c>
      <c r="H627" s="786">
        <v>4.2</v>
      </c>
      <c r="I627" s="786">
        <v>4.41</v>
      </c>
      <c r="J627" s="31">
        <v>132</v>
      </c>
      <c r="K627" s="31" t="s">
        <v>126</v>
      </c>
      <c r="L627" s="31"/>
      <c r="M627" s="32" t="s">
        <v>68</v>
      </c>
      <c r="N627" s="32"/>
      <c r="O627" s="31">
        <v>45</v>
      </c>
      <c r="P627" s="1166" t="s">
        <v>1003</v>
      </c>
      <c r="Q627" s="797"/>
      <c r="R627" s="797"/>
      <c r="S627" s="797"/>
      <c r="T627" s="798"/>
      <c r="U627" s="33"/>
      <c r="V627" s="33"/>
      <c r="W627" s="34" t="s">
        <v>69</v>
      </c>
      <c r="X627" s="787">
        <v>0</v>
      </c>
      <c r="Y627" s="788">
        <f t="shared" si="125"/>
        <v>0</v>
      </c>
      <c r="Z627" s="35" t="str">
        <f>IFERROR(IF(Y627=0,"",ROUNDUP(Y627/H627,0)*0.00902),"")</f>
        <v/>
      </c>
      <c r="AA627" s="55"/>
      <c r="AB627" s="56"/>
      <c r="AC627" s="733" t="s">
        <v>1004</v>
      </c>
      <c r="AG627" s="63"/>
      <c r="AJ627" s="66"/>
      <c r="AK627" s="66">
        <v>0</v>
      </c>
      <c r="BB627" s="734" t="s">
        <v>1</v>
      </c>
      <c r="BM627" s="63">
        <f t="shared" si="126"/>
        <v>0</v>
      </c>
      <c r="BN627" s="63">
        <f t="shared" si="127"/>
        <v>0</v>
      </c>
      <c r="BO627" s="63">
        <f t="shared" si="128"/>
        <v>0</v>
      </c>
      <c r="BP627" s="63">
        <f t="shared" si="129"/>
        <v>0</v>
      </c>
    </row>
    <row r="628" spans="1:68" ht="27" hidden="1" customHeight="1" x14ac:dyDescent="0.25">
      <c r="A628" s="53" t="s">
        <v>1005</v>
      </c>
      <c r="B628" s="53" t="s">
        <v>1006</v>
      </c>
      <c r="C628" s="30">
        <v>4301031285</v>
      </c>
      <c r="D628" s="794">
        <v>4640242181639</v>
      </c>
      <c r="E628" s="795"/>
      <c r="F628" s="786">
        <v>0.7</v>
      </c>
      <c r="G628" s="31">
        <v>6</v>
      </c>
      <c r="H628" s="786">
        <v>4.2</v>
      </c>
      <c r="I628" s="786">
        <v>4.41</v>
      </c>
      <c r="J628" s="31">
        <v>132</v>
      </c>
      <c r="K628" s="31" t="s">
        <v>126</v>
      </c>
      <c r="L628" s="31"/>
      <c r="M628" s="32" t="s">
        <v>68</v>
      </c>
      <c r="N628" s="32"/>
      <c r="O628" s="31">
        <v>45</v>
      </c>
      <c r="P628" s="1207" t="s">
        <v>1007</v>
      </c>
      <c r="Q628" s="797"/>
      <c r="R628" s="797"/>
      <c r="S628" s="797"/>
      <c r="T628" s="798"/>
      <c r="U628" s="33"/>
      <c r="V628" s="33"/>
      <c r="W628" s="34" t="s">
        <v>69</v>
      </c>
      <c r="X628" s="787">
        <v>0</v>
      </c>
      <c r="Y628" s="788">
        <f t="shared" si="125"/>
        <v>0</v>
      </c>
      <c r="Z628" s="35" t="str">
        <f>IFERROR(IF(Y628=0,"",ROUNDUP(Y628/H628,0)*0.00902),"")</f>
        <v/>
      </c>
      <c r="AA628" s="55"/>
      <c r="AB628" s="56"/>
      <c r="AC628" s="735" t="s">
        <v>1008</v>
      </c>
      <c r="AG628" s="63"/>
      <c r="AJ628" s="66"/>
      <c r="AK628" s="66">
        <v>0</v>
      </c>
      <c r="BB628" s="736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1009</v>
      </c>
      <c r="B629" s="53" t="s">
        <v>1010</v>
      </c>
      <c r="C629" s="30">
        <v>4301031287</v>
      </c>
      <c r="D629" s="794">
        <v>4640242181622</v>
      </c>
      <c r="E629" s="795"/>
      <c r="F629" s="786">
        <v>0.7</v>
      </c>
      <c r="G629" s="31">
        <v>6</v>
      </c>
      <c r="H629" s="786">
        <v>4.2</v>
      </c>
      <c r="I629" s="786">
        <v>4.41</v>
      </c>
      <c r="J629" s="31">
        <v>132</v>
      </c>
      <c r="K629" s="31" t="s">
        <v>126</v>
      </c>
      <c r="L629" s="31"/>
      <c r="M629" s="32" t="s">
        <v>68</v>
      </c>
      <c r="N629" s="32"/>
      <c r="O629" s="31">
        <v>45</v>
      </c>
      <c r="P629" s="1007" t="s">
        <v>1011</v>
      </c>
      <c r="Q629" s="797"/>
      <c r="R629" s="797"/>
      <c r="S629" s="797"/>
      <c r="T629" s="798"/>
      <c r="U629" s="33"/>
      <c r="V629" s="33"/>
      <c r="W629" s="34" t="s">
        <v>69</v>
      </c>
      <c r="X629" s="787">
        <v>0</v>
      </c>
      <c r="Y629" s="788">
        <f t="shared" si="125"/>
        <v>0</v>
      </c>
      <c r="Z629" s="35" t="str">
        <f>IFERROR(IF(Y629=0,"",ROUNDUP(Y629/H629,0)*0.00902),"")</f>
        <v/>
      </c>
      <c r="AA629" s="55"/>
      <c r="AB629" s="56"/>
      <c r="AC629" s="737" t="s">
        <v>1012</v>
      </c>
      <c r="AG629" s="63"/>
      <c r="AJ629" s="66"/>
      <c r="AK629" s="66">
        <v>0</v>
      </c>
      <c r="BB629" s="738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1013</v>
      </c>
      <c r="B630" s="53" t="s">
        <v>1014</v>
      </c>
      <c r="C630" s="30">
        <v>4301031203</v>
      </c>
      <c r="D630" s="794">
        <v>4640242180908</v>
      </c>
      <c r="E630" s="795"/>
      <c r="F630" s="786">
        <v>0.28000000000000003</v>
      </c>
      <c r="G630" s="31">
        <v>6</v>
      </c>
      <c r="H630" s="786">
        <v>1.68</v>
      </c>
      <c r="I630" s="786">
        <v>1.81</v>
      </c>
      <c r="J630" s="31">
        <v>234</v>
      </c>
      <c r="K630" s="31" t="s">
        <v>67</v>
      </c>
      <c r="L630" s="31"/>
      <c r="M630" s="32" t="s">
        <v>68</v>
      </c>
      <c r="N630" s="32"/>
      <c r="O630" s="31">
        <v>40</v>
      </c>
      <c r="P630" s="1047" t="s">
        <v>1015</v>
      </c>
      <c r="Q630" s="797"/>
      <c r="R630" s="797"/>
      <c r="S630" s="797"/>
      <c r="T630" s="798"/>
      <c r="U630" s="33"/>
      <c r="V630" s="33"/>
      <c r="W630" s="34" t="s">
        <v>69</v>
      </c>
      <c r="X630" s="787">
        <v>0</v>
      </c>
      <c r="Y630" s="788">
        <f t="shared" si="125"/>
        <v>0</v>
      </c>
      <c r="Z630" s="35" t="str">
        <f>IFERROR(IF(Y630=0,"",ROUNDUP(Y630/H630,0)*0.00502),"")</f>
        <v/>
      </c>
      <c r="AA630" s="55"/>
      <c r="AB630" s="56"/>
      <c r="AC630" s="739" t="s">
        <v>996</v>
      </c>
      <c r="AG630" s="63"/>
      <c r="AJ630" s="66"/>
      <c r="AK630" s="66">
        <v>0</v>
      </c>
      <c r="BB630" s="740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1016</v>
      </c>
      <c r="B631" s="53" t="s">
        <v>1017</v>
      </c>
      <c r="C631" s="30">
        <v>4301031200</v>
      </c>
      <c r="D631" s="794">
        <v>4640242180489</v>
      </c>
      <c r="E631" s="795"/>
      <c r="F631" s="786">
        <v>0.28000000000000003</v>
      </c>
      <c r="G631" s="31">
        <v>6</v>
      </c>
      <c r="H631" s="786">
        <v>1.68</v>
      </c>
      <c r="I631" s="786">
        <v>1.84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56" t="s">
        <v>1018</v>
      </c>
      <c r="Q631" s="797"/>
      <c r="R631" s="797"/>
      <c r="S631" s="797"/>
      <c r="T631" s="798"/>
      <c r="U631" s="33"/>
      <c r="V631" s="33"/>
      <c r="W631" s="34" t="s">
        <v>69</v>
      </c>
      <c r="X631" s="787">
        <v>0</v>
      </c>
      <c r="Y631" s="788">
        <f t="shared" si="125"/>
        <v>0</v>
      </c>
      <c r="Z631" s="35" t="str">
        <f>IFERROR(IF(Y631=0,"",ROUNDUP(Y631/H631,0)*0.00502),"")</f>
        <v/>
      </c>
      <c r="AA631" s="55"/>
      <c r="AB631" s="56"/>
      <c r="AC631" s="741" t="s">
        <v>1000</v>
      </c>
      <c r="AG631" s="63"/>
      <c r="AJ631" s="66"/>
      <c r="AK631" s="66">
        <v>0</v>
      </c>
      <c r="BB631" s="742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idden="1" x14ac:dyDescent="0.2">
      <c r="A632" s="810"/>
      <c r="B632" s="800"/>
      <c r="C632" s="800"/>
      <c r="D632" s="800"/>
      <c r="E632" s="800"/>
      <c r="F632" s="800"/>
      <c r="G632" s="800"/>
      <c r="H632" s="800"/>
      <c r="I632" s="800"/>
      <c r="J632" s="800"/>
      <c r="K632" s="800"/>
      <c r="L632" s="800"/>
      <c r="M632" s="800"/>
      <c r="N632" s="800"/>
      <c r="O632" s="811"/>
      <c r="P632" s="804" t="s">
        <v>71</v>
      </c>
      <c r="Q632" s="805"/>
      <c r="R632" s="805"/>
      <c r="S632" s="805"/>
      <c r="T632" s="805"/>
      <c r="U632" s="805"/>
      <c r="V632" s="806"/>
      <c r="W632" s="36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0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1"/>
      <c r="P633" s="804" t="s">
        <v>71</v>
      </c>
      <c r="Q633" s="805"/>
      <c r="R633" s="805"/>
      <c r="S633" s="805"/>
      <c r="T633" s="805"/>
      <c r="U633" s="805"/>
      <c r="V633" s="806"/>
      <c r="W633" s="36" t="s">
        <v>69</v>
      </c>
      <c r="X633" s="789">
        <f>IFERROR(SUM(X625:X631),"0")</f>
        <v>0</v>
      </c>
      <c r="Y633" s="789">
        <f>IFERROR(SUM(Y625:Y631),"0")</f>
        <v>0</v>
      </c>
      <c r="Z633" s="36"/>
      <c r="AA633" s="790"/>
      <c r="AB633" s="790"/>
      <c r="AC633" s="790"/>
    </row>
    <row r="634" spans="1:68" ht="14.25" hidden="1" customHeight="1" x14ac:dyDescent="0.25">
      <c r="A634" s="807" t="s">
        <v>73</v>
      </c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00"/>
      <c r="P634" s="800"/>
      <c r="Q634" s="800"/>
      <c r="R634" s="800"/>
      <c r="S634" s="800"/>
      <c r="T634" s="800"/>
      <c r="U634" s="800"/>
      <c r="V634" s="800"/>
      <c r="W634" s="800"/>
      <c r="X634" s="800"/>
      <c r="Y634" s="800"/>
      <c r="Z634" s="800"/>
      <c r="AA634" s="780"/>
      <c r="AB634" s="780"/>
      <c r="AC634" s="780"/>
    </row>
    <row r="635" spans="1:68" ht="27" customHeight="1" x14ac:dyDescent="0.25">
      <c r="A635" s="53" t="s">
        <v>1019</v>
      </c>
      <c r="B635" s="53" t="s">
        <v>1020</v>
      </c>
      <c r="C635" s="30">
        <v>4301051746</v>
      </c>
      <c r="D635" s="794">
        <v>4640242180533</v>
      </c>
      <c r="E635" s="795"/>
      <c r="F635" s="786">
        <v>1.3</v>
      </c>
      <c r="G635" s="31">
        <v>6</v>
      </c>
      <c r="H635" s="786">
        <v>7.8</v>
      </c>
      <c r="I635" s="786">
        <v>8.3640000000000008</v>
      </c>
      <c r="J635" s="31">
        <v>56</v>
      </c>
      <c r="K635" s="31" t="s">
        <v>116</v>
      </c>
      <c r="L635" s="31"/>
      <c r="M635" s="32" t="s">
        <v>77</v>
      </c>
      <c r="N635" s="32"/>
      <c r="O635" s="31">
        <v>40</v>
      </c>
      <c r="P635" s="1156" t="s">
        <v>1021</v>
      </c>
      <c r="Q635" s="797"/>
      <c r="R635" s="797"/>
      <c r="S635" s="797"/>
      <c r="T635" s="798"/>
      <c r="U635" s="33"/>
      <c r="V635" s="33"/>
      <c r="W635" s="34" t="s">
        <v>69</v>
      </c>
      <c r="X635" s="787">
        <v>250</v>
      </c>
      <c r="Y635" s="788">
        <f t="shared" ref="Y635:Y642" si="130">IFERROR(IF(X635="",0,CEILING((X635/$H635),1)*$H635),"")</f>
        <v>257.39999999999998</v>
      </c>
      <c r="Z635" s="35">
        <f>IFERROR(IF(Y635=0,"",ROUNDUP(Y635/H635,0)*0.02175),"")</f>
        <v>0.71775</v>
      </c>
      <c r="AA635" s="55"/>
      <c r="AB635" s="56"/>
      <c r="AC635" s="743" t="s">
        <v>1022</v>
      </c>
      <c r="AG635" s="63"/>
      <c r="AJ635" s="66"/>
      <c r="AK635" s="66">
        <v>0</v>
      </c>
      <c r="BB635" s="744" t="s">
        <v>1</v>
      </c>
      <c r="BM635" s="63">
        <f t="shared" ref="BM635:BM642" si="131">IFERROR(X635*I635/H635,"0")</f>
        <v>268.07692307692309</v>
      </c>
      <c r="BN635" s="63">
        <f t="shared" ref="BN635:BN642" si="132">IFERROR(Y635*I635/H635,"0")</f>
        <v>276.012</v>
      </c>
      <c r="BO635" s="63">
        <f t="shared" ref="BO635:BO642" si="133">IFERROR(1/J635*(X635/H635),"0")</f>
        <v>0.57234432234432231</v>
      </c>
      <c r="BP635" s="63">
        <f t="shared" ref="BP635:BP642" si="134">IFERROR(1/J635*(Y635/H635),"0")</f>
        <v>0.5892857142857143</v>
      </c>
    </row>
    <row r="636" spans="1:68" ht="27" hidden="1" customHeight="1" x14ac:dyDescent="0.25">
      <c r="A636" s="53" t="s">
        <v>1019</v>
      </c>
      <c r="B636" s="53" t="s">
        <v>1023</v>
      </c>
      <c r="C636" s="30">
        <v>4301051887</v>
      </c>
      <c r="D636" s="794">
        <v>4640242180533</v>
      </c>
      <c r="E636" s="795"/>
      <c r="F636" s="786">
        <v>1.3</v>
      </c>
      <c r="G636" s="31">
        <v>6</v>
      </c>
      <c r="H636" s="786">
        <v>7.8</v>
      </c>
      <c r="I636" s="786">
        <v>8.3640000000000008</v>
      </c>
      <c r="J636" s="31">
        <v>56</v>
      </c>
      <c r="K636" s="31" t="s">
        <v>116</v>
      </c>
      <c r="L636" s="31"/>
      <c r="M636" s="32" t="s">
        <v>77</v>
      </c>
      <c r="N636" s="32"/>
      <c r="O636" s="31">
        <v>45</v>
      </c>
      <c r="P636" s="907" t="s">
        <v>1024</v>
      </c>
      <c r="Q636" s="797"/>
      <c r="R636" s="797"/>
      <c r="S636" s="797"/>
      <c r="T636" s="798"/>
      <c r="U636" s="33"/>
      <c r="V636" s="33"/>
      <c r="W636" s="34" t="s">
        <v>69</v>
      </c>
      <c r="X636" s="787">
        <v>0</v>
      </c>
      <c r="Y636" s="788">
        <f t="shared" si="130"/>
        <v>0</v>
      </c>
      <c r="Z636" s="35" t="str">
        <f>IFERROR(IF(Y636=0,"",ROUNDUP(Y636/H636,0)*0.02175),"")</f>
        <v/>
      </c>
      <c r="AA636" s="55"/>
      <c r="AB636" s="56"/>
      <c r="AC636" s="745" t="s">
        <v>1022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1025</v>
      </c>
      <c r="B637" s="53" t="s">
        <v>1026</v>
      </c>
      <c r="C637" s="30">
        <v>4301051510</v>
      </c>
      <c r="D637" s="794">
        <v>4640242180540</v>
      </c>
      <c r="E637" s="795"/>
      <c r="F637" s="786">
        <v>1.3</v>
      </c>
      <c r="G637" s="31">
        <v>6</v>
      </c>
      <c r="H637" s="786">
        <v>7.8</v>
      </c>
      <c r="I637" s="786">
        <v>8.3640000000000008</v>
      </c>
      <c r="J637" s="31">
        <v>56</v>
      </c>
      <c r="K637" s="31" t="s">
        <v>116</v>
      </c>
      <c r="L637" s="31"/>
      <c r="M637" s="32" t="s">
        <v>68</v>
      </c>
      <c r="N637" s="32"/>
      <c r="O637" s="31">
        <v>30</v>
      </c>
      <c r="P637" s="1143" t="s">
        <v>1027</v>
      </c>
      <c r="Q637" s="797"/>
      <c r="R637" s="797"/>
      <c r="S637" s="797"/>
      <c r="T637" s="798"/>
      <c r="U637" s="33"/>
      <c r="V637" s="33"/>
      <c r="W637" s="34" t="s">
        <v>69</v>
      </c>
      <c r="X637" s="787">
        <v>0</v>
      </c>
      <c r="Y637" s="788">
        <f t="shared" si="130"/>
        <v>0</v>
      </c>
      <c r="Z637" s="35" t="str">
        <f>IFERROR(IF(Y637=0,"",ROUNDUP(Y637/H637,0)*0.02175),"")</f>
        <v/>
      </c>
      <c r="AA637" s="55"/>
      <c r="AB637" s="56"/>
      <c r="AC637" s="747" t="s">
        <v>1028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t="27" hidden="1" customHeight="1" x14ac:dyDescent="0.25">
      <c r="A638" s="53" t="s">
        <v>1025</v>
      </c>
      <c r="B638" s="53" t="s">
        <v>1029</v>
      </c>
      <c r="C638" s="30">
        <v>4301051933</v>
      </c>
      <c r="D638" s="794">
        <v>4640242180540</v>
      </c>
      <c r="E638" s="795"/>
      <c r="F638" s="786">
        <v>1.3</v>
      </c>
      <c r="G638" s="31">
        <v>6</v>
      </c>
      <c r="H638" s="786">
        <v>7.8</v>
      </c>
      <c r="I638" s="786">
        <v>8.3640000000000008</v>
      </c>
      <c r="J638" s="31">
        <v>56</v>
      </c>
      <c r="K638" s="31" t="s">
        <v>116</v>
      </c>
      <c r="L638" s="31"/>
      <c r="M638" s="32" t="s">
        <v>77</v>
      </c>
      <c r="N638" s="32"/>
      <c r="O638" s="31">
        <v>45</v>
      </c>
      <c r="P638" s="1126" t="s">
        <v>1030</v>
      </c>
      <c r="Q638" s="797"/>
      <c r="R638" s="797"/>
      <c r="S638" s="797"/>
      <c r="T638" s="798"/>
      <c r="U638" s="33"/>
      <c r="V638" s="33"/>
      <c r="W638" s="34" t="s">
        <v>69</v>
      </c>
      <c r="X638" s="787">
        <v>0</v>
      </c>
      <c r="Y638" s="788">
        <f t="shared" si="130"/>
        <v>0</v>
      </c>
      <c r="Z638" s="35" t="str">
        <f>IFERROR(IF(Y638=0,"",ROUNDUP(Y638/H638,0)*0.02175),"")</f>
        <v/>
      </c>
      <c r="AA638" s="55"/>
      <c r="AB638" s="56"/>
      <c r="AC638" s="749" t="s">
        <v>1028</v>
      </c>
      <c r="AG638" s="63"/>
      <c r="AJ638" s="66"/>
      <c r="AK638" s="66">
        <v>0</v>
      </c>
      <c r="BB638" s="750" t="s">
        <v>1</v>
      </c>
      <c r="BM638" s="63">
        <f t="shared" si="131"/>
        <v>0</v>
      </c>
      <c r="BN638" s="63">
        <f t="shared" si="132"/>
        <v>0</v>
      </c>
      <c r="BO638" s="63">
        <f t="shared" si="133"/>
        <v>0</v>
      </c>
      <c r="BP638" s="63">
        <f t="shared" si="134"/>
        <v>0</v>
      </c>
    </row>
    <row r="639" spans="1:68" ht="27" hidden="1" customHeight="1" x14ac:dyDescent="0.25">
      <c r="A639" s="53" t="s">
        <v>1031</v>
      </c>
      <c r="B639" s="53" t="s">
        <v>1032</v>
      </c>
      <c r="C639" s="30">
        <v>4301051920</v>
      </c>
      <c r="D639" s="794">
        <v>4640242181233</v>
      </c>
      <c r="E639" s="795"/>
      <c r="F639" s="786">
        <v>0.3</v>
      </c>
      <c r="G639" s="31">
        <v>6</v>
      </c>
      <c r="H639" s="786">
        <v>1.8</v>
      </c>
      <c r="I639" s="786">
        <v>2.0640000000000001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002" t="s">
        <v>1033</v>
      </c>
      <c r="Q639" s="797"/>
      <c r="R639" s="797"/>
      <c r="S639" s="797"/>
      <c r="T639" s="798"/>
      <c r="U639" s="33"/>
      <c r="V639" s="33"/>
      <c r="W639" s="34" t="s">
        <v>69</v>
      </c>
      <c r="X639" s="787">
        <v>0</v>
      </c>
      <c r="Y639" s="788">
        <f t="shared" si="130"/>
        <v>0</v>
      </c>
      <c r="Z639" s="35" t="str">
        <f>IFERROR(IF(Y639=0,"",ROUNDUP(Y639/H639,0)*0.00651),"")</f>
        <v/>
      </c>
      <c r="AA639" s="55"/>
      <c r="AB639" s="56"/>
      <c r="AC639" s="751" t="s">
        <v>1022</v>
      </c>
      <c r="AG639" s="63"/>
      <c r="AJ639" s="66"/>
      <c r="AK639" s="66">
        <v>0</v>
      </c>
      <c r="BB639" s="752" t="s">
        <v>1</v>
      </c>
      <c r="BM639" s="63">
        <f t="shared" si="131"/>
        <v>0</v>
      </c>
      <c r="BN639" s="63">
        <f t="shared" si="132"/>
        <v>0</v>
      </c>
      <c r="BO639" s="63">
        <f t="shared" si="133"/>
        <v>0</v>
      </c>
      <c r="BP639" s="63">
        <f t="shared" si="134"/>
        <v>0</v>
      </c>
    </row>
    <row r="640" spans="1:68" ht="27" hidden="1" customHeight="1" x14ac:dyDescent="0.25">
      <c r="A640" s="53" t="s">
        <v>1031</v>
      </c>
      <c r="B640" s="53" t="s">
        <v>1034</v>
      </c>
      <c r="C640" s="30">
        <v>4301051390</v>
      </c>
      <c r="D640" s="794">
        <v>4640242181233</v>
      </c>
      <c r="E640" s="795"/>
      <c r="F640" s="786">
        <v>0.3</v>
      </c>
      <c r="G640" s="31">
        <v>6</v>
      </c>
      <c r="H640" s="786">
        <v>1.8</v>
      </c>
      <c r="I640" s="786">
        <v>1.984</v>
      </c>
      <c r="J640" s="31">
        <v>234</v>
      </c>
      <c r="K640" s="31" t="s">
        <v>67</v>
      </c>
      <c r="L640" s="31"/>
      <c r="M640" s="32" t="s">
        <v>68</v>
      </c>
      <c r="N640" s="32"/>
      <c r="O640" s="31">
        <v>40</v>
      </c>
      <c r="P640" s="1127" t="s">
        <v>1035</v>
      </c>
      <c r="Q640" s="797"/>
      <c r="R640" s="797"/>
      <c r="S640" s="797"/>
      <c r="T640" s="798"/>
      <c r="U640" s="33"/>
      <c r="V640" s="33"/>
      <c r="W640" s="34" t="s">
        <v>69</v>
      </c>
      <c r="X640" s="787">
        <v>0</v>
      </c>
      <c r="Y640" s="788">
        <f t="shared" si="130"/>
        <v>0</v>
      </c>
      <c r="Z640" s="35" t="str">
        <f>IFERROR(IF(Y640=0,"",ROUNDUP(Y640/H640,0)*0.00502),"")</f>
        <v/>
      </c>
      <c r="AA640" s="55"/>
      <c r="AB640" s="56"/>
      <c r="AC640" s="753" t="s">
        <v>1022</v>
      </c>
      <c r="AG640" s="63"/>
      <c r="AJ640" s="66"/>
      <c r="AK640" s="66">
        <v>0</v>
      </c>
      <c r="BB640" s="754" t="s">
        <v>1</v>
      </c>
      <c r="BM640" s="63">
        <f t="shared" si="131"/>
        <v>0</v>
      </c>
      <c r="BN640" s="63">
        <f t="shared" si="132"/>
        <v>0</v>
      </c>
      <c r="BO640" s="63">
        <f t="shared" si="133"/>
        <v>0</v>
      </c>
      <c r="BP640" s="63">
        <f t="shared" si="134"/>
        <v>0</v>
      </c>
    </row>
    <row r="641" spans="1:68" ht="27" hidden="1" customHeight="1" x14ac:dyDescent="0.25">
      <c r="A641" s="53" t="s">
        <v>1036</v>
      </c>
      <c r="B641" s="53" t="s">
        <v>1037</v>
      </c>
      <c r="C641" s="30">
        <v>4301051921</v>
      </c>
      <c r="D641" s="794">
        <v>4640242181226</v>
      </c>
      <c r="E641" s="795"/>
      <c r="F641" s="786">
        <v>0.3</v>
      </c>
      <c r="G641" s="31">
        <v>6</v>
      </c>
      <c r="H641" s="786">
        <v>1.8</v>
      </c>
      <c r="I641" s="786">
        <v>2.052</v>
      </c>
      <c r="J641" s="31">
        <v>182</v>
      </c>
      <c r="K641" s="31" t="s">
        <v>76</v>
      </c>
      <c r="L641" s="31"/>
      <c r="M641" s="32" t="s">
        <v>161</v>
      </c>
      <c r="N641" s="32"/>
      <c r="O641" s="31">
        <v>45</v>
      </c>
      <c r="P641" s="909" t="s">
        <v>1038</v>
      </c>
      <c r="Q641" s="797"/>
      <c r="R641" s="797"/>
      <c r="S641" s="797"/>
      <c r="T641" s="798"/>
      <c r="U641" s="33"/>
      <c r="V641" s="33"/>
      <c r="W641" s="34" t="s">
        <v>69</v>
      </c>
      <c r="X641" s="787">
        <v>0</v>
      </c>
      <c r="Y641" s="788">
        <f t="shared" si="130"/>
        <v>0</v>
      </c>
      <c r="Z641" s="35" t="str">
        <f>IFERROR(IF(Y641=0,"",ROUNDUP(Y641/H641,0)*0.00651),"")</f>
        <v/>
      </c>
      <c r="AA641" s="55"/>
      <c r="AB641" s="56"/>
      <c r="AC641" s="755" t="s">
        <v>1028</v>
      </c>
      <c r="AG641" s="63"/>
      <c r="AJ641" s="66"/>
      <c r="AK641" s="66">
        <v>0</v>
      </c>
      <c r="BB641" s="756" t="s">
        <v>1</v>
      </c>
      <c r="BM641" s="63">
        <f t="shared" si="131"/>
        <v>0</v>
      </c>
      <c r="BN641" s="63">
        <f t="shared" si="132"/>
        <v>0</v>
      </c>
      <c r="BO641" s="63">
        <f t="shared" si="133"/>
        <v>0</v>
      </c>
      <c r="BP641" s="63">
        <f t="shared" si="134"/>
        <v>0</v>
      </c>
    </row>
    <row r="642" spans="1:68" ht="27" hidden="1" customHeight="1" x14ac:dyDescent="0.25">
      <c r="A642" s="53" t="s">
        <v>1036</v>
      </c>
      <c r="B642" s="53" t="s">
        <v>1039</v>
      </c>
      <c r="C642" s="30">
        <v>4301051448</v>
      </c>
      <c r="D642" s="794">
        <v>4640242181226</v>
      </c>
      <c r="E642" s="795"/>
      <c r="F642" s="786">
        <v>0.3</v>
      </c>
      <c r="G642" s="31">
        <v>6</v>
      </c>
      <c r="H642" s="786">
        <v>1.8</v>
      </c>
      <c r="I642" s="786">
        <v>1.972</v>
      </c>
      <c r="J642" s="31">
        <v>234</v>
      </c>
      <c r="K642" s="31" t="s">
        <v>67</v>
      </c>
      <c r="L642" s="31"/>
      <c r="M642" s="32" t="s">
        <v>68</v>
      </c>
      <c r="N642" s="32"/>
      <c r="O642" s="31">
        <v>30</v>
      </c>
      <c r="P642" s="913" t="s">
        <v>1040</v>
      </c>
      <c r="Q642" s="797"/>
      <c r="R642" s="797"/>
      <c r="S642" s="797"/>
      <c r="T642" s="798"/>
      <c r="U642" s="33"/>
      <c r="V642" s="33"/>
      <c r="W642" s="34" t="s">
        <v>69</v>
      </c>
      <c r="X642" s="787">
        <v>0</v>
      </c>
      <c r="Y642" s="788">
        <f t="shared" si="130"/>
        <v>0</v>
      </c>
      <c r="Z642" s="35" t="str">
        <f>IFERROR(IF(Y642=0,"",ROUNDUP(Y642/H642,0)*0.00502),"")</f>
        <v/>
      </c>
      <c r="AA642" s="55"/>
      <c r="AB642" s="56"/>
      <c r="AC642" s="757" t="s">
        <v>1028</v>
      </c>
      <c r="AG642" s="63"/>
      <c r="AJ642" s="66"/>
      <c r="AK642" s="66">
        <v>0</v>
      </c>
      <c r="BB642" s="758" t="s">
        <v>1</v>
      </c>
      <c r="BM642" s="63">
        <f t="shared" si="131"/>
        <v>0</v>
      </c>
      <c r="BN642" s="63">
        <f t="shared" si="132"/>
        <v>0</v>
      </c>
      <c r="BO642" s="63">
        <f t="shared" si="133"/>
        <v>0</v>
      </c>
      <c r="BP642" s="63">
        <f t="shared" si="134"/>
        <v>0</v>
      </c>
    </row>
    <row r="643" spans="1:68" x14ac:dyDescent="0.2">
      <c r="A643" s="81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1"/>
      <c r="P643" s="804" t="s">
        <v>71</v>
      </c>
      <c r="Q643" s="805"/>
      <c r="R643" s="805"/>
      <c r="S643" s="805"/>
      <c r="T643" s="805"/>
      <c r="U643" s="805"/>
      <c r="V643" s="806"/>
      <c r="W643" s="36" t="s">
        <v>72</v>
      </c>
      <c r="X643" s="789">
        <f>IFERROR(X635/H635,"0")+IFERROR(X636/H636,"0")+IFERROR(X637/H637,"0")+IFERROR(X638/H638,"0")+IFERROR(X639/H639,"0")+IFERROR(X640/H640,"0")+IFERROR(X641/H641,"0")+IFERROR(X642/H642,"0")</f>
        <v>32.051282051282051</v>
      </c>
      <c r="Y643" s="789">
        <f>IFERROR(Y635/H635,"0")+IFERROR(Y636/H636,"0")+IFERROR(Y637/H637,"0")+IFERROR(Y638/H638,"0")+IFERROR(Y639/H639,"0")+IFERROR(Y640/H640,"0")+IFERROR(Y641/H641,"0")+IFERROR(Y642/H642,"0")</f>
        <v>33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0.71775</v>
      </c>
      <c r="AA643" s="790"/>
      <c r="AB643" s="790"/>
      <c r="AC643" s="790"/>
    </row>
    <row r="644" spans="1:68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1"/>
      <c r="P644" s="804" t="s">
        <v>71</v>
      </c>
      <c r="Q644" s="805"/>
      <c r="R644" s="805"/>
      <c r="S644" s="805"/>
      <c r="T644" s="805"/>
      <c r="U644" s="805"/>
      <c r="V644" s="806"/>
      <c r="W644" s="36" t="s">
        <v>69</v>
      </c>
      <c r="X644" s="789">
        <f>IFERROR(SUM(X635:X642),"0")</f>
        <v>250</v>
      </c>
      <c r="Y644" s="789">
        <f>IFERROR(SUM(Y635:Y642),"0")</f>
        <v>257.39999999999998</v>
      </c>
      <c r="Z644" s="36"/>
      <c r="AA644" s="790"/>
      <c r="AB644" s="790"/>
      <c r="AC644" s="790"/>
    </row>
    <row r="645" spans="1:68" ht="14.25" hidden="1" customHeight="1" x14ac:dyDescent="0.25">
      <c r="A645" s="807" t="s">
        <v>210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80"/>
      <c r="AB645" s="780"/>
      <c r="AC645" s="780"/>
    </row>
    <row r="646" spans="1:68" ht="27" hidden="1" customHeight="1" x14ac:dyDescent="0.25">
      <c r="A646" s="53" t="s">
        <v>1041</v>
      </c>
      <c r="B646" s="53" t="s">
        <v>1042</v>
      </c>
      <c r="C646" s="30">
        <v>4301060408</v>
      </c>
      <c r="D646" s="794">
        <v>4640242180120</v>
      </c>
      <c r="E646" s="795"/>
      <c r="F646" s="786">
        <v>1.3</v>
      </c>
      <c r="G646" s="31">
        <v>6</v>
      </c>
      <c r="H646" s="786">
        <v>7.8</v>
      </c>
      <c r="I646" s="786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915" t="s">
        <v>1043</v>
      </c>
      <c r="Q646" s="797"/>
      <c r="R646" s="797"/>
      <c r="S646" s="797"/>
      <c r="T646" s="798"/>
      <c r="U646" s="33"/>
      <c r="V646" s="33"/>
      <c r="W646" s="34" t="s">
        <v>69</v>
      </c>
      <c r="X646" s="787">
        <v>0</v>
      </c>
      <c r="Y646" s="788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9" t="s">
        <v>1044</v>
      </c>
      <c r="AG646" s="63"/>
      <c r="AJ646" s="66"/>
      <c r="AK646" s="66">
        <v>0</v>
      </c>
      <c r="BB646" s="760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1041</v>
      </c>
      <c r="B647" s="53" t="s">
        <v>1045</v>
      </c>
      <c r="C647" s="30">
        <v>4301060354</v>
      </c>
      <c r="D647" s="794">
        <v>4640242180120</v>
      </c>
      <c r="E647" s="795"/>
      <c r="F647" s="786">
        <v>1.3</v>
      </c>
      <c r="G647" s="31">
        <v>6</v>
      </c>
      <c r="H647" s="786">
        <v>7.8</v>
      </c>
      <c r="I647" s="786">
        <v>8.2799999999999994</v>
      </c>
      <c r="J647" s="31">
        <v>56</v>
      </c>
      <c r="K647" s="31" t="s">
        <v>116</v>
      </c>
      <c r="L647" s="31"/>
      <c r="M647" s="32" t="s">
        <v>68</v>
      </c>
      <c r="N647" s="32"/>
      <c r="O647" s="31">
        <v>40</v>
      </c>
      <c r="P647" s="1173" t="s">
        <v>1046</v>
      </c>
      <c r="Q647" s="797"/>
      <c r="R647" s="797"/>
      <c r="S647" s="797"/>
      <c r="T647" s="798"/>
      <c r="U647" s="33"/>
      <c r="V647" s="33"/>
      <c r="W647" s="34" t="s">
        <v>69</v>
      </c>
      <c r="X647" s="787">
        <v>0</v>
      </c>
      <c r="Y647" s="78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61" t="s">
        <v>1044</v>
      </c>
      <c r="AG647" s="63"/>
      <c r="AJ647" s="66"/>
      <c r="AK647" s="66">
        <v>0</v>
      </c>
      <c r="BB647" s="762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1047</v>
      </c>
      <c r="B648" s="53" t="s">
        <v>1048</v>
      </c>
      <c r="C648" s="30">
        <v>4301060407</v>
      </c>
      <c r="D648" s="794">
        <v>4640242180137</v>
      </c>
      <c r="E648" s="795"/>
      <c r="F648" s="786">
        <v>1.3</v>
      </c>
      <c r="G648" s="31">
        <v>6</v>
      </c>
      <c r="H648" s="786">
        <v>7.8</v>
      </c>
      <c r="I648" s="786">
        <v>8.2799999999999994</v>
      </c>
      <c r="J648" s="31">
        <v>56</v>
      </c>
      <c r="K648" s="31" t="s">
        <v>116</v>
      </c>
      <c r="L648" s="31"/>
      <c r="M648" s="32" t="s">
        <v>68</v>
      </c>
      <c r="N648" s="32"/>
      <c r="O648" s="31">
        <v>40</v>
      </c>
      <c r="P648" s="917" t="s">
        <v>1049</v>
      </c>
      <c r="Q648" s="797"/>
      <c r="R648" s="797"/>
      <c r="S648" s="797"/>
      <c r="T648" s="798"/>
      <c r="U648" s="33"/>
      <c r="V648" s="33"/>
      <c r="W648" s="34" t="s">
        <v>69</v>
      </c>
      <c r="X648" s="787">
        <v>0</v>
      </c>
      <c r="Y648" s="78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63" t="s">
        <v>1050</v>
      </c>
      <c r="AG648" s="63"/>
      <c r="AJ648" s="66"/>
      <c r="AK648" s="66">
        <v>0</v>
      </c>
      <c r="BB648" s="764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t="27" hidden="1" customHeight="1" x14ac:dyDescent="0.25">
      <c r="A649" s="53" t="s">
        <v>1047</v>
      </c>
      <c r="B649" s="53" t="s">
        <v>1051</v>
      </c>
      <c r="C649" s="30">
        <v>4301060355</v>
      </c>
      <c r="D649" s="794">
        <v>4640242180137</v>
      </c>
      <c r="E649" s="795"/>
      <c r="F649" s="786">
        <v>1.3</v>
      </c>
      <c r="G649" s="31">
        <v>6</v>
      </c>
      <c r="H649" s="786">
        <v>7.8</v>
      </c>
      <c r="I649" s="786">
        <v>8.2799999999999994</v>
      </c>
      <c r="J649" s="31">
        <v>56</v>
      </c>
      <c r="K649" s="31" t="s">
        <v>116</v>
      </c>
      <c r="L649" s="31"/>
      <c r="M649" s="32" t="s">
        <v>68</v>
      </c>
      <c r="N649" s="32"/>
      <c r="O649" s="31">
        <v>40</v>
      </c>
      <c r="P649" s="1045" t="s">
        <v>1052</v>
      </c>
      <c r="Q649" s="797"/>
      <c r="R649" s="797"/>
      <c r="S649" s="797"/>
      <c r="T649" s="798"/>
      <c r="U649" s="33"/>
      <c r="V649" s="33"/>
      <c r="W649" s="34" t="s">
        <v>69</v>
      </c>
      <c r="X649" s="787">
        <v>0</v>
      </c>
      <c r="Y649" s="78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65" t="s">
        <v>1050</v>
      </c>
      <c r="AG649" s="63"/>
      <c r="AJ649" s="66"/>
      <c r="AK649" s="66">
        <v>0</v>
      </c>
      <c r="BB649" s="766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idden="1" x14ac:dyDescent="0.2">
      <c r="A650" s="810"/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11"/>
      <c r="P650" s="804" t="s">
        <v>71</v>
      </c>
      <c r="Q650" s="805"/>
      <c r="R650" s="805"/>
      <c r="S650" s="805"/>
      <c r="T650" s="805"/>
      <c r="U650" s="805"/>
      <c r="V650" s="806"/>
      <c r="W650" s="36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0"/>
      <c r="B651" s="800"/>
      <c r="C651" s="800"/>
      <c r="D651" s="800"/>
      <c r="E651" s="800"/>
      <c r="F651" s="800"/>
      <c r="G651" s="800"/>
      <c r="H651" s="800"/>
      <c r="I651" s="800"/>
      <c r="J651" s="800"/>
      <c r="K651" s="800"/>
      <c r="L651" s="800"/>
      <c r="M651" s="800"/>
      <c r="N651" s="800"/>
      <c r="O651" s="811"/>
      <c r="P651" s="804" t="s">
        <v>71</v>
      </c>
      <c r="Q651" s="805"/>
      <c r="R651" s="805"/>
      <c r="S651" s="805"/>
      <c r="T651" s="805"/>
      <c r="U651" s="805"/>
      <c r="V651" s="806"/>
      <c r="W651" s="36" t="s">
        <v>69</v>
      </c>
      <c r="X651" s="789">
        <f>IFERROR(SUM(X646:X649),"0")</f>
        <v>0</v>
      </c>
      <c r="Y651" s="789">
        <f>IFERROR(SUM(Y646:Y649),"0")</f>
        <v>0</v>
      </c>
      <c r="Z651" s="36"/>
      <c r="AA651" s="790"/>
      <c r="AB651" s="790"/>
      <c r="AC651" s="790"/>
    </row>
    <row r="652" spans="1:68" ht="16.5" hidden="1" customHeight="1" x14ac:dyDescent="0.25">
      <c r="A652" s="836" t="s">
        <v>1053</v>
      </c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0"/>
      <c r="P652" s="800"/>
      <c r="Q652" s="800"/>
      <c r="R652" s="800"/>
      <c r="S652" s="800"/>
      <c r="T652" s="800"/>
      <c r="U652" s="800"/>
      <c r="V652" s="800"/>
      <c r="W652" s="800"/>
      <c r="X652" s="800"/>
      <c r="Y652" s="800"/>
      <c r="Z652" s="800"/>
      <c r="AA652" s="783"/>
      <c r="AB652" s="783"/>
      <c r="AC652" s="783"/>
    </row>
    <row r="653" spans="1:68" ht="14.25" hidden="1" customHeight="1" x14ac:dyDescent="0.25">
      <c r="A653" s="807" t="s">
        <v>113</v>
      </c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0"/>
      <c r="P653" s="800"/>
      <c r="Q653" s="800"/>
      <c r="R653" s="800"/>
      <c r="S653" s="800"/>
      <c r="T653" s="800"/>
      <c r="U653" s="800"/>
      <c r="V653" s="800"/>
      <c r="W653" s="800"/>
      <c r="X653" s="800"/>
      <c r="Y653" s="800"/>
      <c r="Z653" s="800"/>
      <c r="AA653" s="780"/>
      <c r="AB653" s="780"/>
      <c r="AC653" s="780"/>
    </row>
    <row r="654" spans="1:68" ht="27" hidden="1" customHeight="1" x14ac:dyDescent="0.25">
      <c r="A654" s="53" t="s">
        <v>1054</v>
      </c>
      <c r="B654" s="53" t="s">
        <v>1055</v>
      </c>
      <c r="C654" s="30">
        <v>4301011951</v>
      </c>
      <c r="D654" s="794">
        <v>4640242180045</v>
      </c>
      <c r="E654" s="795"/>
      <c r="F654" s="786">
        <v>1.5</v>
      </c>
      <c r="G654" s="31">
        <v>8</v>
      </c>
      <c r="H654" s="786">
        <v>12</v>
      </c>
      <c r="I654" s="786">
        <v>12.48</v>
      </c>
      <c r="J654" s="31">
        <v>56</v>
      </c>
      <c r="K654" s="31" t="s">
        <v>116</v>
      </c>
      <c r="L654" s="31"/>
      <c r="M654" s="32" t="s">
        <v>119</v>
      </c>
      <c r="N654" s="32"/>
      <c r="O654" s="31">
        <v>55</v>
      </c>
      <c r="P654" s="891" t="s">
        <v>1056</v>
      </c>
      <c r="Q654" s="797"/>
      <c r="R654" s="797"/>
      <c r="S654" s="797"/>
      <c r="T654" s="798"/>
      <c r="U654" s="33"/>
      <c r="V654" s="33"/>
      <c r="W654" s="34" t="s">
        <v>69</v>
      </c>
      <c r="X654" s="787">
        <v>0</v>
      </c>
      <c r="Y654" s="78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7" t="s">
        <v>1057</v>
      </c>
      <c r="AG654" s="63"/>
      <c r="AJ654" s="66"/>
      <c r="AK654" s="66">
        <v>0</v>
      </c>
      <c r="BB654" s="768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t="27" hidden="1" customHeight="1" x14ac:dyDescent="0.25">
      <c r="A655" s="53" t="s">
        <v>1058</v>
      </c>
      <c r="B655" s="53" t="s">
        <v>1059</v>
      </c>
      <c r="C655" s="30">
        <v>4301011950</v>
      </c>
      <c r="D655" s="794">
        <v>4640242180601</v>
      </c>
      <c r="E655" s="795"/>
      <c r="F655" s="786">
        <v>1.5</v>
      </c>
      <c r="G655" s="31">
        <v>8</v>
      </c>
      <c r="H655" s="786">
        <v>12</v>
      </c>
      <c r="I655" s="786">
        <v>12.48</v>
      </c>
      <c r="J655" s="31">
        <v>56</v>
      </c>
      <c r="K655" s="31" t="s">
        <v>116</v>
      </c>
      <c r="L655" s="31"/>
      <c r="M655" s="32" t="s">
        <v>119</v>
      </c>
      <c r="N655" s="32"/>
      <c r="O655" s="31">
        <v>55</v>
      </c>
      <c r="P655" s="851" t="s">
        <v>1060</v>
      </c>
      <c r="Q655" s="797"/>
      <c r="R655" s="797"/>
      <c r="S655" s="797"/>
      <c r="T655" s="798"/>
      <c r="U655" s="33"/>
      <c r="V655" s="33"/>
      <c r="W655" s="34" t="s">
        <v>69</v>
      </c>
      <c r="X655" s="787">
        <v>0</v>
      </c>
      <c r="Y655" s="788">
        <f>IFERROR(IF(X655="",0,CEILING((X655/$H655),1)*$H655),"")</f>
        <v>0</v>
      </c>
      <c r="Z655" s="35" t="str">
        <f>IFERROR(IF(Y655=0,"",ROUNDUP(Y655/H655,0)*0.02175),"")</f>
        <v/>
      </c>
      <c r="AA655" s="55"/>
      <c r="AB655" s="56"/>
      <c r="AC655" s="769" t="s">
        <v>1061</v>
      </c>
      <c r="AG655" s="63"/>
      <c r="AJ655" s="66"/>
      <c r="AK655" s="66">
        <v>0</v>
      </c>
      <c r="BB655" s="770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10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11"/>
      <c r="P656" s="804" t="s">
        <v>71</v>
      </c>
      <c r="Q656" s="805"/>
      <c r="R656" s="805"/>
      <c r="S656" s="805"/>
      <c r="T656" s="805"/>
      <c r="U656" s="805"/>
      <c r="V656" s="806"/>
      <c r="W656" s="36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11"/>
      <c r="P657" s="804" t="s">
        <v>71</v>
      </c>
      <c r="Q657" s="805"/>
      <c r="R657" s="805"/>
      <c r="S657" s="805"/>
      <c r="T657" s="805"/>
      <c r="U657" s="805"/>
      <c r="V657" s="806"/>
      <c r="W657" s="36" t="s">
        <v>69</v>
      </c>
      <c r="X657" s="789">
        <f>IFERROR(SUM(X654:X655),"0")</f>
        <v>0</v>
      </c>
      <c r="Y657" s="789">
        <f>IFERROR(SUM(Y654:Y655),"0")</f>
        <v>0</v>
      </c>
      <c r="Z657" s="36"/>
      <c r="AA657" s="790"/>
      <c r="AB657" s="790"/>
      <c r="AC657" s="790"/>
    </row>
    <row r="658" spans="1:68" ht="14.25" hidden="1" customHeight="1" x14ac:dyDescent="0.25">
      <c r="A658" s="807" t="s">
        <v>168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80"/>
      <c r="AB658" s="780"/>
      <c r="AC658" s="780"/>
    </row>
    <row r="659" spans="1:68" ht="27" hidden="1" customHeight="1" x14ac:dyDescent="0.25">
      <c r="A659" s="53" t="s">
        <v>1062</v>
      </c>
      <c r="B659" s="53" t="s">
        <v>1063</v>
      </c>
      <c r="C659" s="30">
        <v>4301020314</v>
      </c>
      <c r="D659" s="794">
        <v>4640242180090</v>
      </c>
      <c r="E659" s="795"/>
      <c r="F659" s="786">
        <v>1.5</v>
      </c>
      <c r="G659" s="31">
        <v>8</v>
      </c>
      <c r="H659" s="786">
        <v>12</v>
      </c>
      <c r="I659" s="786">
        <v>12.48</v>
      </c>
      <c r="J659" s="31">
        <v>56</v>
      </c>
      <c r="K659" s="31" t="s">
        <v>116</v>
      </c>
      <c r="L659" s="31"/>
      <c r="M659" s="32" t="s">
        <v>119</v>
      </c>
      <c r="N659" s="32"/>
      <c r="O659" s="31">
        <v>50</v>
      </c>
      <c r="P659" s="1057" t="s">
        <v>1064</v>
      </c>
      <c r="Q659" s="797"/>
      <c r="R659" s="797"/>
      <c r="S659" s="797"/>
      <c r="T659" s="798"/>
      <c r="U659" s="33"/>
      <c r="V659" s="33"/>
      <c r="W659" s="34" t="s">
        <v>69</v>
      </c>
      <c r="X659" s="787">
        <v>0</v>
      </c>
      <c r="Y659" s="788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71" t="s">
        <v>1065</v>
      </c>
      <c r="AG659" s="63"/>
      <c r="AJ659" s="66"/>
      <c r="AK659" s="66">
        <v>0</v>
      </c>
      <c r="BB659" s="772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4" t="s">
        <v>71</v>
      </c>
      <c r="Q660" s="805"/>
      <c r="R660" s="805"/>
      <c r="S660" s="805"/>
      <c r="T660" s="805"/>
      <c r="U660" s="805"/>
      <c r="V660" s="806"/>
      <c r="W660" s="36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4" t="s">
        <v>71</v>
      </c>
      <c r="Q661" s="805"/>
      <c r="R661" s="805"/>
      <c r="S661" s="805"/>
      <c r="T661" s="805"/>
      <c r="U661" s="805"/>
      <c r="V661" s="806"/>
      <c r="W661" s="36" t="s">
        <v>69</v>
      </c>
      <c r="X661" s="789">
        <f>IFERROR(SUM(X659:X659),"0")</f>
        <v>0</v>
      </c>
      <c r="Y661" s="789">
        <f>IFERROR(SUM(Y659:Y659),"0")</f>
        <v>0</v>
      </c>
      <c r="Z661" s="36"/>
      <c r="AA661" s="790"/>
      <c r="AB661" s="790"/>
      <c r="AC661" s="790"/>
    </row>
    <row r="662" spans="1:68" ht="14.25" hidden="1" customHeight="1" x14ac:dyDescent="0.25">
      <c r="A662" s="807" t="s">
        <v>64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80"/>
      <c r="AB662" s="780"/>
      <c r="AC662" s="780"/>
    </row>
    <row r="663" spans="1:68" ht="27" hidden="1" customHeight="1" x14ac:dyDescent="0.25">
      <c r="A663" s="53" t="s">
        <v>1066</v>
      </c>
      <c r="B663" s="53" t="s">
        <v>1067</v>
      </c>
      <c r="C663" s="30">
        <v>4301031321</v>
      </c>
      <c r="D663" s="794">
        <v>4640242180076</v>
      </c>
      <c r="E663" s="795"/>
      <c r="F663" s="786">
        <v>0.7</v>
      </c>
      <c r="G663" s="31">
        <v>6</v>
      </c>
      <c r="H663" s="786">
        <v>4.2</v>
      </c>
      <c r="I663" s="786">
        <v>4.41</v>
      </c>
      <c r="J663" s="31">
        <v>132</v>
      </c>
      <c r="K663" s="31" t="s">
        <v>126</v>
      </c>
      <c r="L663" s="31"/>
      <c r="M663" s="32" t="s">
        <v>68</v>
      </c>
      <c r="N663" s="32"/>
      <c r="O663" s="31">
        <v>40</v>
      </c>
      <c r="P663" s="1232" t="s">
        <v>1068</v>
      </c>
      <c r="Q663" s="797"/>
      <c r="R663" s="797"/>
      <c r="S663" s="797"/>
      <c r="T663" s="798"/>
      <c r="U663" s="33"/>
      <c r="V663" s="33"/>
      <c r="W663" s="34" t="s">
        <v>69</v>
      </c>
      <c r="X663" s="787">
        <v>0</v>
      </c>
      <c r="Y663" s="788">
        <f>IFERROR(IF(X663="",0,CEILING((X663/$H663),1)*$H663),"")</f>
        <v>0</v>
      </c>
      <c r="Z663" s="35" t="str">
        <f>IFERROR(IF(Y663=0,"",ROUNDUP(Y663/H663,0)*0.00902),"")</f>
        <v/>
      </c>
      <c r="AA663" s="55"/>
      <c r="AB663" s="56"/>
      <c r="AC663" s="773" t="s">
        <v>1069</v>
      </c>
      <c r="AG663" s="63"/>
      <c r="AJ663" s="66"/>
      <c r="AK663" s="66">
        <v>0</v>
      </c>
      <c r="BB663" s="774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4" t="s">
        <v>71</v>
      </c>
      <c r="Q664" s="805"/>
      <c r="R664" s="805"/>
      <c r="S664" s="805"/>
      <c r="T664" s="805"/>
      <c r="U664" s="805"/>
      <c r="V664" s="806"/>
      <c r="W664" s="36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4" t="s">
        <v>71</v>
      </c>
      <c r="Q665" s="805"/>
      <c r="R665" s="805"/>
      <c r="S665" s="805"/>
      <c r="T665" s="805"/>
      <c r="U665" s="805"/>
      <c r="V665" s="806"/>
      <c r="W665" s="36" t="s">
        <v>69</v>
      </c>
      <c r="X665" s="789">
        <f>IFERROR(SUM(X663:X663),"0")</f>
        <v>0</v>
      </c>
      <c r="Y665" s="789">
        <f>IFERROR(SUM(Y663:Y663),"0")</f>
        <v>0</v>
      </c>
      <c r="Z665" s="36"/>
      <c r="AA665" s="790"/>
      <c r="AB665" s="790"/>
      <c r="AC665" s="790"/>
    </row>
    <row r="666" spans="1:68" ht="14.25" hidden="1" customHeight="1" x14ac:dyDescent="0.25">
      <c r="A666" s="807" t="s">
        <v>73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80"/>
      <c r="AB666" s="780"/>
      <c r="AC666" s="780"/>
    </row>
    <row r="667" spans="1:68" ht="27" hidden="1" customHeight="1" x14ac:dyDescent="0.25">
      <c r="A667" s="53" t="s">
        <v>1070</v>
      </c>
      <c r="B667" s="53" t="s">
        <v>1071</v>
      </c>
      <c r="C667" s="30">
        <v>4301051780</v>
      </c>
      <c r="D667" s="794">
        <v>4640242180106</v>
      </c>
      <c r="E667" s="795"/>
      <c r="F667" s="786">
        <v>1.3</v>
      </c>
      <c r="G667" s="31">
        <v>6</v>
      </c>
      <c r="H667" s="786">
        <v>7.8</v>
      </c>
      <c r="I667" s="786">
        <v>8.2799999999999994</v>
      </c>
      <c r="J667" s="31">
        <v>56</v>
      </c>
      <c r="K667" s="31" t="s">
        <v>116</v>
      </c>
      <c r="L667" s="31"/>
      <c r="M667" s="32" t="s">
        <v>68</v>
      </c>
      <c r="N667" s="32"/>
      <c r="O667" s="31">
        <v>45</v>
      </c>
      <c r="P667" s="888" t="s">
        <v>1072</v>
      </c>
      <c r="Q667" s="797"/>
      <c r="R667" s="797"/>
      <c r="S667" s="797"/>
      <c r="T667" s="798"/>
      <c r="U667" s="33"/>
      <c r="V667" s="33"/>
      <c r="W667" s="34" t="s">
        <v>69</v>
      </c>
      <c r="X667" s="787">
        <v>0</v>
      </c>
      <c r="Y667" s="788">
        <f>IFERROR(IF(X667="",0,CEILING((X667/$H667),1)*$H667),"")</f>
        <v>0</v>
      </c>
      <c r="Z667" s="35" t="str">
        <f>IFERROR(IF(Y667=0,"",ROUNDUP(Y667/H667,0)*0.02175),"")</f>
        <v/>
      </c>
      <c r="AA667" s="55"/>
      <c r="AB667" s="56"/>
      <c r="AC667" s="775" t="s">
        <v>1073</v>
      </c>
      <c r="AG667" s="63"/>
      <c r="AJ667" s="66"/>
      <c r="AK667" s="66">
        <v>0</v>
      </c>
      <c r="BB667" s="776" t="s">
        <v>1</v>
      </c>
      <c r="BM667" s="63">
        <f>IFERROR(X667*I667/H667,"0")</f>
        <v>0</v>
      </c>
      <c r="BN667" s="63">
        <f>IFERROR(Y667*I667/H667,"0")</f>
        <v>0</v>
      </c>
      <c r="BO667" s="63">
        <f>IFERROR(1/J667*(X667/H667),"0")</f>
        <v>0</v>
      </c>
      <c r="BP667" s="63">
        <f>IFERROR(1/J667*(Y667/H667),"0")</f>
        <v>0</v>
      </c>
    </row>
    <row r="668" spans="1:68" hidden="1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4" t="s">
        <v>71</v>
      </c>
      <c r="Q668" s="805"/>
      <c r="R668" s="805"/>
      <c r="S668" s="805"/>
      <c r="T668" s="805"/>
      <c r="U668" s="805"/>
      <c r="V668" s="806"/>
      <c r="W668" s="36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4" t="s">
        <v>71</v>
      </c>
      <c r="Q669" s="805"/>
      <c r="R669" s="805"/>
      <c r="S669" s="805"/>
      <c r="T669" s="805"/>
      <c r="U669" s="805"/>
      <c r="V669" s="806"/>
      <c r="W669" s="36" t="s">
        <v>69</v>
      </c>
      <c r="X669" s="789">
        <f>IFERROR(SUM(X667:X667),"0")</f>
        <v>0</v>
      </c>
      <c r="Y669" s="789">
        <f>IFERROR(SUM(Y667:Y667),"0")</f>
        <v>0</v>
      </c>
      <c r="Z669" s="36"/>
      <c r="AA669" s="790"/>
      <c r="AB669" s="790"/>
      <c r="AC669" s="790"/>
    </row>
    <row r="670" spans="1:68" ht="15" customHeight="1" x14ac:dyDescent="0.2">
      <c r="A670" s="1197"/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1051"/>
      <c r="P670" s="791" t="s">
        <v>1074</v>
      </c>
      <c r="Q670" s="792"/>
      <c r="R670" s="792"/>
      <c r="S670" s="792"/>
      <c r="T670" s="792"/>
      <c r="U670" s="792"/>
      <c r="V670" s="793"/>
      <c r="W670" s="36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16145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16245.299999999997</v>
      </c>
      <c r="Z670" s="36"/>
      <c r="AA670" s="790"/>
      <c r="AB670" s="790"/>
      <c r="AC670" s="790"/>
    </row>
    <row r="671" spans="1:68" x14ac:dyDescent="0.2">
      <c r="A671" s="800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1051"/>
      <c r="P671" s="791" t="s">
        <v>1075</v>
      </c>
      <c r="Q671" s="792"/>
      <c r="R671" s="792"/>
      <c r="S671" s="792"/>
      <c r="T671" s="792"/>
      <c r="U671" s="792"/>
      <c r="V671" s="793"/>
      <c r="W671" s="36" t="s">
        <v>69</v>
      </c>
      <c r="X671" s="789">
        <f>IFERROR(SUM(BM22:BM667),"0")</f>
        <v>17140.161283161284</v>
      </c>
      <c r="Y671" s="789">
        <f>IFERROR(SUM(BN22:BN667),"0")</f>
        <v>17246.147999999997</v>
      </c>
      <c r="Z671" s="36"/>
      <c r="AA671" s="790"/>
      <c r="AB671" s="790"/>
      <c r="AC671" s="790"/>
    </row>
    <row r="672" spans="1:68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1051"/>
      <c r="P672" s="791" t="s">
        <v>1076</v>
      </c>
      <c r="Q672" s="792"/>
      <c r="R672" s="792"/>
      <c r="S672" s="792"/>
      <c r="T672" s="792"/>
      <c r="U672" s="792"/>
      <c r="V672" s="793"/>
      <c r="W672" s="36" t="s">
        <v>1077</v>
      </c>
      <c r="X672" s="37">
        <f>ROUNDUP(SUM(BO22:BO667),0)</f>
        <v>30</v>
      </c>
      <c r="Y672" s="37">
        <f>ROUNDUP(SUM(BP22:BP667),0)</f>
        <v>30</v>
      </c>
      <c r="Z672" s="36"/>
      <c r="AA672" s="790"/>
      <c r="AB672" s="790"/>
      <c r="AC672" s="790"/>
    </row>
    <row r="673" spans="1:32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1051"/>
      <c r="P673" s="791" t="s">
        <v>1078</v>
      </c>
      <c r="Q673" s="792"/>
      <c r="R673" s="792"/>
      <c r="S673" s="792"/>
      <c r="T673" s="792"/>
      <c r="U673" s="792"/>
      <c r="V673" s="793"/>
      <c r="W673" s="36" t="s">
        <v>69</v>
      </c>
      <c r="X673" s="789">
        <f>GrossWeightTotal+PalletQtyTotal*25</f>
        <v>17890.161283161284</v>
      </c>
      <c r="Y673" s="789">
        <f>GrossWeightTotalR+PalletQtyTotalR*25</f>
        <v>17996.147999999997</v>
      </c>
      <c r="Z673" s="36"/>
      <c r="AA673" s="790"/>
      <c r="AB673" s="790"/>
      <c r="AC673" s="790"/>
    </row>
    <row r="674" spans="1:32" x14ac:dyDescent="0.2">
      <c r="A674" s="800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1051"/>
      <c r="P674" s="791" t="s">
        <v>1079</v>
      </c>
      <c r="Q674" s="792"/>
      <c r="R674" s="792"/>
      <c r="S674" s="792"/>
      <c r="T674" s="792"/>
      <c r="U674" s="792"/>
      <c r="V674" s="793"/>
      <c r="W674" s="36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2649.8480223480224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2663</v>
      </c>
      <c r="Z674" s="36"/>
      <c r="AA674" s="790"/>
      <c r="AB674" s="790"/>
      <c r="AC674" s="790"/>
    </row>
    <row r="675" spans="1:32" ht="14.25" hidden="1" customHeight="1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1051"/>
      <c r="P675" s="791" t="s">
        <v>1080</v>
      </c>
      <c r="Q675" s="792"/>
      <c r="R675" s="792"/>
      <c r="S675" s="792"/>
      <c r="T675" s="792"/>
      <c r="U675" s="792"/>
      <c r="V675" s="793"/>
      <c r="W675" s="38" t="s">
        <v>1081</v>
      </c>
      <c r="X675" s="36"/>
      <c r="Y675" s="36"/>
      <c r="Z675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35.430690000000006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39" t="s">
        <v>1082</v>
      </c>
      <c r="B677" s="782" t="s">
        <v>63</v>
      </c>
      <c r="C677" s="808" t="s">
        <v>111</v>
      </c>
      <c r="D677" s="940"/>
      <c r="E677" s="940"/>
      <c r="F677" s="940"/>
      <c r="G677" s="940"/>
      <c r="H677" s="934"/>
      <c r="I677" s="808" t="s">
        <v>323</v>
      </c>
      <c r="J677" s="940"/>
      <c r="K677" s="940"/>
      <c r="L677" s="940"/>
      <c r="M677" s="940"/>
      <c r="N677" s="940"/>
      <c r="O677" s="940"/>
      <c r="P677" s="940"/>
      <c r="Q677" s="940"/>
      <c r="R677" s="940"/>
      <c r="S677" s="940"/>
      <c r="T677" s="940"/>
      <c r="U677" s="940"/>
      <c r="V677" s="934"/>
      <c r="W677" s="808" t="s">
        <v>658</v>
      </c>
      <c r="X677" s="934"/>
      <c r="Y677" s="808" t="s">
        <v>747</v>
      </c>
      <c r="Z677" s="940"/>
      <c r="AA677" s="940"/>
      <c r="AB677" s="934"/>
      <c r="AC677" s="782" t="s">
        <v>853</v>
      </c>
      <c r="AD677" s="782" t="s">
        <v>948</v>
      </c>
      <c r="AE677" s="808" t="s">
        <v>953</v>
      </c>
      <c r="AF677" s="934"/>
    </row>
    <row r="678" spans="1:32" ht="14.25" customHeight="1" thickTop="1" x14ac:dyDescent="0.2">
      <c r="A678" s="972" t="s">
        <v>1083</v>
      </c>
      <c r="B678" s="808" t="s">
        <v>63</v>
      </c>
      <c r="C678" s="808" t="s">
        <v>112</v>
      </c>
      <c r="D678" s="808" t="s">
        <v>139</v>
      </c>
      <c r="E678" s="808" t="s">
        <v>218</v>
      </c>
      <c r="F678" s="808" t="s">
        <v>240</v>
      </c>
      <c r="G678" s="808" t="s">
        <v>284</v>
      </c>
      <c r="H678" s="808" t="s">
        <v>111</v>
      </c>
      <c r="I678" s="808" t="s">
        <v>324</v>
      </c>
      <c r="J678" s="808" t="s">
        <v>348</v>
      </c>
      <c r="K678" s="808" t="s">
        <v>426</v>
      </c>
      <c r="L678" s="808" t="s">
        <v>445</v>
      </c>
      <c r="M678" s="808" t="s">
        <v>469</v>
      </c>
      <c r="N678" s="777"/>
      <c r="O678" s="808" t="s">
        <v>498</v>
      </c>
      <c r="P678" s="808" t="s">
        <v>501</v>
      </c>
      <c r="Q678" s="808" t="s">
        <v>510</v>
      </c>
      <c r="R678" s="808" t="s">
        <v>526</v>
      </c>
      <c r="S678" s="808" t="s">
        <v>536</v>
      </c>
      <c r="T678" s="808" t="s">
        <v>549</v>
      </c>
      <c r="U678" s="808" t="s">
        <v>560</v>
      </c>
      <c r="V678" s="808" t="s">
        <v>645</v>
      </c>
      <c r="W678" s="808" t="s">
        <v>659</v>
      </c>
      <c r="X678" s="808" t="s">
        <v>703</v>
      </c>
      <c r="Y678" s="808" t="s">
        <v>748</v>
      </c>
      <c r="Z678" s="808" t="s">
        <v>811</v>
      </c>
      <c r="AA678" s="808" t="s">
        <v>833</v>
      </c>
      <c r="AB678" s="808" t="s">
        <v>849</v>
      </c>
      <c r="AC678" s="808" t="s">
        <v>853</v>
      </c>
      <c r="AD678" s="808" t="s">
        <v>948</v>
      </c>
      <c r="AE678" s="808" t="s">
        <v>953</v>
      </c>
      <c r="AF678" s="808" t="s">
        <v>1053</v>
      </c>
    </row>
    <row r="679" spans="1:32" ht="13.5" customHeight="1" thickBot="1" x14ac:dyDescent="0.25">
      <c r="A679" s="973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777"/>
      <c r="O679" s="809"/>
      <c r="P679" s="809"/>
      <c r="Q679" s="809"/>
      <c r="R679" s="809"/>
      <c r="S679" s="809"/>
      <c r="T679" s="809"/>
      <c r="U679" s="809"/>
      <c r="V679" s="809"/>
      <c r="W679" s="809"/>
      <c r="X679" s="809"/>
      <c r="Y679" s="809"/>
      <c r="Z679" s="809"/>
      <c r="AA679" s="809"/>
      <c r="AB679" s="809"/>
      <c r="AC679" s="809"/>
      <c r="AD679" s="809"/>
      <c r="AE679" s="809"/>
      <c r="AF679" s="809"/>
    </row>
    <row r="680" spans="1:32" ht="18" customHeight="1" thickTop="1" thickBot="1" x14ac:dyDescent="0.25">
      <c r="A680" s="39" t="s">
        <v>1084</v>
      </c>
      <c r="B680" s="45">
        <f>IFERROR(Y22*1,"0")+IFERROR(Y26*1,"0")+IFERROR(Y27*1,"0")+IFERROR(Y28*1,"0")+IFERROR(Y29*1,"0")+IFERROR(Y30*1,"0")+IFERROR(Y31*1,"0")+IFERROR(Y32*1,"0")+IFERROR(Y33*1,"0")+IFERROR(Y37*1,"0")+IFERROR(Y41*1,"0")</f>
        <v>0</v>
      </c>
      <c r="C680" s="45">
        <f>IFERROR(Y47*1,"0")+IFERROR(Y48*1,"0")+IFERROR(Y49*1,"0")+IFERROR(Y50*1,"0")+IFERROR(Y51*1,"0")+IFERROR(Y52*1,"0")+IFERROR(Y56*1,"0")+IFERROR(Y57*1,"0")</f>
        <v>507.6</v>
      </c>
      <c r="D680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507.6</v>
      </c>
      <c r="E680" s="45">
        <f>IFERROR(Y106*1,"0")+IFERROR(Y107*1,"0")+IFERROR(Y108*1,"0")+IFERROR(Y112*1,"0")+IFERROR(Y113*1,"0")+IFERROR(Y114*1,"0")+IFERROR(Y115*1,"0")+IFERROR(Y116*1,"0")+IFERROR(Y117*1,"0")</f>
        <v>1870.2</v>
      </c>
      <c r="F680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1884.6</v>
      </c>
      <c r="G680" s="45">
        <f>IFERROR(Y153*1,"0")+IFERROR(Y154*1,"0")+IFERROR(Y155*1,"0")+IFERROR(Y159*1,"0")+IFERROR(Y160*1,"0")+IFERROR(Y164*1,"0")+IFERROR(Y165*1,"0")</f>
        <v>0</v>
      </c>
      <c r="H680" s="45">
        <f>IFERROR(Y170*1,"0")+IFERROR(Y174*1,"0")+IFERROR(Y175*1,"0")+IFERROR(Y176*1,"0")+IFERROR(Y177*1,"0")+IFERROR(Y178*1,"0")+IFERROR(Y182*1,"0")+IFERROR(Y183*1,"0")</f>
        <v>0</v>
      </c>
      <c r="I680" s="45">
        <f>IFERROR(Y189*1,"0")+IFERROR(Y193*1,"0")+IFERROR(Y194*1,"0")+IFERROR(Y195*1,"0")+IFERROR(Y196*1,"0")+IFERROR(Y197*1,"0")+IFERROR(Y198*1,"0")+IFERROR(Y199*1,"0")+IFERROR(Y200*1,"0")</f>
        <v>0</v>
      </c>
      <c r="J680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321.60000000000002</v>
      </c>
      <c r="K680" s="45">
        <f>IFERROR(Y250*1,"0")+IFERROR(Y251*1,"0")+IFERROR(Y252*1,"0")+IFERROR(Y253*1,"0")+IFERROR(Y254*1,"0")+IFERROR(Y255*1,"0")+IFERROR(Y256*1,"0")+IFERROR(Y257*1,"0")</f>
        <v>0</v>
      </c>
      <c r="L680" s="45">
        <f>IFERROR(Y262*1,"0")+IFERROR(Y263*1,"0")+IFERROR(Y264*1,"0")+IFERROR(Y265*1,"0")+IFERROR(Y266*1,"0")+IFERROR(Y267*1,"0")+IFERROR(Y268*1,"0")+IFERROR(Y269*1,"0")+IFERROR(Y270*1,"0")+IFERROR(Y274*1,"0")</f>
        <v>0</v>
      </c>
      <c r="M680" s="45">
        <f>IFERROR(Y279*1,"0")+IFERROR(Y280*1,"0")+IFERROR(Y281*1,"0")+IFERROR(Y282*1,"0")+IFERROR(Y283*1,"0")+IFERROR(Y284*1,"0")+IFERROR(Y285*1,"0")+IFERROR(Y286*1,"0")+IFERROR(Y287*1,"0")+IFERROR(Y288*1,"0")</f>
        <v>0</v>
      </c>
      <c r="N680" s="777"/>
      <c r="O680" s="45">
        <f>IFERROR(Y293*1,"0")</f>
        <v>0</v>
      </c>
      <c r="P680" s="45">
        <f>IFERROR(Y298*1,"0")+IFERROR(Y299*1,"0")+IFERROR(Y300*1,"0")</f>
        <v>0</v>
      </c>
      <c r="Q680" s="45">
        <f>IFERROR(Y305*1,"0")+IFERROR(Y306*1,"0")+IFERROR(Y307*1,"0")+IFERROR(Y308*1,"0")+IFERROR(Y309*1,"0")+IFERROR(Y310*1,"0")</f>
        <v>0</v>
      </c>
      <c r="R680" s="45">
        <f>IFERROR(Y315*1,"0")+IFERROR(Y319*1,"0")+IFERROR(Y323*1,"0")</f>
        <v>0</v>
      </c>
      <c r="S680" s="45">
        <f>IFERROR(Y328*1,"0")+IFERROR(Y332*1,"0")+IFERROR(Y336*1,"0")+IFERROR(Y337*1,"0")</f>
        <v>0</v>
      </c>
      <c r="T680" s="45">
        <f>IFERROR(Y342*1,"0")+IFERROR(Y346*1,"0")+IFERROR(Y347*1,"0")+IFERROR(Y351*1,"0")</f>
        <v>0</v>
      </c>
      <c r="U680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737.7</v>
      </c>
      <c r="V680" s="45">
        <f>IFERROR(Y404*1,"0")+IFERROR(Y408*1,"0")+IFERROR(Y409*1,"0")+IFERROR(Y410*1,"0")</f>
        <v>546</v>
      </c>
      <c r="W680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3015</v>
      </c>
      <c r="X680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1168.8</v>
      </c>
      <c r="Y680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5">
        <f>IFERROR(Y514*1,"0")+IFERROR(Y518*1,"0")+IFERROR(Y519*1,"0")+IFERROR(Y520*1,"0")+IFERROR(Y521*1,"0")+IFERROR(Y522*1,"0")+IFERROR(Y526*1,"0")</f>
        <v>0</v>
      </c>
      <c r="AA680" s="45">
        <f>IFERROR(Y531*1,"0")+IFERROR(Y532*1,"0")+IFERROR(Y533*1,"0")+IFERROR(Y534*1,"0")+IFERROR(Y535*1,"0")+IFERROR(Y536*1,"0")</f>
        <v>0</v>
      </c>
      <c r="AB680" s="45">
        <f>IFERROR(Y541*1,"0")</f>
        <v>0</v>
      </c>
      <c r="AC680" s="45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5068.8</v>
      </c>
      <c r="AD680" s="45">
        <f>IFERROR(Y602*1,"0")</f>
        <v>0</v>
      </c>
      <c r="AE680" s="45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617.4</v>
      </c>
      <c r="AF680" s="45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60,00"/>
        <filter val="1 175,00"/>
        <filter val="1 500,00"/>
        <filter val="120,00"/>
        <filter val="126,00"/>
        <filter val="13,33"/>
        <filter val="133,33"/>
        <filter val="16 145,00"/>
        <filter val="160,00"/>
        <filter val="17 140,16"/>
        <filter val="17 890,16"/>
        <filter val="177,78"/>
        <filter val="189,39"/>
        <filter val="2 000,00"/>
        <filter val="2 550,00"/>
        <filter val="2 649,85"/>
        <filter val="200,00"/>
        <filter val="228,57"/>
        <filter val="250,00"/>
        <filter val="260,00"/>
        <filter val="284,09"/>
        <filter val="29,17"/>
        <filter val="30"/>
        <filter val="300,00"/>
        <filter val="309,52"/>
        <filter val="32,05"/>
        <filter val="320,00"/>
        <filter val="34,00"/>
        <filter val="350,00"/>
        <filter val="360,00"/>
        <filter val="420,00"/>
        <filter val="46,30"/>
        <filter val="482,95"/>
        <filter val="500,00"/>
        <filter val="546,00"/>
        <filter val="62,50"/>
        <filter val="64,81"/>
        <filter val="66,67"/>
        <filter val="675,00"/>
        <filter val="700,00"/>
        <filter val="800,00"/>
        <filter val="89,74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D263:E263"/>
    <mergeCell ref="P220:T220"/>
    <mergeCell ref="A634:Z634"/>
    <mergeCell ref="D499:E499"/>
    <mergeCell ref="D426:E426"/>
    <mergeCell ref="D486:E486"/>
    <mergeCell ref="P86:T86"/>
    <mergeCell ref="A80:Z80"/>
    <mergeCell ref="A343:O344"/>
    <mergeCell ref="P384:T384"/>
    <mergeCell ref="P328:T328"/>
    <mergeCell ref="P626:T626"/>
    <mergeCell ref="A645:Z645"/>
    <mergeCell ref="A523:O524"/>
    <mergeCell ref="D376:E376"/>
    <mergeCell ref="A55:Z55"/>
    <mergeCell ref="D205:E205"/>
    <mergeCell ref="P520:T520"/>
    <mergeCell ref="D363:E363"/>
    <mergeCell ref="D357:E357"/>
    <mergeCell ref="A87:O88"/>
    <mergeCell ref="A373:Z373"/>
    <mergeCell ref="P435:T435"/>
    <mergeCell ref="D536:E536"/>
    <mergeCell ref="A405:O406"/>
    <mergeCell ref="A212:O213"/>
    <mergeCell ref="P211:T211"/>
    <mergeCell ref="D399:E399"/>
    <mergeCell ref="D132:E132"/>
    <mergeCell ref="P558:T558"/>
    <mergeCell ref="P309:T309"/>
    <mergeCell ref="R1:T1"/>
    <mergeCell ref="P542:V542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P56:T56"/>
    <mergeCell ref="V10:W10"/>
    <mergeCell ref="P207:V207"/>
    <mergeCell ref="P252:T252"/>
    <mergeCell ref="D124:E124"/>
    <mergeCell ref="D195:E195"/>
    <mergeCell ref="P379:T379"/>
    <mergeCell ref="P99:T99"/>
    <mergeCell ref="D610:E610"/>
    <mergeCell ref="P621:T621"/>
    <mergeCell ref="D493:E493"/>
    <mergeCell ref="D431:E431"/>
    <mergeCell ref="D360:E360"/>
    <mergeCell ref="W17:W18"/>
    <mergeCell ref="D7:M7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A73:Z73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81:T81"/>
    <mergeCell ref="A658:Z658"/>
    <mergeCell ref="A458:O459"/>
    <mergeCell ref="D287:E287"/>
    <mergeCell ref="D558:E558"/>
    <mergeCell ref="D66:E66"/>
    <mergeCell ref="D585:E58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H1:Q1"/>
    <mergeCell ref="P38:V38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644:V644"/>
    <mergeCell ref="I678:I679"/>
    <mergeCell ref="K678:K679"/>
    <mergeCell ref="C677:H677"/>
    <mergeCell ref="D424:E424"/>
    <mergeCell ref="P491:T491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D250:E250"/>
    <mergeCell ref="A468:Z468"/>
    <mergeCell ref="P268:T268"/>
    <mergeCell ref="P230:T230"/>
    <mergeCell ref="D211:E211"/>
    <mergeCell ref="P492:T492"/>
    <mergeCell ref="P50:T50"/>
    <mergeCell ref="D629:E629"/>
    <mergeCell ref="D630:E630"/>
    <mergeCell ref="P604:V604"/>
    <mergeCell ref="P451:T451"/>
    <mergeCell ref="A203:Z203"/>
    <mergeCell ref="D68:E68"/>
    <mergeCell ref="P627:T627"/>
    <mergeCell ref="P245:T245"/>
    <mergeCell ref="P614:T614"/>
    <mergeCell ref="D1:F1"/>
    <mergeCell ref="P190:V190"/>
    <mergeCell ref="P637:T637"/>
    <mergeCell ref="P59:V59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4:T494"/>
    <mergeCell ref="A168:Z168"/>
    <mergeCell ref="P201:V201"/>
    <mergeCell ref="D160:E160"/>
    <mergeCell ref="P481:T481"/>
    <mergeCell ref="P66:T66"/>
    <mergeCell ref="P137:T137"/>
    <mergeCell ref="D567:E567"/>
    <mergeCell ref="D456:E456"/>
    <mergeCell ref="P450:T450"/>
    <mergeCell ref="A188:Z188"/>
    <mergeCell ref="D251:E251"/>
    <mergeCell ref="D422:E422"/>
    <mergeCell ref="P489:T489"/>
    <mergeCell ref="D189:E189"/>
    <mergeCell ref="D74:E74"/>
    <mergeCell ref="D130:E130"/>
    <mergeCell ref="P391:T391"/>
    <mergeCell ref="P518:T518"/>
    <mergeCell ref="P511:V511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A617:Z617"/>
    <mergeCell ref="A622:O623"/>
    <mergeCell ref="P638:T638"/>
    <mergeCell ref="D611:E611"/>
    <mergeCell ref="P640:T640"/>
    <mergeCell ref="D561:E561"/>
    <mergeCell ref="P469:T469"/>
    <mergeCell ref="D390:E390"/>
    <mergeCell ref="P127:V12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5:C5"/>
    <mergeCell ref="D548:E548"/>
    <mergeCell ref="A89:Z89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2:E52"/>
    <mergeCell ref="P110:V110"/>
    <mergeCell ref="D27:E27"/>
    <mergeCell ref="A338:O339"/>
    <mergeCell ref="P15:T16"/>
    <mergeCell ref="D116:E116"/>
    <mergeCell ref="P170:T170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P581:T581"/>
    <mergeCell ref="D264:E264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2:M12"/>
    <mergeCell ref="P670:V670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D282:E282"/>
    <mergeCell ref="AF678:AF679"/>
    <mergeCell ref="A466:O467"/>
    <mergeCell ref="P361:T361"/>
    <mergeCell ref="A34:O35"/>
    <mergeCell ref="P659:T659"/>
    <mergeCell ref="D580:E580"/>
    <mergeCell ref="Q8:R8"/>
    <mergeCell ref="P510:V510"/>
    <mergeCell ref="D469:E469"/>
    <mergeCell ref="P69:T69"/>
    <mergeCell ref="D409:E409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31:E31"/>
    <mergeCell ref="P286:T286"/>
    <mergeCell ref="P479:T479"/>
    <mergeCell ref="P584:T584"/>
    <mergeCell ref="A13:M13"/>
    <mergeCell ref="P671:V671"/>
    <mergeCell ref="P500:V500"/>
    <mergeCell ref="P79:V79"/>
    <mergeCell ref="A653:Z653"/>
    <mergeCell ref="P437:V437"/>
    <mergeCell ref="J678:J679"/>
    <mergeCell ref="P115:T115"/>
    <mergeCell ref="D254:E254"/>
    <mergeCell ref="A15:M15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D648:E648"/>
    <mergeCell ref="D362:E362"/>
    <mergeCell ref="D51:E51"/>
    <mergeCell ref="P235:T235"/>
    <mergeCell ref="P306:T306"/>
    <mergeCell ref="H17:H18"/>
    <mergeCell ref="D198:E198"/>
    <mergeCell ref="P559:T559"/>
    <mergeCell ref="P206:T206"/>
    <mergeCell ref="P233:T233"/>
    <mergeCell ref="P37:T3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14:E114"/>
    <mergeCell ref="P143:T143"/>
    <mergeCell ref="D64:E64"/>
    <mergeCell ref="P612:T612"/>
    <mergeCell ref="P505:V505"/>
    <mergeCell ref="D178:E178"/>
    <mergeCell ref="A156:O157"/>
    <mergeCell ref="P51:T51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52:T52"/>
    <mergeCell ref="P423:T423"/>
    <mergeCell ref="AC678:AC679"/>
    <mergeCell ref="P533:T533"/>
    <mergeCell ref="D647:E647"/>
    <mergeCell ref="A209:Z209"/>
    <mergeCell ref="P213:V213"/>
    <mergeCell ref="A650:O651"/>
    <mergeCell ref="P157:V157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P90:T90"/>
    <mergeCell ref="A146:Z146"/>
    <mergeCell ref="P532:T532"/>
    <mergeCell ref="P503:T503"/>
    <mergeCell ref="P217:T217"/>
    <mergeCell ref="A207:O208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611:T611"/>
    <mergeCell ref="P440:T440"/>
    <mergeCell ref="D554:E554"/>
    <mergeCell ref="D283:E283"/>
    <mergeCell ref="D581:E581"/>
    <mergeCell ref="D112:E112"/>
    <mergeCell ref="D519:E519"/>
    <mergeCell ref="D646:E646"/>
    <mergeCell ref="P141:T141"/>
    <mergeCell ref="AA17:AA18"/>
    <mergeCell ref="H10:M10"/>
    <mergeCell ref="AC17:AC18"/>
    <mergeCell ref="P485:T485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420:E420"/>
    <mergeCell ref="D591:E591"/>
    <mergeCell ref="A660:O661"/>
    <mergeCell ref="P256:T256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D84:E84"/>
    <mergeCell ref="D385:E385"/>
    <mergeCell ref="A320:O321"/>
    <mergeCell ref="A127:O128"/>
    <mergeCell ref="P178:T178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D194:E194"/>
    <mergeCell ref="P620:T620"/>
    <mergeCell ref="D75:E75"/>
    <mergeCell ref="A78:O79"/>
    <mergeCell ref="D206:E206"/>
    <mergeCell ref="A271:O272"/>
    <mergeCell ref="P247:V247"/>
    <mergeCell ref="P561:T561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A223:O224"/>
    <mergeCell ref="P93:T93"/>
    <mergeCell ref="G17:G18"/>
    <mergeCell ref="P48:T48"/>
    <mergeCell ref="A9:C9"/>
    <mergeCell ref="Q13:R13"/>
    <mergeCell ref="D22:E22"/>
    <mergeCell ref="AE677:AF677"/>
    <mergeCell ref="P164:T164"/>
    <mergeCell ref="D85:E85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99:E299"/>
    <mergeCell ref="D541:E541"/>
    <mergeCell ref="D370:E370"/>
    <mergeCell ref="P405:V405"/>
    <mergeCell ref="Y677:AB677"/>
    <mergeCell ref="P476:V476"/>
    <mergeCell ref="D222:E222"/>
    <mergeCell ref="P399:T399"/>
    <mergeCell ref="P526:T526"/>
    <mergeCell ref="P184:V184"/>
    <mergeCell ref="P346:T346"/>
    <mergeCell ref="D534:E534"/>
    <mergeCell ref="D227:E227"/>
    <mergeCell ref="P582:T582"/>
    <mergeCell ref="P125:T125"/>
    <mergeCell ref="P557:T557"/>
    <mergeCell ref="A455:Z455"/>
    <mergeCell ref="A333:O334"/>
    <mergeCell ref="D618:E618"/>
    <mergeCell ref="P575:T575"/>
    <mergeCell ref="D447:E447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D176:E176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Q678:Q679"/>
    <mergeCell ref="P112:T112"/>
    <mergeCell ref="A71:O72"/>
    <mergeCell ref="P212:V21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P139:T139"/>
    <mergeCell ref="P560:T560"/>
    <mergeCell ref="P176:T176"/>
    <mergeCell ref="P114:T114"/>
    <mergeCell ref="P241:T241"/>
    <mergeCell ref="P41:T41"/>
    <mergeCell ref="P483:T483"/>
    <mergeCell ref="D155:E155"/>
    <mergeCell ref="A599:Z599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D521:E521"/>
    <mergeCell ref="D279:E279"/>
    <mergeCell ref="P357:T357"/>
    <mergeCell ref="D29:E29"/>
    <mergeCell ref="P592:V592"/>
    <mergeCell ref="P536:T536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D199:E199"/>
    <mergeCell ref="P554:T554"/>
    <mergeCell ref="D497:E497"/>
    <mergeCell ref="A348:O349"/>
    <mergeCell ref="Z17:Z1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256:E256"/>
    <mergeCell ref="D164:E164"/>
    <mergeCell ref="D462:E462"/>
    <mergeCell ref="P62:T62"/>
    <mergeCell ref="D397:E397"/>
    <mergeCell ref="P78:V78"/>
    <mergeCell ref="P643:V643"/>
    <mergeCell ref="A615:O616"/>
    <mergeCell ref="D310:E310"/>
    <mergeCell ref="D503:E503"/>
    <mergeCell ref="D628:E628"/>
    <mergeCell ref="A668:O669"/>
    <mergeCell ref="D323:E323"/>
    <mergeCell ref="P578:T578"/>
    <mergeCell ref="D450:E450"/>
    <mergeCell ref="P2:W3"/>
    <mergeCell ref="D589:E589"/>
    <mergeCell ref="D560:E560"/>
    <mergeCell ref="P133:T133"/>
    <mergeCell ref="P298:T298"/>
    <mergeCell ref="D579:E579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D639:E639"/>
    <mergeCell ref="D577:E577"/>
    <mergeCell ref="D336:E336"/>
    <mergeCell ref="A643:O644"/>
    <mergeCell ref="P293:T293"/>
    <mergeCell ref="P625:T625"/>
    <mergeCell ref="A329:O330"/>
    <mergeCell ref="D614:E614"/>
    <mergeCell ref="D552:E552"/>
    <mergeCell ref="A166:O167"/>
    <mergeCell ref="P107:T107"/>
    <mergeCell ref="P576:T576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D234:E234"/>
    <mergeCell ref="P484:T484"/>
    <mergeCell ref="P568:T568"/>
    <mergeCell ref="AA678:AA679"/>
    <mergeCell ref="D549:E549"/>
    <mergeCell ref="P65:T65"/>
    <mergeCell ref="S678:S679"/>
    <mergeCell ref="P655:T655"/>
    <mergeCell ref="P589:T589"/>
    <mergeCell ref="D576:E576"/>
    <mergeCell ref="A478:Z478"/>
    <mergeCell ref="D641:E641"/>
    <mergeCell ref="P263:T263"/>
    <mergeCell ref="A624:Z624"/>
    <mergeCell ref="D244:E244"/>
    <mergeCell ref="P70:T70"/>
    <mergeCell ref="P228:T228"/>
    <mergeCell ref="P499:T499"/>
    <mergeCell ref="D342:E342"/>
    <mergeCell ref="A149:O150"/>
    <mergeCell ref="P123:T123"/>
    <mergeCell ref="A20:Z20"/>
    <mergeCell ref="Q6:R6"/>
    <mergeCell ref="P200:T200"/>
    <mergeCell ref="P288:T288"/>
    <mergeCell ref="D578:E578"/>
    <mergeCell ref="P243:T243"/>
    <mergeCell ref="P436:T436"/>
    <mergeCell ref="A118:O119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501:V501"/>
    <mergeCell ref="A500:O501"/>
    <mergeCell ref="P174:T174"/>
    <mergeCell ref="D95:E95"/>
    <mergeCell ref="U17:V17"/>
    <mergeCell ref="P410:T410"/>
    <mergeCell ref="P385:T385"/>
    <mergeCell ref="P372:V372"/>
    <mergeCell ref="D57:E57"/>
    <mergeCell ref="P124:T124"/>
    <mergeCell ref="Y17:Y18"/>
    <mergeCell ref="A8:C8"/>
    <mergeCell ref="D293:E293"/>
    <mergeCell ref="P447:T447"/>
    <mergeCell ref="P360:T360"/>
    <mergeCell ref="D32:E32"/>
    <mergeCell ref="D268:E268"/>
    <mergeCell ref="D566:E566"/>
    <mergeCell ref="P449:T449"/>
    <mergeCell ref="N17:N18"/>
    <mergeCell ref="A58:O59"/>
    <mergeCell ref="P421:T421"/>
    <mergeCell ref="P49:T49"/>
    <mergeCell ref="P101:T101"/>
    <mergeCell ref="V6:W9"/>
    <mergeCell ref="P390:T390"/>
    <mergeCell ref="D504:E504"/>
    <mergeCell ref="D298:E298"/>
    <mergeCell ref="J9:M9"/>
    <mergeCell ref="P454:V454"/>
    <mergeCell ref="D62:E62"/>
    <mergeCell ref="D56:E56"/>
    <mergeCell ref="D193:E193"/>
    <mergeCell ref="P377:T377"/>
    <mergeCell ref="P672:V672"/>
    <mergeCell ref="D553:E553"/>
    <mergeCell ref="P126:T126"/>
    <mergeCell ref="A10:C10"/>
    <mergeCell ref="A413:Z413"/>
    <mergeCell ref="P218:T218"/>
    <mergeCell ref="P311:V311"/>
    <mergeCell ref="A136:Z136"/>
    <mergeCell ref="A21:Z21"/>
    <mergeCell ref="A192:Z192"/>
    <mergeCell ref="E678:E679"/>
    <mergeCell ref="P438:V438"/>
    <mergeCell ref="P674:V674"/>
    <mergeCell ref="A415:Z415"/>
    <mergeCell ref="P661:V661"/>
    <mergeCell ref="A129:Z129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D123:E123"/>
    <mergeCell ref="P307:T307"/>
    <mergeCell ref="X17:X18"/>
    <mergeCell ref="D421:E421"/>
    <mergeCell ref="D50:E50"/>
    <mergeCell ref="D286:E286"/>
    <mergeCell ref="P387:V387"/>
    <mergeCell ref="D266:E2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1"/>
    </row>
    <row r="3" spans="2:8" x14ac:dyDescent="0.2">
      <c r="B3" s="46" t="s">
        <v>1086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1087</v>
      </c>
      <c r="D6" s="46" t="s">
        <v>1088</v>
      </c>
      <c r="E6" s="46"/>
    </row>
    <row r="8" spans="2:8" x14ac:dyDescent="0.2">
      <c r="B8" s="46" t="s">
        <v>19</v>
      </c>
      <c r="C8" s="46" t="s">
        <v>1087</v>
      </c>
      <c r="D8" s="46"/>
      <c r="E8" s="46"/>
    </row>
    <row r="10" spans="2:8" x14ac:dyDescent="0.2">
      <c r="B10" s="46" t="s">
        <v>1089</v>
      </c>
      <c r="C10" s="46"/>
      <c r="D10" s="46"/>
      <c r="E10" s="46"/>
    </row>
    <row r="11" spans="2:8" x14ac:dyDescent="0.2">
      <c r="B11" s="46" t="s">
        <v>1090</v>
      </c>
      <c r="C11" s="46"/>
      <c r="D11" s="46"/>
      <c r="E11" s="46"/>
    </row>
    <row r="12" spans="2:8" x14ac:dyDescent="0.2">
      <c r="B12" s="46" t="s">
        <v>1091</v>
      </c>
      <c r="C12" s="46"/>
      <c r="D12" s="46"/>
      <c r="E12" s="46"/>
    </row>
    <row r="13" spans="2:8" x14ac:dyDescent="0.2">
      <c r="B13" s="46" t="s">
        <v>1092</v>
      </c>
      <c r="C13" s="46"/>
      <c r="D13" s="46"/>
      <c r="E13" s="46"/>
    </row>
    <row r="14" spans="2:8" x14ac:dyDescent="0.2">
      <c r="B14" s="46" t="s">
        <v>1093</v>
      </c>
      <c r="C14" s="46"/>
      <c r="D14" s="46"/>
      <c r="E14" s="46"/>
    </row>
    <row r="15" spans="2:8" x14ac:dyDescent="0.2">
      <c r="B15" s="46" t="s">
        <v>1094</v>
      </c>
      <c r="C15" s="46"/>
      <c r="D15" s="46"/>
      <c r="E15" s="46"/>
    </row>
    <row r="16" spans="2:8" x14ac:dyDescent="0.2">
      <c r="B16" s="46" t="s">
        <v>1095</v>
      </c>
      <c r="C16" s="46"/>
      <c r="D16" s="46"/>
      <c r="E16" s="46"/>
    </row>
    <row r="17" spans="2:5" x14ac:dyDescent="0.2">
      <c r="B17" s="46" t="s">
        <v>1096</v>
      </c>
      <c r="C17" s="46"/>
      <c r="D17" s="46"/>
      <c r="E17" s="46"/>
    </row>
    <row r="18" spans="2:5" x14ac:dyDescent="0.2">
      <c r="B18" s="46" t="s">
        <v>1097</v>
      </c>
      <c r="C18" s="46"/>
      <c r="D18" s="46"/>
      <c r="E18" s="46"/>
    </row>
    <row r="19" spans="2:5" x14ac:dyDescent="0.2">
      <c r="B19" s="46" t="s">
        <v>1098</v>
      </c>
      <c r="C19" s="46"/>
      <c r="D19" s="46"/>
      <c r="E19" s="46"/>
    </row>
    <row r="20" spans="2:5" x14ac:dyDescent="0.2">
      <c r="B20" s="46" t="s">
        <v>1099</v>
      </c>
      <c r="C20" s="46"/>
      <c r="D20" s="46"/>
      <c r="E20" s="46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